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TB_LEP\"/>
    </mc:Choice>
  </mc:AlternateContent>
  <xr:revisionPtr revIDLastSave="0" documentId="13_ncr:1_{19BE607D-C6F9-4E45-8C1C-C710E4D21AA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<sst xmlns="http://schemas.openxmlformats.org/spreadsheetml/2006/main" count="2354" uniqueCount="530">
  <si>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</si>
  <si>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</si>
  <si>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</si>
  <si>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</si>
  <si>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</si>
  <si>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</si>
  <si>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</si>
  <si>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</si>
  <si>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</si>
  <si>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</si>
  <si>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</si>
  <si>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</si>
  <si>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</si>
  <si>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</si>
  <si>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</si>
  <si>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</si>
  <si>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</si>
  <si>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</si>
  <si>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</si>
  <si>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</si>
  <si>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</si>
  <si>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</si>
  <si>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</si>
  <si>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</si>
  <si>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</si>
  <si>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</si>
  <si>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</si>
  <si>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</si>
  <si>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</si>
  <si>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</si>
  <si>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</si>
  <si>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</si>
  <si>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</si>
  <si>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</si>
  <si>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</si>
  <si>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</si>
  <si>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</si>
  <si>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</si>
  <si>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</si>
  <si>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</si>
  <si>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</si>
  <si>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</si>
  <si>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</si>
  <si>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</si>
  <si>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</si>
  <si>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</si>
  <si>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</si>
  <si>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</si>
  <si>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</si>
  <si>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</si>
  <si>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</si>
  <si>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</si>
  <si>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</si>
  <si>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</si>
  <si>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</si>
  <si>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</si>
  <si>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</si>
  <si>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</si>
  <si>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</si>
  <si>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</si>
  <si>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</si>
  <si>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</si>
  <si>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</si>
  <si>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</si>
  <si>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</si>
  <si>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</si>
  <si>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</si>
  <si>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</si>
  <si>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</si>
  <si>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</si>
  <si>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</si>
  <si>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</si>
  <si>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</si>
  <si>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</si>
  <si>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</si>
  <si>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</si>
  <si>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</si>
  <si>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</si>
  <si>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</si>
  <si>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</si>
  <si>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</si>
  <si>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</si>
  <si>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</si>
  <si>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</si>
  <si>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</si>
  <si>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</si>
  <si>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</si>
  <si>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</si>
  <si>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</si>
  <si>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</si>
  <si>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</si>
  <si>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</si>
  <si>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</si>
  <si>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</si>
  <si>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</si>
  <si>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</si>
  <si>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</si>
  <si>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</si>
  <si>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</si>
  <si>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</si>
  <si>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</si>
  <si>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</si>
  <si>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</si>
  <si>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</si>
  <si>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</si>
  <si>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</si>
  <si>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</si>
  <si>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</si>
  <si>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</si>
  <si>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</si>
  <si>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</si>
  <si>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</si>
  <si>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</si>
  <si>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</si>
  <si>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</si>
  <si>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</si>
  <si>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</si>
  <si>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</si>
  <si>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</si>
  <si>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</si>
  <si>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</si>
  <si>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</si>
  <si>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</si>
  <si>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</si>
  <si>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</si>
  <si>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</si>
  <si>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</si>
  <si>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</si>
  <si>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</si>
  <si>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</si>
  <si>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</si>
  <si>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</si>
  <si>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</si>
  <si>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</si>
  <si>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</si>
  <si>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</si>
  <si>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</si>
  <si>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</si>
  <si>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</si>
  <si>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</si>
  <si>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</si>
  <si>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</si>
  <si>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</si>
  <si>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</si>
  <si>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</si>
  <si>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</si>
  <si>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</si>
  <si>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</si>
  <si>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</si>
  <si>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</si>
  <si>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</si>
  <si>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</si>
  <si>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</si>
  <si>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</si>
  <si>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</si>
  <si>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</si>
  <si>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</si>
  <si>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</si>
  <si>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</si>
  <si>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</si>
  <si>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</si>
  <si>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</si>
  <si>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</si>
  <si>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</si>
  <si>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</si>
  <si>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</si>
  <si>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</si>
  <si>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</si>
  <si>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</si>
  <si>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</si>
  <si>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</si>
  <si>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</si>
  <si>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</si>
  <si>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</si>
  <si>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</si>
  <si>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</si>
  <si>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</si>
  <si>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</si>
  <si>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</si>
  <si>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</si>
  <si>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</si>
  <si>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</si>
  <si>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</si>
  <si>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</si>
  <si>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</si>
  <si>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</si>
  <si>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</si>
  <si>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</si>
  <si>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</si>
  <si>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</si>
  <si>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</si>
  <si>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</si>
  <si>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</si>
  <si>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</si>
  <si>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</si>
  <si>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</si>
  <si>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</si>
  <si>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</si>
  <si>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</si>
  <si>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</si>
  <si>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</si>
  <si>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</si>
  <si>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</si>
  <si>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</si>
  <si>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</si>
  <si>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</si>
  <si>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</si>
  <si>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</si>
  <si>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</si>
  <si>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</si>
  <si>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</si>
  <si>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</si>
  <si>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</si>
  <si>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</si>
  <si>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</si>
  <si>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</si>
  <si>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</si>
  <si>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</si>
  <si>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</si>
  <si>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</si>
  <si>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</si>
  <si>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</si>
  <si>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</si>
  <si>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</si>
  <si>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</si>
  <si>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</si>
  <si>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</si>
  <si>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</si>
  <si>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</si>
  <si>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</si>
  <si>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</si>
  <si>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</si>
  <si>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</si>
  <si>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</si>
  <si>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</si>
  <si>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</si>
  <si>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</si>
  <si>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</si>
  <si>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</si>
  <si>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</si>
  <si>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</si>
  <si>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</si>
  <si>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</si>
  <si>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</si>
  <si>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</si>
  <si>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</si>
  <si>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</si>
  <si>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</si>
  <si>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</si>
  <si>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</si>
  <si>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</si>
  <si>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</si>
  <si>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</si>
  <si>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</si>
  <si>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</si>
  <si>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</si>
  <si>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</si>
  <si>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</si>
  <si>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</si>
  <si>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</si>
  <si>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</si>
  <si>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</si>
  <si>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</si>
  <si>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</si>
  <si>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</si>
  <si>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</si>
  <si>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</si>
  <si>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</si>
  <si>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</si>
  <si>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</si>
  <si>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</si>
  <si>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</si>
  <si>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</si>
  <si>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</si>
  <si>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</si>
  <si>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</si>
  <si>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</si>
  <si>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</si>
  <si>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</si>
  <si>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</si>
  <si>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</si>
  <si>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</si>
  <si>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</si>
  <si>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</si>
  <si>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</si>
  <si>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</si>
  <si>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</si>
  <si>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</si>
  <si>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</si>
  <si>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</si>
  <si>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</si>
  <si>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</si>
  <si>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</si>
  <si>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</si>
  <si>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</si>
  <si>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</si>
  <si>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</si>
  <si>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</si>
  <si>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</si>
  <si>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</si>
  <si>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</si>
  <si>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</si>
  <si>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</si>
  <si>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</si>
  <si>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</si>
  <si>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</si>
  <si>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</si>
  <si>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</si>
  <si>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</si>
  <si>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</si>
  <si>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</si>
  <si>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</si>
  <si>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</si>
  <si>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</si>
  <si>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</si>
  <si>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</si>
  <si>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</si>
  <si>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</si>
  <si>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</si>
  <si>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</si>
  <si>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</si>
  <si>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</si>
  <si>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</si>
  <si>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</si>
  <si>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</si>
  <si>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</si>
  <si>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</si>
  <si>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</si>
  <si>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</si>
  <si>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</si>
  <si>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</si>
  <si>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</si>
  <si>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</si>
  <si>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</si>
  <si>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</si>
  <si>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</si>
  <si>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</si>
  <si>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</si>
  <si>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</si>
  <si>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</si>
  <si>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</si>
  <si>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</si>
  <si>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</si>
  <si>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</si>
  <si>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</si>
  <si>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</si>
  <si>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</si>
  <si>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</si>
  <si>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</si>
  <si>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</si>
  <si>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</si>
  <si>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</si>
  <si>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</si>
  <si>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</si>
  <si>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</si>
  <si>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</si>
  <si>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</si>
  <si>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</si>
  <si>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</si>
  <si>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</si>
  <si>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</si>
  <si>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</si>
  <si>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</si>
  <si>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</si>
  <si>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</si>
  <si>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</si>
  <si>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</si>
  <si>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</si>
  <si>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</si>
  <si>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</si>
  <si>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</si>
  <si>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</si>
  <si>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</si>
  <si>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</si>
  <si>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</si>
  <si>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</si>
  <si>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</si>
  <si>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</si>
  <si>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</si>
  <si>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</si>
  <si>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</si>
  <si>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</si>
  <si>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</si>
  <si>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</si>
  <si>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</si>
  <si>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</si>
  <si>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</si>
  <si>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</si>
  <si>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</si>
  <si>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</si>
  <si>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</si>
  <si>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</si>
  <si>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</si>
  <si>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</si>
  <si>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</si>
  <si>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</si>
  <si>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</si>
  <si>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</si>
  <si>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</si>
  <si>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</si>
  <si>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</si>
  <si>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</si>
  <si>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</si>
  <si>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</si>
  <si>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</si>
  <si>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</si>
  <si>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</si>
  <si>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</si>
  <si>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</si>
  <si>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</si>
  <si>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</si>
  <si>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</si>
  <si>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</si>
  <si>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</si>
  <si>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</si>
  <si>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</si>
  <si>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</si>
  <si>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</si>
  <si>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</si>
  <si>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</si>
  <si>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</si>
  <si>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</si>
  <si>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</si>
  <si>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</si>
  <si>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</si>
  <si>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</si>
  <si>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</si>
  <si>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</si>
  <si>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</si>
  <si>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</si>
  <si>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</si>
  <si>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</si>
  <si>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</si>
  <si>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</si>
  <si>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</si>
  <si>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</si>
  <si>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</si>
  <si>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</si>
  <si>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</si>
  <si>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</si>
  <si>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</si>
  <si>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</si>
  <si>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</si>
  <si>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</si>
  <si>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</si>
  <si>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</si>
  <si>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</si>
  <si>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</si>
  <si>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</si>
  <si>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</si>
  <si>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</si>
  <si>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</si>
  <si>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</si>
  <si>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</si>
  <si>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</si>
  <si>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</si>
  <si>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</si>
  <si>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</si>
  <si>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</si>
  <si>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</si>
  <si>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</si>
  <si>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</si>
  <si>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</si>
  <si>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</si>
  <si>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</si>
  <si>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</si>
  <si>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</si>
  <si>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</si>
  <si>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</si>
  <si>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</si>
  <si>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</si>
  <si>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</si>
  <si>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</si>
  <si>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</si>
  <si>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</si>
  <si>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</si>
  <si>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</si>
  <si>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</si>
  <si>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</si>
  <si>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</si>
  <si>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</si>
  <si>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</si>
  <si>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</si>
  <si>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</si>
  <si>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</si>
  <si>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</si>
  <si>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</si>
  <si>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</si>
  <si>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</si>
  <si>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</si>
  <si>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</si>
  <si>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</si>
  <si>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</si>
  <si>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</si>
  <si>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</si>
  <si>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</si>
  <si>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</si>
  <si>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</si>
  <si>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</si>
  <si>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</si>
  <si>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</si>
  <si>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</si>
  <si>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</si>
  <si>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</si>
  <si>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</si>
  <si>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</si>
  <si>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</si>
  <si>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</si>
  <si>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</si>
  <si>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</si>
  <si>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</si>
  <si>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</si>
  <si>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</si>
  <si>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</si>
  <si>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</si>
  <si>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</si>
  <si>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</si>
  <si>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</si>
  <si>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</si>
  <si>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</si>
  <si>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</si>
  <si>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</si>
  <si>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</si>
  <si>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</si>
  <si>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</si>
  <si>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</si>
  <si>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automation/Data/Results/Workbooks/LEPs/TB_LEP/TB_LEP_Database.Main.xlsx</t>
  </si>
  <si>
    <t>34. Thames Valley Berkshire</t>
  </si>
  <si>
    <t>Thames Valley Berkshire</t>
  </si>
  <si>
    <t>09 03 2023 10:23:36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</si>
</sst>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0.94123530379768283</c:v>
                </c:pt>
                <c:pt idx="2">
                  <c:v>1.8155102912946308</c:v>
                </c:pt>
                <c:pt idx="3">
                  <c:v>7.2255590516157042E-2</c:v>
                </c:pt>
                <c:pt idx="4">
                  <c:v>-2.7872026626301838</c:v>
                </c:pt>
                <c:pt idx="5">
                  <c:v>0.42900574885615939</c:v>
                </c:pt>
                <c:pt idx="7">
                  <c:v>-2.5836812121580621</c:v>
                </c:pt>
                <c:pt idx="8">
                  <c:v>-1.4325728650747216</c:v>
                </c:pt>
                <c:pt idx="9">
                  <c:v>3.2524645364887528</c:v>
                </c:pt>
                <c:pt idx="10">
                  <c:v>0.2898950612906237</c:v>
                </c:pt>
                <c:pt idx="11">
                  <c:v>1.216068095718903</c:v>
                </c:pt>
                <c:pt idx="12">
                  <c:v>0.32844426081746203</c:v>
                </c:pt>
                <c:pt idx="13">
                  <c:v>0.61720770785420598</c:v>
                </c:pt>
                <c:pt idx="14">
                  <c:v>-3.4102135699658254</c:v>
                </c:pt>
                <c:pt idx="15">
                  <c:v>0.59188943825261298</c:v>
                </c:pt>
                <c:pt idx="17">
                  <c:v>1.9179801098933913</c:v>
                </c:pt>
                <c:pt idx="18">
                  <c:v>-1.4291591562926476</c:v>
                </c:pt>
                <c:pt idx="19">
                  <c:v>1.2086709585683142</c:v>
                </c:pt>
                <c:pt idx="20">
                  <c:v>0.91931561976534848</c:v>
                </c:pt>
                <c:pt idx="22">
                  <c:v>4.2770912215462698</c:v>
                </c:pt>
                <c:pt idx="24">
                  <c:v>0.33257684968401868</c:v>
                </c:pt>
                <c:pt idx="25">
                  <c:v>3.4520228607735737</c:v>
                </c:pt>
                <c:pt idx="26">
                  <c:v>9.6486926827887842E-2</c:v>
                </c:pt>
                <c:pt idx="27">
                  <c:v>0.8346378943017152</c:v>
                </c:pt>
                <c:pt idx="29">
                  <c:v>7.391773252455347</c:v>
                </c:pt>
                <c:pt idx="30">
                  <c:v>12.357098965023706</c:v>
                </c:pt>
                <c:pt idx="31">
                  <c:v>-24.648873377992352</c:v>
                </c:pt>
                <c:pt idx="32">
                  <c:v>0.56613409594750141</c:v>
                </c:pt>
                <c:pt idx="33">
                  <c:v>5.1019892123522315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0.52075022441306906</c:v>
                </c:pt>
                <c:pt idx="2">
                  <c:v>0.36508554805081417</c:v>
                </c:pt>
                <c:pt idx="3">
                  <c:v>0.13996736124322062</c:v>
                </c:pt>
                <c:pt idx="4">
                  <c:v>0.17030523719865354</c:v>
                </c:pt>
                <c:pt idx="5">
                  <c:v>0.24593869629416787</c:v>
                </c:pt>
                <c:pt idx="7">
                  <c:v>-0.3392926481231795</c:v>
                </c:pt>
                <c:pt idx="8">
                  <c:v>1.3238212544383066</c:v>
                </c:pt>
                <c:pt idx="9">
                  <c:v>0.84605984215284646</c:v>
                </c:pt>
                <c:pt idx="10">
                  <c:v>0.85468360637728225</c:v>
                </c:pt>
                <c:pt idx="11">
                  <c:v>0.72597402213661066</c:v>
                </c:pt>
                <c:pt idx="12">
                  <c:v>-0.93374679329104593</c:v>
                </c:pt>
                <c:pt idx="13">
                  <c:v>1.1803402880453007</c:v>
                </c:pt>
                <c:pt idx="14">
                  <c:v>-0.37076410209978539</c:v>
                </c:pt>
                <c:pt idx="15">
                  <c:v>0.80858465592825723</c:v>
                </c:pt>
                <c:pt idx="17">
                  <c:v>1.002739464611202</c:v>
                </c:pt>
                <c:pt idx="18">
                  <c:v>0.4453145347639742</c:v>
                </c:pt>
                <c:pt idx="19">
                  <c:v>0.15376250654526302</c:v>
                </c:pt>
                <c:pt idx="20">
                  <c:v>0.40102037915703548</c:v>
                </c:pt>
                <c:pt idx="22">
                  <c:v>0.90318720780782069</c:v>
                </c:pt>
                <c:pt idx="24">
                  <c:v>-1.105199139479851</c:v>
                </c:pt>
                <c:pt idx="25">
                  <c:v>-1.9700693574493666</c:v>
                </c:pt>
                <c:pt idx="26">
                  <c:v>1.2168446896397178</c:v>
                </c:pt>
                <c:pt idx="27">
                  <c:v>-0.91977085578657247</c:v>
                </c:pt>
                <c:pt idx="29">
                  <c:v>1.233937012580455</c:v>
                </c:pt>
                <c:pt idx="30">
                  <c:v>-0.15026381779210674</c:v>
                </c:pt>
                <c:pt idx="31">
                  <c:v>-2.0877912170241486</c:v>
                </c:pt>
                <c:pt idx="32">
                  <c:v>0.43347991835949173</c:v>
                </c:pt>
                <c:pt idx="33">
                  <c:v>0.59747646838459456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2.1850000000000036</c:v>
                </c:pt>
                <c:pt idx="1">
                  <c:v>2.5600000000000005</c:v>
                </c:pt>
                <c:pt idx="2">
                  <c:v>3.0460000000000065</c:v>
                </c:pt>
                <c:pt idx="3">
                  <c:v>1.8070000000000033</c:v>
                </c:pt>
                <c:pt idx="4">
                  <c:v>3.779000000000011</c:v>
                </c:pt>
                <c:pt idx="5">
                  <c:v>2.4799999999999973</c:v>
                </c:pt>
                <c:pt idx="6">
                  <c:v>2.3310000000000048</c:v>
                </c:pt>
                <c:pt idx="7">
                  <c:v>2.7369999999999965</c:v>
                </c:pt>
                <c:pt idx="8">
                  <c:v>2.4590000000000001</c:v>
                </c:pt>
                <c:pt idx="9">
                  <c:v>3.3190000000000048</c:v>
                </c:pt>
                <c:pt idx="10">
                  <c:v>2.551000000000001</c:v>
                </c:pt>
                <c:pt idx="11">
                  <c:v>2.5720000000000005</c:v>
                </c:pt>
                <c:pt idx="12">
                  <c:v>2.5899999999999936</c:v>
                </c:pt>
                <c:pt idx="13">
                  <c:v>2.6190000000000047</c:v>
                </c:pt>
                <c:pt idx="14">
                  <c:v>2.6380000000000008</c:v>
                </c:pt>
                <c:pt idx="15">
                  <c:v>2.6439999999999975</c:v>
                </c:pt>
                <c:pt idx="16">
                  <c:v>2.6519999999999988</c:v>
                </c:pt>
                <c:pt idx="17">
                  <c:v>2.6590000000000029</c:v>
                </c:pt>
                <c:pt idx="18">
                  <c:v>2.6650000000000005</c:v>
                </c:pt>
                <c:pt idx="19">
                  <c:v>2.6709999999999998</c:v>
                </c:pt>
                <c:pt idx="20">
                  <c:v>2.6799999999999939</c:v>
                </c:pt>
                <c:pt idx="21">
                  <c:v>2.6889999999999996</c:v>
                </c:pt>
                <c:pt idx="22">
                  <c:v>2.6979999999999968</c:v>
                </c:pt>
                <c:pt idx="23">
                  <c:v>2.7059999999999982</c:v>
                </c:pt>
                <c:pt idx="24" formatCode="#,##0.00">
                  <c:v>2.7140000000000009</c:v>
                </c:pt>
                <c:pt idx="25">
                  <c:v>2.7219999999999978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1.7479999999999989</c:v>
                </c:pt>
                <c:pt idx="1">
                  <c:v>1.3380000000000036</c:v>
                </c:pt>
                <c:pt idx="2">
                  <c:v>1.6399999999999981</c:v>
                </c:pt>
                <c:pt idx="3">
                  <c:v>2.0099999999999976</c:v>
                </c:pt>
                <c:pt idx="4">
                  <c:v>1.2470000000000001</c:v>
                </c:pt>
                <c:pt idx="5">
                  <c:v>1.3049999999999995</c:v>
                </c:pt>
                <c:pt idx="6">
                  <c:v>1.0370000000000024</c:v>
                </c:pt>
                <c:pt idx="7">
                  <c:v>0.35599999999999921</c:v>
                </c:pt>
                <c:pt idx="8">
                  <c:v>0.21299999999999991</c:v>
                </c:pt>
                <c:pt idx="9">
                  <c:v>0.38199999999999962</c:v>
                </c:pt>
                <c:pt idx="10">
                  <c:v>0.31699999999999945</c:v>
                </c:pt>
                <c:pt idx="11">
                  <c:v>0.30600000000000044</c:v>
                </c:pt>
                <c:pt idx="12">
                  <c:v>0.30300000000000105</c:v>
                </c:pt>
                <c:pt idx="13">
                  <c:v>0.29200000000000059</c:v>
                </c:pt>
                <c:pt idx="14">
                  <c:v>0.27999999999999903</c:v>
                </c:pt>
                <c:pt idx="15">
                  <c:v>0.27099999999999985</c:v>
                </c:pt>
                <c:pt idx="16">
                  <c:v>0.26600000000000024</c:v>
                </c:pt>
                <c:pt idx="17">
                  <c:v>0.26000000000000006</c:v>
                </c:pt>
                <c:pt idx="18">
                  <c:v>0.2549999999999995</c:v>
                </c:pt>
                <c:pt idx="19">
                  <c:v>0.25099999999999978</c:v>
                </c:pt>
                <c:pt idx="20">
                  <c:v>0.24700000000000066</c:v>
                </c:pt>
                <c:pt idx="21">
                  <c:v>0.24299999999999986</c:v>
                </c:pt>
                <c:pt idx="22">
                  <c:v>0.23999999999999946</c:v>
                </c:pt>
                <c:pt idx="23">
                  <c:v>0.23600000000000002</c:v>
                </c:pt>
                <c:pt idx="24" formatCode="#,##0.00">
                  <c:v>0.2329999999999999</c:v>
                </c:pt>
                <c:pt idx="25">
                  <c:v>0.23100000000000048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3.2220000000000026</c:v>
                </c:pt>
                <c:pt idx="1">
                  <c:v>3.0409999999999853</c:v>
                </c:pt>
                <c:pt idx="2">
                  <c:v>2.5989999999999971</c:v>
                </c:pt>
                <c:pt idx="3">
                  <c:v>2.2100000000000035</c:v>
                </c:pt>
                <c:pt idx="4">
                  <c:v>1.5890000000000002</c:v>
                </c:pt>
                <c:pt idx="5">
                  <c:v>2.5789999999999895</c:v>
                </c:pt>
                <c:pt idx="6">
                  <c:v>3.217000000000001</c:v>
                </c:pt>
                <c:pt idx="7">
                  <c:v>3.4690000000000047</c:v>
                </c:pt>
                <c:pt idx="8">
                  <c:v>4.4319999999999968</c:v>
                </c:pt>
                <c:pt idx="9">
                  <c:v>3.7159999999999971</c:v>
                </c:pt>
                <c:pt idx="10">
                  <c:v>4.6180000000000012</c:v>
                </c:pt>
                <c:pt idx="11">
                  <c:v>4.5870000000000015</c:v>
                </c:pt>
                <c:pt idx="12">
                  <c:v>4.5049999999999999</c:v>
                </c:pt>
                <c:pt idx="13">
                  <c:v>4.4850000000000092</c:v>
                </c:pt>
                <c:pt idx="14">
                  <c:v>4.4839999999999929</c:v>
                </c:pt>
                <c:pt idx="15">
                  <c:v>4.4810000000000079</c:v>
                </c:pt>
                <c:pt idx="16">
                  <c:v>4.477000000000003</c:v>
                </c:pt>
                <c:pt idx="17">
                  <c:v>4.4759999999999955</c:v>
                </c:pt>
                <c:pt idx="18">
                  <c:v>4.4750000000000023</c:v>
                </c:pt>
                <c:pt idx="19">
                  <c:v>4.4759999999999982</c:v>
                </c:pt>
                <c:pt idx="20">
                  <c:v>4.4810000000000016</c:v>
                </c:pt>
                <c:pt idx="21">
                  <c:v>4.4859999999999998</c:v>
                </c:pt>
                <c:pt idx="22">
                  <c:v>4.4930000000000003</c:v>
                </c:pt>
                <c:pt idx="23">
                  <c:v>4.4990000000000094</c:v>
                </c:pt>
                <c:pt idx="24" formatCode="#,##0.00">
                  <c:v>4.5070000000000041</c:v>
                </c:pt>
                <c:pt idx="25">
                  <c:v>4.5149999999999997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4.0529999999999964</c:v>
                </c:pt>
                <c:pt idx="1">
                  <c:v>4.1749999999999936</c:v>
                </c:pt>
                <c:pt idx="2">
                  <c:v>3.8299999999999979</c:v>
                </c:pt>
                <c:pt idx="3">
                  <c:v>4.2460000000000067</c:v>
                </c:pt>
                <c:pt idx="4">
                  <c:v>4.320999999999998</c:v>
                </c:pt>
                <c:pt idx="5">
                  <c:v>4.631000000000002</c:v>
                </c:pt>
                <c:pt idx="6">
                  <c:v>4.5759999999999792</c:v>
                </c:pt>
                <c:pt idx="7">
                  <c:v>5.3799999999999937</c:v>
                </c:pt>
                <c:pt idx="8">
                  <c:v>6.59</c:v>
                </c:pt>
                <c:pt idx="9">
                  <c:v>7.1790000000000083</c:v>
                </c:pt>
                <c:pt idx="10">
                  <c:v>6.6149999999999594</c:v>
                </c:pt>
                <c:pt idx="11">
                  <c:v>6.5110000000000152</c:v>
                </c:pt>
                <c:pt idx="12">
                  <c:v>6.484999999999979</c:v>
                </c:pt>
                <c:pt idx="13">
                  <c:v>6.6199999999999877</c:v>
                </c:pt>
                <c:pt idx="14">
                  <c:v>6.9300000000000077</c:v>
                </c:pt>
                <c:pt idx="15">
                  <c:v>7.1070000000000118</c:v>
                </c:pt>
                <c:pt idx="16">
                  <c:v>7.2419999999999947</c:v>
                </c:pt>
                <c:pt idx="17">
                  <c:v>7.3499999999999686</c:v>
                </c:pt>
                <c:pt idx="18">
                  <c:v>7.4420000000000037</c:v>
                </c:pt>
                <c:pt idx="19">
                  <c:v>7.5240000000000107</c:v>
                </c:pt>
                <c:pt idx="20">
                  <c:v>7.6010000000000071</c:v>
                </c:pt>
                <c:pt idx="21">
                  <c:v>7.6739999999999862</c:v>
                </c:pt>
                <c:pt idx="22">
                  <c:v>7.7450000000000125</c:v>
                </c:pt>
                <c:pt idx="23">
                  <c:v>7.8140000000000187</c:v>
                </c:pt>
                <c:pt idx="24" formatCode="#,##0.00">
                  <c:v>7.8829999999999956</c:v>
                </c:pt>
                <c:pt idx="25">
                  <c:v>7.950999999999973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3.7329999999999961</c:v>
                </c:pt>
                <c:pt idx="1">
                  <c:v>3.8869999999999996</c:v>
                </c:pt>
                <c:pt idx="2">
                  <c:v>3.7949999999999982</c:v>
                </c:pt>
                <c:pt idx="3">
                  <c:v>3.6090000000000031</c:v>
                </c:pt>
                <c:pt idx="4">
                  <c:v>3.0920000000000054</c:v>
                </c:pt>
                <c:pt idx="5">
                  <c:v>3.5169999999999981</c:v>
                </c:pt>
                <c:pt idx="6">
                  <c:v>3.3139999999999992</c:v>
                </c:pt>
                <c:pt idx="7">
                  <c:v>3.6780000000000035</c:v>
                </c:pt>
                <c:pt idx="8">
                  <c:v>2.6090000000000027</c:v>
                </c:pt>
                <c:pt idx="9">
                  <c:v>3.5469999999999877</c:v>
                </c:pt>
                <c:pt idx="10">
                  <c:v>3.5340000000000065</c:v>
                </c:pt>
                <c:pt idx="11">
                  <c:v>3.6129999999999951</c:v>
                </c:pt>
                <c:pt idx="12">
                  <c:v>3.7039999999999966</c:v>
                </c:pt>
                <c:pt idx="13">
                  <c:v>3.7589999999999955</c:v>
                </c:pt>
                <c:pt idx="14">
                  <c:v>3.8079999999999954</c:v>
                </c:pt>
                <c:pt idx="15">
                  <c:v>3.8539999999999979</c:v>
                </c:pt>
                <c:pt idx="16">
                  <c:v>3.8910000000000085</c:v>
                </c:pt>
                <c:pt idx="17">
                  <c:v>3.9279999999999986</c:v>
                </c:pt>
                <c:pt idx="18">
                  <c:v>3.9659999999999958</c:v>
                </c:pt>
                <c:pt idx="19">
                  <c:v>4.0030000000000081</c:v>
                </c:pt>
                <c:pt idx="20">
                  <c:v>4.0430000000000028</c:v>
                </c:pt>
                <c:pt idx="21">
                  <c:v>4.0830000000000055</c:v>
                </c:pt>
                <c:pt idx="22">
                  <c:v>4.1230000000000038</c:v>
                </c:pt>
                <c:pt idx="23">
                  <c:v>4.1619999999999937</c:v>
                </c:pt>
                <c:pt idx="24" formatCode="#,##0.00">
                  <c:v>4.2000000000000028</c:v>
                </c:pt>
                <c:pt idx="25">
                  <c:v>4.2370000000000028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6.4580000000000055</c:v>
                </c:pt>
                <c:pt idx="1">
                  <c:v>6.0519999999999907</c:v>
                </c:pt>
                <c:pt idx="2">
                  <c:v>5.1180000000000012</c:v>
                </c:pt>
                <c:pt idx="3">
                  <c:v>5.8559999999999901</c:v>
                </c:pt>
                <c:pt idx="4">
                  <c:v>4.5630000000000006</c:v>
                </c:pt>
                <c:pt idx="5">
                  <c:v>4.4609999999999914</c:v>
                </c:pt>
                <c:pt idx="6">
                  <c:v>5.0579999999999927</c:v>
                </c:pt>
                <c:pt idx="7">
                  <c:v>5.634999999999998</c:v>
                </c:pt>
                <c:pt idx="8">
                  <c:v>4.7750000000000083</c:v>
                </c:pt>
                <c:pt idx="9">
                  <c:v>5.4809999999999928</c:v>
                </c:pt>
                <c:pt idx="10">
                  <c:v>5.2860000000000191</c:v>
                </c:pt>
                <c:pt idx="11">
                  <c:v>5.4190000000000085</c:v>
                </c:pt>
                <c:pt idx="12">
                  <c:v>5.3189999999999937</c:v>
                </c:pt>
                <c:pt idx="13">
                  <c:v>5.3050000000000059</c:v>
                </c:pt>
                <c:pt idx="14">
                  <c:v>5.2480000000000082</c:v>
                </c:pt>
                <c:pt idx="15">
                  <c:v>5.1530000000000058</c:v>
                </c:pt>
                <c:pt idx="16">
                  <c:v>5.0119999999999916</c:v>
                </c:pt>
                <c:pt idx="17">
                  <c:v>4.8739999999999926</c:v>
                </c:pt>
                <c:pt idx="18">
                  <c:v>4.7399999999999913</c:v>
                </c:pt>
                <c:pt idx="19">
                  <c:v>4.6100000000000092</c:v>
                </c:pt>
                <c:pt idx="20">
                  <c:v>4.4900000000000011</c:v>
                </c:pt>
                <c:pt idx="21">
                  <c:v>4.3710000000000058</c:v>
                </c:pt>
                <c:pt idx="22">
                  <c:v>4.2549999999999955</c:v>
                </c:pt>
                <c:pt idx="23">
                  <c:v>4.1410000000000062</c:v>
                </c:pt>
                <c:pt idx="24" formatCode="#,##0.00">
                  <c:v>4.0299999999999967</c:v>
                </c:pt>
                <c:pt idx="25">
                  <c:v>3.9219999999999908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20.882000000000023</c:v>
                </c:pt>
                <c:pt idx="1">
                  <c:v>19.123999999999999</c:v>
                </c:pt>
                <c:pt idx="2">
                  <c:v>21.505999999999961</c:v>
                </c:pt>
                <c:pt idx="3">
                  <c:v>19.177000000000064</c:v>
                </c:pt>
                <c:pt idx="4">
                  <c:v>19.963000000000022</c:v>
                </c:pt>
                <c:pt idx="5">
                  <c:v>19.593999999999973</c:v>
                </c:pt>
                <c:pt idx="6">
                  <c:v>20.540000000000003</c:v>
                </c:pt>
                <c:pt idx="7">
                  <c:v>20.95999999999994</c:v>
                </c:pt>
                <c:pt idx="8">
                  <c:v>19.550999999999974</c:v>
                </c:pt>
                <c:pt idx="9">
                  <c:v>20.553000000000015</c:v>
                </c:pt>
                <c:pt idx="10">
                  <c:v>19.921999999999993</c:v>
                </c:pt>
                <c:pt idx="11">
                  <c:v>20.068000000000001</c:v>
                </c:pt>
                <c:pt idx="12">
                  <c:v>19.723000000000059</c:v>
                </c:pt>
                <c:pt idx="13">
                  <c:v>19.357000000000028</c:v>
                </c:pt>
                <c:pt idx="14">
                  <c:v>19.172000000000008</c:v>
                </c:pt>
                <c:pt idx="15">
                  <c:v>18.902000000000008</c:v>
                </c:pt>
                <c:pt idx="16">
                  <c:v>18.656000000000056</c:v>
                </c:pt>
                <c:pt idx="17">
                  <c:v>18.407999999999941</c:v>
                </c:pt>
                <c:pt idx="18">
                  <c:v>18.170999999999989</c:v>
                </c:pt>
                <c:pt idx="19">
                  <c:v>17.94699999999996</c:v>
                </c:pt>
                <c:pt idx="20">
                  <c:v>17.750999999999969</c:v>
                </c:pt>
                <c:pt idx="21">
                  <c:v>17.554999999999986</c:v>
                </c:pt>
                <c:pt idx="22">
                  <c:v>17.368000000000066</c:v>
                </c:pt>
                <c:pt idx="23">
                  <c:v>17.190000000000026</c:v>
                </c:pt>
                <c:pt idx="24" formatCode="#,##0.00">
                  <c:v>17.02100000000004</c:v>
                </c:pt>
                <c:pt idx="25">
                  <c:v>16.863000000000028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29.561000000000021</c:v>
                </c:pt>
                <c:pt idx="2">
                  <c:v>27.672000000000047</c:v>
                </c:pt>
                <c:pt idx="3">
                  <c:v>28.011000000000021</c:v>
                </c:pt>
                <c:pt idx="4">
                  <c:v>27.111999999999945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36.908999999999963</c:v>
                </c:pt>
                <c:pt idx="8">
                  <c:v>30.803000000000061</c:v>
                </c:pt>
                <c:pt idx="9">
                  <c:v>32.304000000000009</c:v>
                </c:pt>
                <c:pt idx="10">
                  <c:v>33.223000000000063</c:v>
                </c:pt>
                <c:pt idx="11">
                  <c:v>32.905999999999956</c:v>
                </c:pt>
                <c:pt idx="12">
                  <c:v>33.327000000000055</c:v>
                </c:pt>
                <c:pt idx="13">
                  <c:v>34.289999999999992</c:v>
                </c:pt>
                <c:pt idx="14">
                  <c:v>35.025000000000006</c:v>
                </c:pt>
                <c:pt idx="15">
                  <c:v>35.339999999999904</c:v>
                </c:pt>
                <c:pt idx="16">
                  <c:v>35.619000000000064</c:v>
                </c:pt>
                <c:pt idx="17">
                  <c:v>35.825000000000074</c:v>
                </c:pt>
                <c:pt idx="18">
                  <c:v>36.069000000000166</c:v>
                </c:pt>
                <c:pt idx="19">
                  <c:v>36.29700000000004</c:v>
                </c:pt>
                <c:pt idx="20">
                  <c:v>36.565999999999889</c:v>
                </c:pt>
                <c:pt idx="21">
                  <c:v>36.84299999999989</c:v>
                </c:pt>
                <c:pt idx="22">
                  <c:v>37.128999999999955</c:v>
                </c:pt>
                <c:pt idx="23">
                  <c:v>37.42200000000004</c:v>
                </c:pt>
                <c:pt idx="24" formatCode="#,##0.00">
                  <c:v>37.718999999999987</c:v>
                </c:pt>
                <c:pt idx="25">
                  <c:v>38.019999999999996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82.904000000000011</c:v>
                </c:pt>
                <c:pt idx="1">
                  <c:v>82.981000000000094</c:v>
                </c:pt>
                <c:pt idx="2">
                  <c:v>84.989999999999782</c:v>
                </c:pt>
                <c:pt idx="3">
                  <c:v>85.327999999999861</c:v>
                </c:pt>
                <c:pt idx="4">
                  <c:v>87.180000000000106</c:v>
                </c:pt>
                <c:pt idx="5">
                  <c:v>83.892999999999873</c:v>
                </c:pt>
                <c:pt idx="6">
                  <c:v>88.516000000000147</c:v>
                </c:pt>
                <c:pt idx="7">
                  <c:v>84.71300000000025</c:v>
                </c:pt>
                <c:pt idx="8">
                  <c:v>87.51900000000002</c:v>
                </c:pt>
                <c:pt idx="9">
                  <c:v>87.674000000000007</c:v>
                </c:pt>
                <c:pt idx="10">
                  <c:v>89.087000000000288</c:v>
                </c:pt>
                <c:pt idx="11">
                  <c:v>89.406000000000262</c:v>
                </c:pt>
                <c:pt idx="12">
                  <c:v>89.502999999999915</c:v>
                </c:pt>
                <c:pt idx="13">
                  <c:v>89.589000000000155</c:v>
                </c:pt>
                <c:pt idx="14">
                  <c:v>89.772000000000133</c:v>
                </c:pt>
                <c:pt idx="15">
                  <c:v>89.972999999999956</c:v>
                </c:pt>
                <c:pt idx="16">
                  <c:v>90.099000000000004</c:v>
                </c:pt>
                <c:pt idx="17">
                  <c:v>90.202999999999847</c:v>
                </c:pt>
                <c:pt idx="18">
                  <c:v>90.296999999999713</c:v>
                </c:pt>
                <c:pt idx="19">
                  <c:v>90.388999999999982</c:v>
                </c:pt>
                <c:pt idx="20">
                  <c:v>90.5</c:v>
                </c:pt>
                <c:pt idx="21">
                  <c:v>90.616999999999734</c:v>
                </c:pt>
                <c:pt idx="22">
                  <c:v>90.732999999999905</c:v>
                </c:pt>
                <c:pt idx="23">
                  <c:v>90.877999999999801</c:v>
                </c:pt>
                <c:pt idx="24" formatCode="#,##0.00">
                  <c:v>91.01999999999974</c:v>
                </c:pt>
                <c:pt idx="25">
                  <c:v>91.163999999999987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19.978999999999964</c:v>
                </c:pt>
                <c:pt idx="1">
                  <c:v>22.626000000000094</c:v>
                </c:pt>
                <c:pt idx="2">
                  <c:v>24.064000000000028</c:v>
                </c:pt>
                <c:pt idx="3">
                  <c:v>20.498999999999921</c:v>
                </c:pt>
                <c:pt idx="4">
                  <c:v>22.705999999999957</c:v>
                </c:pt>
                <c:pt idx="5">
                  <c:v>24.480000000000004</c:v>
                </c:pt>
                <c:pt idx="6">
                  <c:v>28.371999999999936</c:v>
                </c:pt>
                <c:pt idx="7">
                  <c:v>26.261999999999961</c:v>
                </c:pt>
                <c:pt idx="8">
                  <c:v>25.754999999999924</c:v>
                </c:pt>
                <c:pt idx="9">
                  <c:v>25.292999999999928</c:v>
                </c:pt>
                <c:pt idx="10">
                  <c:v>22.78</c:v>
                </c:pt>
                <c:pt idx="11">
                  <c:v>23.763999999999985</c:v>
                </c:pt>
                <c:pt idx="12">
                  <c:v>23.706999999999923</c:v>
                </c:pt>
                <c:pt idx="13">
                  <c:v>23.768999999999981</c:v>
                </c:pt>
                <c:pt idx="14">
                  <c:v>23.887999999999966</c:v>
                </c:pt>
                <c:pt idx="15">
                  <c:v>23.95800000000002</c:v>
                </c:pt>
                <c:pt idx="16">
                  <c:v>24.002999999999947</c:v>
                </c:pt>
                <c:pt idx="17">
                  <c:v>24.044999999999966</c:v>
                </c:pt>
                <c:pt idx="18">
                  <c:v>24.082999999999966</c:v>
                </c:pt>
                <c:pt idx="19">
                  <c:v>24.122999999999976</c:v>
                </c:pt>
                <c:pt idx="20">
                  <c:v>24.167000000000051</c:v>
                </c:pt>
                <c:pt idx="21">
                  <c:v>24.205999999999982</c:v>
                </c:pt>
                <c:pt idx="22">
                  <c:v>24.24300000000002</c:v>
                </c:pt>
                <c:pt idx="23">
                  <c:v>24.278999999999957</c:v>
                </c:pt>
                <c:pt idx="24" formatCode="#,##0.00">
                  <c:v>24.314000000000007</c:v>
                </c:pt>
                <c:pt idx="25">
                  <c:v>24.350000000000037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27.063000000000041</c:v>
                </c:pt>
                <c:pt idx="1">
                  <c:v>30.331999999999958</c:v>
                </c:pt>
                <c:pt idx="2">
                  <c:v>30.988000000000014</c:v>
                </c:pt>
                <c:pt idx="3">
                  <c:v>29.276999999999934</c:v>
                </c:pt>
                <c:pt idx="4">
                  <c:v>29.202000000000055</c:v>
                </c:pt>
                <c:pt idx="5">
                  <c:v>29.905000000000054</c:v>
                </c:pt>
                <c:pt idx="6">
                  <c:v>30.669000000000029</c:v>
                </c:pt>
                <c:pt idx="7">
                  <c:v>30.714999999999925</c:v>
                </c:pt>
                <c:pt idx="8">
                  <c:v>33.31899999999991</c:v>
                </c:pt>
                <c:pt idx="9">
                  <c:v>35.137000000000057</c:v>
                </c:pt>
                <c:pt idx="10">
                  <c:v>32.885000000000055</c:v>
                </c:pt>
                <c:pt idx="11">
                  <c:v>31.661000000000019</c:v>
                </c:pt>
                <c:pt idx="12">
                  <c:v>32.311000000000114</c:v>
                </c:pt>
                <c:pt idx="13">
                  <c:v>33.068999999999967</c:v>
                </c:pt>
                <c:pt idx="14">
                  <c:v>33.812999999999981</c:v>
                </c:pt>
                <c:pt idx="15">
                  <c:v>34.377000000000017</c:v>
                </c:pt>
                <c:pt idx="16">
                  <c:v>34.863000000000042</c:v>
                </c:pt>
                <c:pt idx="17">
                  <c:v>35.303999999999988</c:v>
                </c:pt>
                <c:pt idx="18">
                  <c:v>35.716999999999899</c:v>
                </c:pt>
                <c:pt idx="19">
                  <c:v>36.11000000000007</c:v>
                </c:pt>
                <c:pt idx="20">
                  <c:v>36.495000000000083</c:v>
                </c:pt>
                <c:pt idx="21">
                  <c:v>36.863999999999997</c:v>
                </c:pt>
                <c:pt idx="22">
                  <c:v>37.21800000000006</c:v>
                </c:pt>
                <c:pt idx="23">
                  <c:v>37.557000000000009</c:v>
                </c:pt>
                <c:pt idx="24" formatCode="#,##0.00">
                  <c:v>37.881999999999969</c:v>
                </c:pt>
                <c:pt idx="25">
                  <c:v>38.194000000000052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3.3470000000000026</c:v>
                </c:pt>
                <c:pt idx="1">
                  <c:v>3.4850000000000034</c:v>
                </c:pt>
                <c:pt idx="2">
                  <c:v>6.0559999999999983</c:v>
                </c:pt>
                <c:pt idx="3">
                  <c:v>3.8219999999999907</c:v>
                </c:pt>
                <c:pt idx="4">
                  <c:v>3.9110000000000023</c:v>
                </c:pt>
                <c:pt idx="5">
                  <c:v>5.0479999999999965</c:v>
                </c:pt>
                <c:pt idx="6">
                  <c:v>3.7769999999999975</c:v>
                </c:pt>
                <c:pt idx="7">
                  <c:v>4.2639999999999931</c:v>
                </c:pt>
                <c:pt idx="8">
                  <c:v>4.5970000000000049</c:v>
                </c:pt>
                <c:pt idx="9">
                  <c:v>3.8590000000000066</c:v>
                </c:pt>
                <c:pt idx="10">
                  <c:v>4.2440000000000007</c:v>
                </c:pt>
                <c:pt idx="11">
                  <c:v>4.1779999999999999</c:v>
                </c:pt>
                <c:pt idx="12">
                  <c:v>4.1539999999999937</c:v>
                </c:pt>
                <c:pt idx="13">
                  <c:v>4.1270000000000069</c:v>
                </c:pt>
                <c:pt idx="14">
                  <c:v>4.1069999999999993</c:v>
                </c:pt>
                <c:pt idx="15">
                  <c:v>4.1029999999999953</c:v>
                </c:pt>
                <c:pt idx="16">
                  <c:v>4.0940000000000039</c:v>
                </c:pt>
                <c:pt idx="17">
                  <c:v>4.0859999999999896</c:v>
                </c:pt>
                <c:pt idx="18">
                  <c:v>4.0780000000000065</c:v>
                </c:pt>
                <c:pt idx="19">
                  <c:v>4.0690000000000008</c:v>
                </c:pt>
                <c:pt idx="20">
                  <c:v>4.0600000000000076</c:v>
                </c:pt>
                <c:pt idx="21">
                  <c:v>4.051000000000001</c:v>
                </c:pt>
                <c:pt idx="22">
                  <c:v>4.0420000000000069</c:v>
                </c:pt>
                <c:pt idx="23">
                  <c:v>4.0320000000000027</c:v>
                </c:pt>
                <c:pt idx="24" formatCode="#,##0.00">
                  <c:v>4.0229999999999988</c:v>
                </c:pt>
                <c:pt idx="25">
                  <c:v>4.0140000000000011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52.359999999999921</c:v>
                </c:pt>
                <c:pt idx="1">
                  <c:v>59.316000000000024</c:v>
                </c:pt>
                <c:pt idx="2">
                  <c:v>56.678000000000075</c:v>
                </c:pt>
                <c:pt idx="3">
                  <c:v>63.06299999999991</c:v>
                </c:pt>
                <c:pt idx="4">
                  <c:v>66.550999999999959</c:v>
                </c:pt>
                <c:pt idx="5">
                  <c:v>69.325999999999979</c:v>
                </c:pt>
                <c:pt idx="6">
                  <c:v>70.152000000000015</c:v>
                </c:pt>
                <c:pt idx="7">
                  <c:v>68.686999999999742</c:v>
                </c:pt>
                <c:pt idx="8">
                  <c:v>63.745999999999995</c:v>
                </c:pt>
                <c:pt idx="9">
                  <c:v>70.161000000000044</c:v>
                </c:pt>
                <c:pt idx="10">
                  <c:v>71.492000000000004</c:v>
                </c:pt>
                <c:pt idx="11">
                  <c:v>73.418000000000021</c:v>
                </c:pt>
                <c:pt idx="12">
                  <c:v>74.151000000000181</c:v>
                </c:pt>
                <c:pt idx="13">
                  <c:v>75.622000000000199</c:v>
                </c:pt>
                <c:pt idx="14">
                  <c:v>76.77500000000002</c:v>
                </c:pt>
                <c:pt idx="15">
                  <c:v>77.72699999999989</c:v>
                </c:pt>
                <c:pt idx="16">
                  <c:v>78.621000000000123</c:v>
                </c:pt>
                <c:pt idx="17">
                  <c:v>79.405000000000143</c:v>
                </c:pt>
                <c:pt idx="18">
                  <c:v>80.150999999999939</c:v>
                </c:pt>
                <c:pt idx="19">
                  <c:v>80.891999999999683</c:v>
                </c:pt>
                <c:pt idx="20">
                  <c:v>81.672000000000082</c:v>
                </c:pt>
                <c:pt idx="21">
                  <c:v>82.437999999999818</c:v>
                </c:pt>
                <c:pt idx="22">
                  <c:v>83.189000000000021</c:v>
                </c:pt>
                <c:pt idx="23">
                  <c:v>83.911000000000385</c:v>
                </c:pt>
                <c:pt idx="24" formatCode="#,##0.00">
                  <c:v>84.597000000000023</c:v>
                </c:pt>
                <c:pt idx="25">
                  <c:v>85.250999999999806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13.361999999999998</c:v>
                </c:pt>
                <c:pt idx="1">
                  <c:v>11.300000000000006</c:v>
                </c:pt>
                <c:pt idx="2">
                  <c:v>11.452000000000005</c:v>
                </c:pt>
                <c:pt idx="3">
                  <c:v>11.601999999999991</c:v>
                </c:pt>
                <c:pt idx="4">
                  <c:v>10.704000000000004</c:v>
                </c:pt>
                <c:pt idx="5">
                  <c:v>10.889000000000006</c:v>
                </c:pt>
                <c:pt idx="6">
                  <c:v>11.457000000000026</c:v>
                </c:pt>
                <c:pt idx="7">
                  <c:v>11.012000000000002</c:v>
                </c:pt>
                <c:pt idx="8">
                  <c:v>10.599000000000006</c:v>
                </c:pt>
                <c:pt idx="9">
                  <c:v>10.942000000000039</c:v>
                </c:pt>
                <c:pt idx="10">
                  <c:v>11.068999999999981</c:v>
                </c:pt>
                <c:pt idx="11">
                  <c:v>11.248000000000006</c:v>
                </c:pt>
                <c:pt idx="12">
                  <c:v>11.122999999999992</c:v>
                </c:pt>
                <c:pt idx="13">
                  <c:v>10.973999999999993</c:v>
                </c:pt>
                <c:pt idx="14">
                  <c:v>10.812000000000001</c:v>
                </c:pt>
                <c:pt idx="15">
                  <c:v>10.691000000000003</c:v>
                </c:pt>
                <c:pt idx="16">
                  <c:v>10.585999999999999</c:v>
                </c:pt>
                <c:pt idx="17">
                  <c:v>10.480000000000004</c:v>
                </c:pt>
                <c:pt idx="18">
                  <c:v>10.372999999999999</c:v>
                </c:pt>
                <c:pt idx="19">
                  <c:v>10.266999999999989</c:v>
                </c:pt>
                <c:pt idx="20">
                  <c:v>10.16199999999999</c:v>
                </c:pt>
                <c:pt idx="21">
                  <c:v>10.050999999999991</c:v>
                </c:pt>
                <c:pt idx="22">
                  <c:v>9.9410000000000114</c:v>
                </c:pt>
                <c:pt idx="23">
                  <c:v>9.8320000000000096</c:v>
                </c:pt>
                <c:pt idx="24" formatCode="#,##0.00">
                  <c:v>9.724000000000018</c:v>
                </c:pt>
                <c:pt idx="25">
                  <c:v>9.6159999999999926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8.0040000000000155</c:v>
                </c:pt>
                <c:pt idx="1">
                  <c:v>9.2170000000000023</c:v>
                </c:pt>
                <c:pt idx="2">
                  <c:v>9.1960000000000051</c:v>
                </c:pt>
                <c:pt idx="3">
                  <c:v>8.4240000000000048</c:v>
                </c:pt>
                <c:pt idx="4">
                  <c:v>8.1489999999999974</c:v>
                </c:pt>
                <c:pt idx="5">
                  <c:v>8.7640000000000082</c:v>
                </c:pt>
                <c:pt idx="6">
                  <c:v>9.2319999999999816</c:v>
                </c:pt>
                <c:pt idx="7">
                  <c:v>8.0670000000000055</c:v>
                </c:pt>
                <c:pt idx="8">
                  <c:v>6.98000000000002</c:v>
                </c:pt>
                <c:pt idx="9">
                  <c:v>7.7539999999999951</c:v>
                </c:pt>
                <c:pt idx="10">
                  <c:v>9.3099999999999898</c:v>
                </c:pt>
                <c:pt idx="11">
                  <c:v>9.2429999999999932</c:v>
                </c:pt>
                <c:pt idx="12">
                  <c:v>9.1609999999999836</c:v>
                </c:pt>
                <c:pt idx="13">
                  <c:v>9.141999999999987</c:v>
                </c:pt>
                <c:pt idx="14">
                  <c:v>9.1970000000000294</c:v>
                </c:pt>
                <c:pt idx="15">
                  <c:v>9.2610000000000063</c:v>
                </c:pt>
                <c:pt idx="16">
                  <c:v>9.3520000000000216</c:v>
                </c:pt>
                <c:pt idx="17">
                  <c:v>9.45599999999998</c:v>
                </c:pt>
                <c:pt idx="18">
                  <c:v>9.5659999999999883</c:v>
                </c:pt>
                <c:pt idx="19">
                  <c:v>9.6799999999999979</c:v>
                </c:pt>
                <c:pt idx="20">
                  <c:v>9.7959999999999976</c:v>
                </c:pt>
                <c:pt idx="21">
                  <c:v>9.9130000000000127</c:v>
                </c:pt>
                <c:pt idx="22">
                  <c:v>10.029999999999982</c:v>
                </c:pt>
                <c:pt idx="23">
                  <c:v>10.147000000000002</c:v>
                </c:pt>
                <c:pt idx="24" formatCode="#,##0.00">
                  <c:v>10.261999999999995</c:v>
                </c:pt>
                <c:pt idx="25">
                  <c:v>10.376999999999976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56.418999999999869</c:v>
                </c:pt>
                <c:pt idx="1">
                  <c:v>57.226000000000035</c:v>
                </c:pt>
                <c:pt idx="2">
                  <c:v>62.010999999999989</c:v>
                </c:pt>
                <c:pt idx="3">
                  <c:v>61.192999999999984</c:v>
                </c:pt>
                <c:pt idx="4">
                  <c:v>63.391999999999939</c:v>
                </c:pt>
                <c:pt idx="5">
                  <c:v>63.996000000000024</c:v>
                </c:pt>
                <c:pt idx="6">
                  <c:v>68.945999999999756</c:v>
                </c:pt>
                <c:pt idx="7">
                  <c:v>59.976999999999911</c:v>
                </c:pt>
                <c:pt idx="8">
                  <c:v>63.108000000000125</c:v>
                </c:pt>
                <c:pt idx="9">
                  <c:v>70.232999999999976</c:v>
                </c:pt>
                <c:pt idx="10">
                  <c:v>64.928999999999974</c:v>
                </c:pt>
                <c:pt idx="11">
                  <c:v>66.342999999999989</c:v>
                </c:pt>
                <c:pt idx="12">
                  <c:v>66.890999999999977</c:v>
                </c:pt>
                <c:pt idx="13">
                  <c:v>67.516000000000105</c:v>
                </c:pt>
                <c:pt idx="14">
                  <c:v>68.161000000000001</c:v>
                </c:pt>
                <c:pt idx="15">
                  <c:v>68.674000000000078</c:v>
                </c:pt>
                <c:pt idx="16">
                  <c:v>69.153999999999996</c:v>
                </c:pt>
                <c:pt idx="17">
                  <c:v>69.645999999999901</c:v>
                </c:pt>
                <c:pt idx="18">
                  <c:v>70.148999999999987</c:v>
                </c:pt>
                <c:pt idx="19">
                  <c:v>70.662999999999997</c:v>
                </c:pt>
                <c:pt idx="20">
                  <c:v>71.196000000000083</c:v>
                </c:pt>
                <c:pt idx="21">
                  <c:v>71.711000000000141</c:v>
                </c:pt>
                <c:pt idx="22">
                  <c:v>72.226000000000028</c:v>
                </c:pt>
                <c:pt idx="23">
                  <c:v>72.741999999999791</c:v>
                </c:pt>
                <c:pt idx="24" formatCode="#,##0.00">
                  <c:v>73.256000000000114</c:v>
                </c:pt>
                <c:pt idx="25">
                  <c:v>73.769999999999982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45.132000000000055</c:v>
                </c:pt>
                <c:pt idx="1">
                  <c:v>42.399999999999977</c:v>
                </c:pt>
                <c:pt idx="2">
                  <c:v>44.732999999999954</c:v>
                </c:pt>
                <c:pt idx="3">
                  <c:v>43.063000000000002</c:v>
                </c:pt>
                <c:pt idx="4">
                  <c:v>45.61699999999999</c:v>
                </c:pt>
                <c:pt idx="5">
                  <c:v>43.646999999999885</c:v>
                </c:pt>
                <c:pt idx="6">
                  <c:v>53.413999999999739</c:v>
                </c:pt>
                <c:pt idx="7">
                  <c:v>54.977999999999867</c:v>
                </c:pt>
                <c:pt idx="8">
                  <c:v>54.653000000000027</c:v>
                </c:pt>
                <c:pt idx="9">
                  <c:v>57.646000000000065</c:v>
                </c:pt>
                <c:pt idx="10">
                  <c:v>51.221999999999959</c:v>
                </c:pt>
                <c:pt idx="11">
                  <c:v>51.711000000000034</c:v>
                </c:pt>
                <c:pt idx="12">
                  <c:v>52.434000000000069</c:v>
                </c:pt>
                <c:pt idx="13">
                  <c:v>52.641999999999982</c:v>
                </c:pt>
                <c:pt idx="14">
                  <c:v>53.120000000000054</c:v>
                </c:pt>
                <c:pt idx="15">
                  <c:v>53.541999999999923</c:v>
                </c:pt>
                <c:pt idx="16">
                  <c:v>53.998000000000012</c:v>
                </c:pt>
                <c:pt idx="17">
                  <c:v>54.451000000000015</c:v>
                </c:pt>
                <c:pt idx="18">
                  <c:v>54.902999999999857</c:v>
                </c:pt>
                <c:pt idx="19">
                  <c:v>55.356999999999864</c:v>
                </c:pt>
                <c:pt idx="20">
                  <c:v>55.820999999999962</c:v>
                </c:pt>
                <c:pt idx="21">
                  <c:v>56.276000000000103</c:v>
                </c:pt>
                <c:pt idx="22">
                  <c:v>56.734000000000009</c:v>
                </c:pt>
                <c:pt idx="23">
                  <c:v>57.194000000000059</c:v>
                </c:pt>
                <c:pt idx="24" formatCode="#,##0.00">
                  <c:v>57.65700000000006</c:v>
                </c:pt>
                <c:pt idx="25">
                  <c:v>58.122000000000071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13.443999999999978</c:v>
                </c:pt>
                <c:pt idx="1">
                  <c:v>15.889000000000001</c:v>
                </c:pt>
                <c:pt idx="2">
                  <c:v>15.122000000000009</c:v>
                </c:pt>
                <c:pt idx="3">
                  <c:v>15.766999999999985</c:v>
                </c:pt>
                <c:pt idx="4">
                  <c:v>16.199000000000002</c:v>
                </c:pt>
                <c:pt idx="5">
                  <c:v>16.378000000000053</c:v>
                </c:pt>
                <c:pt idx="6">
                  <c:v>14.778000000000024</c:v>
                </c:pt>
                <c:pt idx="7">
                  <c:v>17.160999999999998</c:v>
                </c:pt>
                <c:pt idx="8">
                  <c:v>15.745000000000015</c:v>
                </c:pt>
                <c:pt idx="9">
                  <c:v>15.499999999999989</c:v>
                </c:pt>
                <c:pt idx="10">
                  <c:v>15.237999999999984</c:v>
                </c:pt>
                <c:pt idx="11">
                  <c:v>15.802999999999969</c:v>
                </c:pt>
                <c:pt idx="12">
                  <c:v>16.025000000000009</c:v>
                </c:pt>
                <c:pt idx="13">
                  <c:v>16.334000000000035</c:v>
                </c:pt>
                <c:pt idx="14">
                  <c:v>16.615999999999989</c:v>
                </c:pt>
                <c:pt idx="15">
                  <c:v>16.740999999999996</c:v>
                </c:pt>
                <c:pt idx="16">
                  <c:v>16.943999999999988</c:v>
                </c:pt>
                <c:pt idx="17">
                  <c:v>17.113999999999979</c:v>
                </c:pt>
                <c:pt idx="18">
                  <c:v>17.285999999999952</c:v>
                </c:pt>
                <c:pt idx="19">
                  <c:v>17.450000000000006</c:v>
                </c:pt>
                <c:pt idx="20">
                  <c:v>17.625999999999966</c:v>
                </c:pt>
                <c:pt idx="21">
                  <c:v>17.807999999999989</c:v>
                </c:pt>
                <c:pt idx="22">
                  <c:v>17.994000000000007</c:v>
                </c:pt>
                <c:pt idx="23">
                  <c:v>18.181000000000019</c:v>
                </c:pt>
                <c:pt idx="24" formatCode="#,##0.00">
                  <c:v>18.370000000000012</c:v>
                </c:pt>
                <c:pt idx="25">
                  <c:v>18.560999999999982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15.073000000000031</c:v>
                </c:pt>
                <c:pt idx="1">
                  <c:v>14.773999999999992</c:v>
                </c:pt>
                <c:pt idx="2">
                  <c:v>15.818999999999985</c:v>
                </c:pt>
                <c:pt idx="3">
                  <c:v>18.64900000000004</c:v>
                </c:pt>
                <c:pt idx="4">
                  <c:v>17.742999999999995</c:v>
                </c:pt>
                <c:pt idx="5">
                  <c:v>19.171999999999983</c:v>
                </c:pt>
                <c:pt idx="6">
                  <c:v>16.044999999999948</c:v>
                </c:pt>
                <c:pt idx="7">
                  <c:v>17.38</c:v>
                </c:pt>
                <c:pt idx="8">
                  <c:v>16.700000000000021</c:v>
                </c:pt>
                <c:pt idx="9">
                  <c:v>17.374000000000031</c:v>
                </c:pt>
                <c:pt idx="10">
                  <c:v>16.82</c:v>
                </c:pt>
                <c:pt idx="11">
                  <c:v>16.40100000000001</c:v>
                </c:pt>
                <c:pt idx="12">
                  <c:v>16.138000000000005</c:v>
                </c:pt>
                <c:pt idx="13">
                  <c:v>16.129000000000026</c:v>
                </c:pt>
                <c:pt idx="14">
                  <c:v>16.138999999999985</c:v>
                </c:pt>
                <c:pt idx="15">
                  <c:v>16.110999999999979</c:v>
                </c:pt>
                <c:pt idx="16">
                  <c:v>16.075999999999986</c:v>
                </c:pt>
                <c:pt idx="17">
                  <c:v>16.044</c:v>
                </c:pt>
                <c:pt idx="18">
                  <c:v>16.015999999999995</c:v>
                </c:pt>
                <c:pt idx="19">
                  <c:v>15.994999999999992</c:v>
                </c:pt>
                <c:pt idx="20">
                  <c:v>15.98200000000001</c:v>
                </c:pt>
                <c:pt idx="21">
                  <c:v>15.976000000000012</c:v>
                </c:pt>
                <c:pt idx="22">
                  <c:v>15.972999999999976</c:v>
                </c:pt>
                <c:pt idx="23">
                  <c:v>15.972999999999978</c:v>
                </c:pt>
                <c:pt idx="24" formatCode="#,##0.00">
                  <c:v>15.976000000000008</c:v>
                </c:pt>
                <c:pt idx="25">
                  <c:v>15.984000000000016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19.851000000000059</c:v>
                </c:pt>
                <c:pt idx="1">
                  <c:v>18.202000000000041</c:v>
                </c:pt>
                <c:pt idx="2">
                  <c:v>17.78600000000003</c:v>
                </c:pt>
                <c:pt idx="3">
                  <c:v>16.900000000000002</c:v>
                </c:pt>
                <c:pt idx="4">
                  <c:v>17.46100000000003</c:v>
                </c:pt>
                <c:pt idx="5">
                  <c:v>16.752000000000013</c:v>
                </c:pt>
                <c:pt idx="6">
                  <c:v>15.796000000000008</c:v>
                </c:pt>
                <c:pt idx="7">
                  <c:v>15.220000000000017</c:v>
                </c:pt>
                <c:pt idx="8">
                  <c:v>15.571000000000014</c:v>
                </c:pt>
                <c:pt idx="9">
                  <c:v>14.275000000000048</c:v>
                </c:pt>
                <c:pt idx="10">
                  <c:v>14.544000000000015</c:v>
                </c:pt>
                <c:pt idx="11">
                  <c:v>14.763000000000016</c:v>
                </c:pt>
                <c:pt idx="12">
                  <c:v>15.013000000000003</c:v>
                </c:pt>
                <c:pt idx="13">
                  <c:v>15.089000000000008</c:v>
                </c:pt>
                <c:pt idx="14">
                  <c:v>15.214000000000036</c:v>
                </c:pt>
                <c:pt idx="15">
                  <c:v>15.200999999999944</c:v>
                </c:pt>
                <c:pt idx="16">
                  <c:v>15.178000000000038</c:v>
                </c:pt>
                <c:pt idx="17">
                  <c:v>15.153999999999975</c:v>
                </c:pt>
                <c:pt idx="18">
                  <c:v>15.131000000000006</c:v>
                </c:pt>
                <c:pt idx="19">
                  <c:v>15.107000000000021</c:v>
                </c:pt>
                <c:pt idx="20">
                  <c:v>15.083000000000007</c:v>
                </c:pt>
                <c:pt idx="21">
                  <c:v>15.050000000000008</c:v>
                </c:pt>
                <c:pt idx="22">
                  <c:v>15.016000000000032</c:v>
                </c:pt>
                <c:pt idx="23">
                  <c:v>14.983999999999995</c:v>
                </c:pt>
                <c:pt idx="24" formatCode="#,##0.00">
                  <c:v>14.950999999999967</c:v>
                </c:pt>
                <c:pt idx="25">
                  <c:v>14.919999999999995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41.129000000000012</c:v>
                </c:pt>
                <c:pt idx="1">
                  <c:v>41.633999999999936</c:v>
                </c:pt>
                <c:pt idx="2">
                  <c:v>42.046999999999976</c:v>
                </c:pt>
                <c:pt idx="3">
                  <c:v>44.409000000000027</c:v>
                </c:pt>
                <c:pt idx="4">
                  <c:v>44.435000000000052</c:v>
                </c:pt>
                <c:pt idx="5">
                  <c:v>48.921999999999997</c:v>
                </c:pt>
                <c:pt idx="6">
                  <c:v>48.256999999999927</c:v>
                </c:pt>
                <c:pt idx="7">
                  <c:v>49.295000000000101</c:v>
                </c:pt>
                <c:pt idx="8">
                  <c:v>49.006000000000064</c:v>
                </c:pt>
                <c:pt idx="9">
                  <c:v>50.999999999999893</c:v>
                </c:pt>
                <c:pt idx="10">
                  <c:v>49.098999999999982</c:v>
                </c:pt>
                <c:pt idx="11">
                  <c:v>48.749000000000031</c:v>
                </c:pt>
                <c:pt idx="12">
                  <c:v>48.46100000000002</c:v>
                </c:pt>
                <c:pt idx="13">
                  <c:v>48.47399999999999</c:v>
                </c:pt>
                <c:pt idx="14">
                  <c:v>48.578000000000067</c:v>
                </c:pt>
                <c:pt idx="15">
                  <c:v>48.763000000000062</c:v>
                </c:pt>
                <c:pt idx="16">
                  <c:v>48.864999999999959</c:v>
                </c:pt>
                <c:pt idx="17">
                  <c:v>48.966999999999963</c:v>
                </c:pt>
                <c:pt idx="18">
                  <c:v>49.073999999999963</c:v>
                </c:pt>
                <c:pt idx="19">
                  <c:v>49.193000000000033</c:v>
                </c:pt>
                <c:pt idx="20">
                  <c:v>49.355000000000047</c:v>
                </c:pt>
                <c:pt idx="21">
                  <c:v>49.514999999999979</c:v>
                </c:pt>
                <c:pt idx="22">
                  <c:v>49.67</c:v>
                </c:pt>
                <c:pt idx="23">
                  <c:v>49.826000000000029</c:v>
                </c:pt>
                <c:pt idx="24" formatCode="#,##0.00">
                  <c:v>49.98300000000004</c:v>
                </c:pt>
                <c:pt idx="25">
                  <c:v>50.139999999999979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46.314000000000071</c:v>
                </c:pt>
                <c:pt idx="1">
                  <c:v>45.073</c:v>
                </c:pt>
                <c:pt idx="2">
                  <c:v>45.323000000000064</c:v>
                </c:pt>
                <c:pt idx="3">
                  <c:v>45.318000000000069</c:v>
                </c:pt>
                <c:pt idx="4">
                  <c:v>43.296999999999954</c:v>
                </c:pt>
                <c:pt idx="5">
                  <c:v>47.61400000000004</c:v>
                </c:pt>
                <c:pt idx="6">
                  <c:v>49.084999999999994</c:v>
                </c:pt>
                <c:pt idx="7">
                  <c:v>49.186000000000035</c:v>
                </c:pt>
                <c:pt idx="8">
                  <c:v>50.327000000000055</c:v>
                </c:pt>
                <c:pt idx="9">
                  <c:v>52.552000000000056</c:v>
                </c:pt>
                <c:pt idx="10">
                  <c:v>52.09599999999994</c:v>
                </c:pt>
                <c:pt idx="11">
                  <c:v>52.739000000000011</c:v>
                </c:pt>
                <c:pt idx="12">
                  <c:v>53.189000000000085</c:v>
                </c:pt>
                <c:pt idx="13">
                  <c:v>53.513000000000105</c:v>
                </c:pt>
                <c:pt idx="14">
                  <c:v>53.949999999999974</c:v>
                </c:pt>
                <c:pt idx="15">
                  <c:v>54.211000000000006</c:v>
                </c:pt>
                <c:pt idx="16">
                  <c:v>54.35599999999998</c:v>
                </c:pt>
                <c:pt idx="17">
                  <c:v>54.461999999999982</c:v>
                </c:pt>
                <c:pt idx="18">
                  <c:v>54.552999999999869</c:v>
                </c:pt>
                <c:pt idx="19">
                  <c:v>54.635999999999896</c:v>
                </c:pt>
                <c:pt idx="20">
                  <c:v>54.711000000000013</c:v>
                </c:pt>
                <c:pt idx="21">
                  <c:v>54.778000000000034</c:v>
                </c:pt>
                <c:pt idx="22">
                  <c:v>54.83799999999998</c:v>
                </c:pt>
                <c:pt idx="23">
                  <c:v>54.898000000000003</c:v>
                </c:pt>
                <c:pt idx="24" formatCode="#,##0.00">
                  <c:v>54.960000000000022</c:v>
                </c:pt>
                <c:pt idx="25">
                  <c:v>55.022999999999968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11.208000000000002</c:v>
                </c:pt>
                <c:pt idx="1">
                  <c:v>11.113999999999983</c:v>
                </c:pt>
                <c:pt idx="2">
                  <c:v>11.115</c:v>
                </c:pt>
                <c:pt idx="3">
                  <c:v>10.27300000000001</c:v>
                </c:pt>
                <c:pt idx="4">
                  <c:v>10.936000000000011</c:v>
                </c:pt>
                <c:pt idx="5">
                  <c:v>10.994999999999989</c:v>
                </c:pt>
                <c:pt idx="6">
                  <c:v>11.160999999999987</c:v>
                </c:pt>
                <c:pt idx="7">
                  <c:v>11.941999999999993</c:v>
                </c:pt>
                <c:pt idx="8">
                  <c:v>13.693999999999997</c:v>
                </c:pt>
                <c:pt idx="9">
                  <c:v>14.596000000000011</c:v>
                </c:pt>
                <c:pt idx="10">
                  <c:v>14.10099999999996</c:v>
                </c:pt>
                <c:pt idx="11">
                  <c:v>13.976000000000017</c:v>
                </c:pt>
                <c:pt idx="12">
                  <c:v>13.882999999999974</c:v>
                </c:pt>
                <c:pt idx="13">
                  <c:v>14.016000000000002</c:v>
                </c:pt>
                <c:pt idx="14">
                  <c:v>14.332000000000001</c:v>
                </c:pt>
                <c:pt idx="15">
                  <c:v>14.503000000000018</c:v>
                </c:pt>
                <c:pt idx="16">
                  <c:v>14.636999999999997</c:v>
                </c:pt>
                <c:pt idx="17">
                  <c:v>14.744999999999967</c:v>
                </c:pt>
                <c:pt idx="18">
                  <c:v>14.837000000000007</c:v>
                </c:pt>
                <c:pt idx="19">
                  <c:v>14.922000000000008</c:v>
                </c:pt>
                <c:pt idx="20">
                  <c:v>15.009000000000004</c:v>
                </c:pt>
                <c:pt idx="21">
                  <c:v>15.091999999999985</c:v>
                </c:pt>
                <c:pt idx="22">
                  <c:v>15.176000000000009</c:v>
                </c:pt>
                <c:pt idx="23">
                  <c:v>15.255000000000027</c:v>
                </c:pt>
                <c:pt idx="24">
                  <c:v>15.337</c:v>
                </c:pt>
                <c:pt idx="25">
                  <c:v>15.418999999999972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31.073000000000025</c:v>
                </c:pt>
                <c:pt idx="1">
                  <c:v>29.062999999999988</c:v>
                </c:pt>
                <c:pt idx="2">
                  <c:v>30.418999999999961</c:v>
                </c:pt>
                <c:pt idx="3">
                  <c:v>28.642000000000056</c:v>
                </c:pt>
                <c:pt idx="4">
                  <c:v>27.618000000000031</c:v>
                </c:pt>
                <c:pt idx="5">
                  <c:v>27.57199999999996</c:v>
                </c:pt>
                <c:pt idx="6">
                  <c:v>28.911999999999995</c:v>
                </c:pt>
                <c:pt idx="7">
                  <c:v>30.272999999999943</c:v>
                </c:pt>
                <c:pt idx="8">
                  <c:v>26.934999999999985</c:v>
                </c:pt>
                <c:pt idx="9">
                  <c:v>29.580999999999996</c:v>
                </c:pt>
                <c:pt idx="10">
                  <c:v>28.742000000000019</c:v>
                </c:pt>
                <c:pt idx="11">
                  <c:v>29.100000000000005</c:v>
                </c:pt>
                <c:pt idx="12">
                  <c:v>28.746000000000052</c:v>
                </c:pt>
                <c:pt idx="13">
                  <c:v>28.421000000000028</c:v>
                </c:pt>
                <c:pt idx="14">
                  <c:v>28.228000000000012</c:v>
                </c:pt>
                <c:pt idx="15">
                  <c:v>27.909000000000013</c:v>
                </c:pt>
                <c:pt idx="16">
                  <c:v>27.559000000000054</c:v>
                </c:pt>
                <c:pt idx="17">
                  <c:v>27.20999999999993</c:v>
                </c:pt>
                <c:pt idx="18">
                  <c:v>26.876999999999974</c:v>
                </c:pt>
                <c:pt idx="19">
                  <c:v>26.559999999999977</c:v>
                </c:pt>
                <c:pt idx="20">
                  <c:v>26.283999999999974</c:v>
                </c:pt>
                <c:pt idx="21">
                  <c:v>26.008999999999997</c:v>
                </c:pt>
                <c:pt idx="22">
                  <c:v>25.746000000000066</c:v>
                </c:pt>
                <c:pt idx="23">
                  <c:v>25.493000000000027</c:v>
                </c:pt>
                <c:pt idx="24">
                  <c:v>25.25100000000004</c:v>
                </c:pt>
                <c:pt idx="25">
                  <c:v>25.02200000000002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29.561000000000021</c:v>
                </c:pt>
                <c:pt idx="2">
                  <c:v>27.672000000000047</c:v>
                </c:pt>
                <c:pt idx="3">
                  <c:v>28.011000000000021</c:v>
                </c:pt>
                <c:pt idx="4">
                  <c:v>27.111999999999945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36.908999999999963</c:v>
                </c:pt>
                <c:pt idx="8">
                  <c:v>30.803000000000061</c:v>
                </c:pt>
                <c:pt idx="9">
                  <c:v>32.304000000000009</c:v>
                </c:pt>
                <c:pt idx="10">
                  <c:v>33.223000000000063</c:v>
                </c:pt>
                <c:pt idx="11">
                  <c:v>32.905999999999956</c:v>
                </c:pt>
                <c:pt idx="12">
                  <c:v>33.327000000000055</c:v>
                </c:pt>
                <c:pt idx="13">
                  <c:v>34.289999999999992</c:v>
                </c:pt>
                <c:pt idx="14">
                  <c:v>35.025000000000006</c:v>
                </c:pt>
                <c:pt idx="15">
                  <c:v>35.339999999999904</c:v>
                </c:pt>
                <c:pt idx="16">
                  <c:v>35.619000000000064</c:v>
                </c:pt>
                <c:pt idx="17">
                  <c:v>35.825000000000074</c:v>
                </c:pt>
                <c:pt idx="18">
                  <c:v>36.069000000000166</c:v>
                </c:pt>
                <c:pt idx="19">
                  <c:v>36.29700000000004</c:v>
                </c:pt>
                <c:pt idx="20">
                  <c:v>36.565999999999889</c:v>
                </c:pt>
                <c:pt idx="21">
                  <c:v>36.84299999999989</c:v>
                </c:pt>
                <c:pt idx="22">
                  <c:v>37.128999999999955</c:v>
                </c:pt>
                <c:pt idx="23">
                  <c:v>37.42200000000004</c:v>
                </c:pt>
                <c:pt idx="24" formatCode="#,##0.00">
                  <c:v>37.718999999999987</c:v>
                </c:pt>
                <c:pt idx="25">
                  <c:v>38.019999999999996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129.94600000000003</c:v>
                </c:pt>
                <c:pt idx="1">
                  <c:v>135.93900000000014</c:v>
                </c:pt>
                <c:pt idx="2">
                  <c:v>140.0419999999998</c:v>
                </c:pt>
                <c:pt idx="3">
                  <c:v>135.10399999999973</c:v>
                </c:pt>
                <c:pt idx="4">
                  <c:v>139.08800000000014</c:v>
                </c:pt>
                <c:pt idx="5">
                  <c:v>138.27799999999993</c:v>
                </c:pt>
                <c:pt idx="6">
                  <c:v>147.55700000000013</c:v>
                </c:pt>
                <c:pt idx="7">
                  <c:v>141.69000000000014</c:v>
                </c:pt>
                <c:pt idx="8">
                  <c:v>146.59299999999985</c:v>
                </c:pt>
                <c:pt idx="9">
                  <c:v>148.10399999999998</c:v>
                </c:pt>
                <c:pt idx="10">
                  <c:v>144.75200000000035</c:v>
                </c:pt>
                <c:pt idx="11">
                  <c:v>144.83100000000027</c:v>
                </c:pt>
                <c:pt idx="12">
                  <c:v>145.52099999999996</c:v>
                </c:pt>
                <c:pt idx="13">
                  <c:v>146.42700000000011</c:v>
                </c:pt>
                <c:pt idx="14">
                  <c:v>147.47300000000007</c:v>
                </c:pt>
                <c:pt idx="15">
                  <c:v>148.30799999999999</c:v>
                </c:pt>
                <c:pt idx="16">
                  <c:v>148.96499999999997</c:v>
                </c:pt>
                <c:pt idx="17">
                  <c:v>149.55199999999979</c:v>
                </c:pt>
                <c:pt idx="18">
                  <c:v>150.09699999999958</c:v>
                </c:pt>
                <c:pt idx="19">
                  <c:v>150.62200000000001</c:v>
                </c:pt>
                <c:pt idx="20">
                  <c:v>151.16200000000015</c:v>
                </c:pt>
                <c:pt idx="21">
                  <c:v>151.68699999999973</c:v>
                </c:pt>
                <c:pt idx="22">
                  <c:v>152.19399999999999</c:v>
                </c:pt>
                <c:pt idx="23">
                  <c:v>152.71399999999977</c:v>
                </c:pt>
                <c:pt idx="24">
                  <c:v>153.21599999999972</c:v>
                </c:pt>
                <c:pt idx="25">
                  <c:v>153.70800000000008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207.14099999999988</c:v>
                </c:pt>
                <c:pt idx="1">
                  <c:v>213.60700000000006</c:v>
                </c:pt>
                <c:pt idx="2">
                  <c:v>221.06700000000004</c:v>
                </c:pt>
                <c:pt idx="3">
                  <c:v>225.58299999999988</c:v>
                </c:pt>
                <c:pt idx="4">
                  <c:v>232.26599999999991</c:v>
                </c:pt>
                <c:pt idx="5">
                  <c:v>237.21999999999991</c:v>
                </c:pt>
                <c:pt idx="6">
                  <c:v>247.8009999999995</c:v>
                </c:pt>
                <c:pt idx="7">
                  <c:v>241.52599999999953</c:v>
                </c:pt>
                <c:pt idx="8">
                  <c:v>236.12800000000018</c:v>
                </c:pt>
                <c:pt idx="9">
                  <c:v>253.46900000000016</c:v>
                </c:pt>
                <c:pt idx="10">
                  <c:v>244.32399999999984</c:v>
                </c:pt>
                <c:pt idx="11">
                  <c:v>248.34500000000003</c:v>
                </c:pt>
                <c:pt idx="12">
                  <c:v>250.07700000000023</c:v>
                </c:pt>
                <c:pt idx="13">
                  <c:v>252.4860000000003</c:v>
                </c:pt>
                <c:pt idx="14">
                  <c:v>254.92700000000008</c:v>
                </c:pt>
                <c:pt idx="15">
                  <c:v>256.84999999999985</c:v>
                </c:pt>
                <c:pt idx="16">
                  <c:v>258.8250000000001</c:v>
                </c:pt>
                <c:pt idx="17">
                  <c:v>260.68200000000002</c:v>
                </c:pt>
                <c:pt idx="18">
                  <c:v>262.52199999999971</c:v>
                </c:pt>
                <c:pt idx="19">
                  <c:v>264.37299999999954</c:v>
                </c:pt>
                <c:pt idx="20">
                  <c:v>266.31500000000011</c:v>
                </c:pt>
                <c:pt idx="21">
                  <c:v>268.22400000000005</c:v>
                </c:pt>
                <c:pt idx="22">
                  <c:v>270.12900000000002</c:v>
                </c:pt>
                <c:pt idx="23">
                  <c:v>272.01200000000023</c:v>
                </c:pt>
                <c:pt idx="24">
                  <c:v>273.86500000000024</c:v>
                </c:pt>
                <c:pt idx="25">
                  <c:v>275.69499999999988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107.29400000000015</c:v>
                </c:pt>
                <c:pt idx="1">
                  <c:v>104.90899999999998</c:v>
                </c:pt>
                <c:pt idx="2">
                  <c:v>105.15600000000006</c:v>
                </c:pt>
                <c:pt idx="3">
                  <c:v>106.62700000000009</c:v>
                </c:pt>
                <c:pt idx="4">
                  <c:v>105.19300000000004</c:v>
                </c:pt>
                <c:pt idx="5">
                  <c:v>113.28800000000004</c:v>
                </c:pt>
                <c:pt idx="6">
                  <c:v>113.13799999999993</c:v>
                </c:pt>
                <c:pt idx="7">
                  <c:v>113.70100000000015</c:v>
                </c:pt>
                <c:pt idx="8">
                  <c:v>114.90400000000014</c:v>
                </c:pt>
                <c:pt idx="9">
                  <c:v>117.827</c:v>
                </c:pt>
                <c:pt idx="10">
                  <c:v>115.73899999999995</c:v>
                </c:pt>
                <c:pt idx="11">
                  <c:v>116.25100000000006</c:v>
                </c:pt>
                <c:pt idx="12">
                  <c:v>116.66300000000011</c:v>
                </c:pt>
                <c:pt idx="13">
                  <c:v>117.07600000000011</c:v>
                </c:pt>
                <c:pt idx="14">
                  <c:v>117.74200000000008</c:v>
                </c:pt>
                <c:pt idx="15">
                  <c:v>118.17500000000001</c:v>
                </c:pt>
                <c:pt idx="16">
                  <c:v>118.39899999999997</c:v>
                </c:pt>
                <c:pt idx="17">
                  <c:v>118.58299999999991</c:v>
                </c:pt>
                <c:pt idx="18">
                  <c:v>118.75799999999984</c:v>
                </c:pt>
                <c:pt idx="19">
                  <c:v>118.93599999999995</c:v>
                </c:pt>
                <c:pt idx="20">
                  <c:v>119.14900000000007</c:v>
                </c:pt>
                <c:pt idx="21">
                  <c:v>119.34300000000002</c:v>
                </c:pt>
                <c:pt idx="22">
                  <c:v>119.52400000000002</c:v>
                </c:pt>
                <c:pt idx="23">
                  <c:v>119.70800000000003</c:v>
                </c:pt>
                <c:pt idx="24">
                  <c:v>119.89400000000003</c:v>
                </c:pt>
                <c:pt idx="25">
                  <c:v>120.08299999999994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20.43806681953243</c:v>
                </c:pt>
                <c:pt idx="1">
                  <c:v>19.924735014572676</c:v>
                </c:pt>
                <c:pt idx="2">
                  <c:v>19.123110708387802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42.796396890486896</c:v>
                </c:pt>
                <c:pt idx="1">
                  <c:v>42.060938471046519</c:v>
                </c:pt>
                <c:pt idx="2">
                  <c:v>43.904182996335663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24.946463912076329</c:v>
                </c:pt>
                <c:pt idx="1">
                  <c:v>24.919389685667166</c:v>
                </c:pt>
                <c:pt idx="2">
                  <c:v>24.477861985167557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4.8612752323204793</c:v>
                </c:pt>
                <c:pt idx="1">
                  <c:v>5.7194158528166792</c:v>
                </c:pt>
                <c:pt idx="2">
                  <c:v>6.0546511090904174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4.9742106696927051</c:v>
                </c:pt>
                <c:pt idx="1">
                  <c:v>4.9480013978766753</c:v>
                </c:pt>
                <c:pt idx="2">
                  <c:v>3.9847311954671372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1.9835864758911692</c:v>
                </c:pt>
                <c:pt idx="1">
                  <c:v>2.4275195780202754</c:v>
                </c:pt>
                <c:pt idx="2">
                  <c:v>2.45546200555142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2.4509999999999081</c:v>
                </c:pt>
                <c:pt idx="1">
                  <c:v>7.1039999999999281</c:v>
                </c:pt>
                <c:pt idx="2">
                  <c:v>6.4740000000004159</c:v>
                </c:pt>
                <c:pt idx="3">
                  <c:v>6.2769999999999762</c:v>
                </c:pt>
                <c:pt idx="4">
                  <c:v>1.1700000000000585</c:v>
                </c:pt>
                <c:pt idx="5">
                  <c:v>3.1059999999999715</c:v>
                </c:pt>
                <c:pt idx="7">
                  <c:v>26.582000000000335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4.3439999999999941</c:v>
                </c:pt>
                <c:pt idx="1">
                  <c:v>31.371000000000038</c:v>
                </c:pt>
                <c:pt idx="2">
                  <c:v>8.9559999999997331</c:v>
                </c:pt>
                <c:pt idx="3">
                  <c:v>4.7969999999999331</c:v>
                </c:pt>
                <c:pt idx="4">
                  <c:v>-3.7199999999999989</c:v>
                </c:pt>
                <c:pt idx="5">
                  <c:v>1.3180000000000121</c:v>
                </c:pt>
                <c:pt idx="7">
                  <c:v>47.065999999999711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0.52075022441306906</c:v>
                </c:pt>
                <c:pt idx="2">
                  <c:v>-1.1842209981689722</c:v>
                </c:pt>
                <c:pt idx="3">
                  <c:v>5.0874115803211106</c:v>
                </c:pt>
                <c:pt idx="4">
                  <c:v>-0.24073989906066018</c:v>
                </c:pt>
                <c:pt idx="6">
                  <c:v>1.6065803868281492E-2</c:v>
                </c:pt>
                <c:pt idx="7">
                  <c:v>0.27633847439176851</c:v>
                </c:pt>
                <c:pt idx="8">
                  <c:v>9.6112393610781055E-2</c:v>
                </c:pt>
                <c:pt idx="10">
                  <c:v>1.4787923750499088</c:v>
                </c:pt>
                <c:pt idx="11">
                  <c:v>-0.25094400475350609</c:v>
                </c:pt>
                <c:pt idx="12">
                  <c:v>0.16817642673896405</c:v>
                </c:pt>
                <c:pt idx="14">
                  <c:v>-1.429606883429646</c:v>
                </c:pt>
                <c:pt idx="15">
                  <c:v>-0.23296046869918374</c:v>
                </c:pt>
                <c:pt idx="16">
                  <c:v>0.78441486415699035</c:v>
                </c:pt>
                <c:pt idx="17">
                  <c:v>0.49447550183163713</c:v>
                </c:pt>
                <c:pt idx="19">
                  <c:v>0.95458158999537357</c:v>
                </c:pt>
                <c:pt idx="20">
                  <c:v>-0.47546747311932869</c:v>
                </c:pt>
                <c:pt idx="21">
                  <c:v>-0.10342029497639738</c:v>
                </c:pt>
                <c:pt idx="22">
                  <c:v>1.3797280488939023</c:v>
                </c:pt>
                <c:pt idx="23">
                  <c:v>0.21492626171182305</c:v>
                </c:pt>
                <c:pt idx="25">
                  <c:v>-2.4810349480668847</c:v>
                </c:pt>
                <c:pt idx="26">
                  <c:v>-5.1850282789334123E-2</c:v>
                </c:pt>
                <c:pt idx="27">
                  <c:v>-0.48299282612781491</c:v>
                </c:pt>
                <c:pt idx="29">
                  <c:v>0.5460426436126431</c:v>
                </c:pt>
                <c:pt idx="30">
                  <c:v>2.9897639947584764E-2</c:v>
                </c:pt>
                <c:pt idx="31">
                  <c:v>-0.50538100448047629</c:v>
                </c:pt>
                <c:pt idx="32">
                  <c:v>3.8707701079750745</c:v>
                </c:pt>
                <c:pt idx="33">
                  <c:v>0.33429074605813014</c:v>
                </c:pt>
                <c:pt idx="34">
                  <c:v>0.77095488573131199</c:v>
                </c:pt>
                <c:pt idx="36">
                  <c:v>1.0184893423379693</c:v>
                </c:pt>
                <c:pt idx="37">
                  <c:v>0.2319691453164241</c:v>
                </c:pt>
                <c:pt idx="38">
                  <c:v>0.11106668829390376</c:v>
                </c:pt>
                <c:pt idx="39">
                  <c:v>2.2777968473347121</c:v>
                </c:pt>
                <c:pt idx="40">
                  <c:v>1.3068016577562958</c:v>
                </c:pt>
                <c:pt idx="42">
                  <c:v>1.2003806959970609</c:v>
                </c:pt>
                <c:pt idx="43">
                  <c:v>-1.4209615226690175E-4</c:v>
                </c:pt>
                <c:pt idx="44">
                  <c:v>0.34538238069152793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0.94123530379768283</c:v>
                </c:pt>
                <c:pt idx="2">
                  <c:v>-0.71002608450300153</c:v>
                </c:pt>
                <c:pt idx="3">
                  <c:v>-4.457654189737303</c:v>
                </c:pt>
                <c:pt idx="4">
                  <c:v>-1.130067419759373</c:v>
                </c:pt>
                <c:pt idx="6">
                  <c:v>-1.8248203307236088</c:v>
                </c:pt>
                <c:pt idx="7">
                  <c:v>-2.5441678274735091</c:v>
                </c:pt>
                <c:pt idx="8">
                  <c:v>-2.0466476813335022</c:v>
                </c:pt>
                <c:pt idx="10">
                  <c:v>1.8249158359705975</c:v>
                </c:pt>
                <c:pt idx="11">
                  <c:v>-0.59162936971002278</c:v>
                </c:pt>
                <c:pt idx="12">
                  <c:v>-8.7613465165081728E-2</c:v>
                </c:pt>
                <c:pt idx="14">
                  <c:v>0.57708402306657636</c:v>
                </c:pt>
                <c:pt idx="15">
                  <c:v>-0.88084688477682027</c:v>
                </c:pt>
                <c:pt idx="16">
                  <c:v>0.71706302007017442</c:v>
                </c:pt>
                <c:pt idx="17">
                  <c:v>0.26198524467460071</c:v>
                </c:pt>
                <c:pt idx="19">
                  <c:v>-2.9180018923881335</c:v>
                </c:pt>
                <c:pt idx="20">
                  <c:v>-2.2316041618331006</c:v>
                </c:pt>
                <c:pt idx="21">
                  <c:v>-2.4615547139279492</c:v>
                </c:pt>
                <c:pt idx="22">
                  <c:v>-1.8867821407082319</c:v>
                </c:pt>
                <c:pt idx="23">
                  <c:v>-2.4495282128185081</c:v>
                </c:pt>
                <c:pt idx="25">
                  <c:v>-2.5650413971310737</c:v>
                </c:pt>
                <c:pt idx="26">
                  <c:v>3.6262017234434119E-2</c:v>
                </c:pt>
                <c:pt idx="27">
                  <c:v>-0.52723204339951701</c:v>
                </c:pt>
                <c:pt idx="29">
                  <c:v>1.7932176503699937</c:v>
                </c:pt>
                <c:pt idx="30">
                  <c:v>0.56499292534077927</c:v>
                </c:pt>
                <c:pt idx="31">
                  <c:v>-0.45399429944364966</c:v>
                </c:pt>
                <c:pt idx="32">
                  <c:v>3.9671758584274075</c:v>
                </c:pt>
                <c:pt idx="33">
                  <c:v>4.220859944718125</c:v>
                </c:pt>
                <c:pt idx="34">
                  <c:v>1.9631296085834249</c:v>
                </c:pt>
                <c:pt idx="36">
                  <c:v>3.9217250448698282</c:v>
                </c:pt>
                <c:pt idx="37">
                  <c:v>2.0306876316834144</c:v>
                </c:pt>
                <c:pt idx="38">
                  <c:v>4.4546430224645883</c:v>
                </c:pt>
                <c:pt idx="39">
                  <c:v>2.7437932854829761</c:v>
                </c:pt>
                <c:pt idx="40">
                  <c:v>3.1868876608627028</c:v>
                </c:pt>
                <c:pt idx="42">
                  <c:v>1.1437557269551757</c:v>
                </c:pt>
                <c:pt idx="43">
                  <c:v>3.339414235487137</c:v>
                </c:pt>
                <c:pt idx="44">
                  <c:v>2.716203277839413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8.4177995291927132</c:v>
                </c:pt>
                <c:pt idx="1">
                  <c:v>1.1413548130818754</c:v>
                </c:pt>
                <c:pt idx="2">
                  <c:v>7.3617064262815717</c:v>
                </c:pt>
                <c:pt idx="3">
                  <c:v>3.8360510090282816</c:v>
                </c:pt>
                <c:pt idx="4">
                  <c:v>2.4738211854361829</c:v>
                </c:pt>
                <c:pt idx="5">
                  <c:v>8.0504328384521955</c:v>
                </c:pt>
                <c:pt idx="6">
                  <c:v>2.593721578899439</c:v>
                </c:pt>
                <c:pt idx="7">
                  <c:v>1.5075824532231703</c:v>
                </c:pt>
                <c:pt idx="8">
                  <c:v>-0.15423765774172171</c:v>
                </c:pt>
                <c:pt idx="9">
                  <c:v>0.40234324034321212</c:v>
                </c:pt>
                <c:pt idx="10">
                  <c:v>3.4726351966509199</c:v>
                </c:pt>
                <c:pt idx="11">
                  <c:v>8.262309531944112E-2</c:v>
                </c:pt>
                <c:pt idx="12">
                  <c:v>-1.6165555135944842</c:v>
                </c:pt>
                <c:pt idx="13">
                  <c:v>-0.4213878457899991</c:v>
                </c:pt>
                <c:pt idx="14">
                  <c:v>-2.252624345751034</c:v>
                </c:pt>
                <c:pt idx="15">
                  <c:v>-1.3932733075891832</c:v>
                </c:pt>
                <c:pt idx="16">
                  <c:v>-1.5624494809123526</c:v>
                </c:pt>
                <c:pt idx="17">
                  <c:v>1.1974461262059108</c:v>
                </c:pt>
                <c:pt idx="18">
                  <c:v>-0.59295656837734256</c:v>
                </c:pt>
                <c:pt idx="19">
                  <c:v>1.7273843967663627E-2</c:v>
                </c:pt>
                <c:pt idx="20">
                  <c:v>-1.0307510810400231</c:v>
                </c:pt>
                <c:pt idx="21">
                  <c:v>0.83784710477440427</c:v>
                </c:pt>
                <c:pt idx="22">
                  <c:v>-0.97033165943211674</c:v>
                </c:pt>
                <c:pt idx="23">
                  <c:v>-1.5604795254281107</c:v>
                </c:pt>
                <c:pt idx="24">
                  <c:v>-1.4400552522110068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-1.1845598669566471E-3</c:v>
                </c:pt>
                <c:pt idx="1">
                  <c:v>4.0470699070953522</c:v>
                </c:pt>
                <c:pt idx="2">
                  <c:v>23.374143476361724</c:v>
                </c:pt>
                <c:pt idx="3">
                  <c:v>0.32893858774249551</c:v>
                </c:pt>
                <c:pt idx="4">
                  <c:v>0.91486959184546279</c:v>
                </c:pt>
                <c:pt idx="5">
                  <c:v>7.5529856195511726</c:v>
                </c:pt>
                <c:pt idx="6">
                  <c:v>0.7129856864803692</c:v>
                </c:pt>
                <c:pt idx="7">
                  <c:v>6.5468694220565844</c:v>
                </c:pt>
                <c:pt idx="8">
                  <c:v>-0.49050553918556972</c:v>
                </c:pt>
                <c:pt idx="9">
                  <c:v>6.5095009004306092E-2</c:v>
                </c:pt>
                <c:pt idx="10">
                  <c:v>3.4759089294020669</c:v>
                </c:pt>
                <c:pt idx="11">
                  <c:v>-0.35352374992492486</c:v>
                </c:pt>
                <c:pt idx="12">
                  <c:v>-3.6583106420829603</c:v>
                </c:pt>
                <c:pt idx="13">
                  <c:v>0.96231818269624725</c:v>
                </c:pt>
                <c:pt idx="14">
                  <c:v>-0.26141031799065928</c:v>
                </c:pt>
                <c:pt idx="15">
                  <c:v>-0.80470851854148684</c:v>
                </c:pt>
                <c:pt idx="16">
                  <c:v>1.4994709983039876</c:v>
                </c:pt>
                <c:pt idx="17">
                  <c:v>4.2428121513529717</c:v>
                </c:pt>
                <c:pt idx="18">
                  <c:v>-0.45070912052485568</c:v>
                </c:pt>
                <c:pt idx="19">
                  <c:v>-0.11831398640861224</c:v>
                </c:pt>
                <c:pt idx="20">
                  <c:v>-1.2660267362758262</c:v>
                </c:pt>
                <c:pt idx="21">
                  <c:v>2.3871004765311437</c:v>
                </c:pt>
                <c:pt idx="22">
                  <c:v>0.29818947327870227</c:v>
                </c:pt>
                <c:pt idx="23">
                  <c:v>3.9030847142726088E-2</c:v>
                </c:pt>
                <c:pt idx="24">
                  <c:v>6.2139240576002095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9.5591543422745815</c:v>
                </c:pt>
                <c:pt idx="1">
                  <c:v>21.722011459198228</c:v>
                </c:pt>
                <c:pt idx="2">
                  <c:v>7.8220448113750223</c:v>
                </c:pt>
                <c:pt idx="3">
                  <c:v>-1.5339324182750431</c:v>
                </c:pt>
                <c:pt idx="4">
                  <c:v>-5.6297349800425636</c:v>
                </c:pt>
                <c:pt idx="5">
                  <c:v>0.62176340179622969</c:v>
                </c:pt>
                <c:pt idx="6">
                  <c:v>-0.19290397626561173</c:v>
                </c:pt>
                <c:pt idx="7">
                  <c:v>-2.5308111848602266</c:v>
                </c:pt>
                <c:pt idx="8">
                  <c:v>-3.2555914552000331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4.0458853472284062</c:v>
                </c:pt>
                <c:pt idx="1">
                  <c:v>32.170937275500847</c:v>
                </c:pt>
                <c:pt idx="2">
                  <c:v>10.310353507757753</c:v>
                </c:pt>
                <c:pt idx="3">
                  <c:v>-4.0118343920078843</c:v>
                </c:pt>
                <c:pt idx="4">
                  <c:v>1.3956703444680798</c:v>
                </c:pt>
                <c:pt idx="5">
                  <c:v>3.6737890444195003</c:v>
                </c:pt>
                <c:pt idx="6">
                  <c:v>1.1210737402553121</c:v>
                </c:pt>
                <c:pt idx="7">
                  <c:v>0.33722032042142658</c:v>
                </c:pt>
                <c:pt idx="8">
                  <c:v>-1.9770951880442809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39.070521384981859</c:v>
                </c:pt>
                <c:pt idx="1">
                  <c:v>43.181910102417113</c:v>
                </c:pt>
                <c:pt idx="2">
                  <c:v>44.714725803076249</c:v>
                </c:pt>
                <c:pt idx="3">
                  <c:v>45.88513664835574</c:v>
                </c:pt>
                <c:pt idx="4">
                  <c:v>44.699085198472844</c:v>
                </c:pt>
                <c:pt idx="5">
                  <c:v>47.158260793428198</c:v>
                </c:pt>
                <c:pt idx="6">
                  <c:v>52.315045973597073</c:v>
                </c:pt>
                <c:pt idx="7">
                  <c:v>52.14063101045852</c:v>
                </c:pt>
                <c:pt idx="8">
                  <c:v>51.515149975659249</c:v>
                </c:pt>
                <c:pt idx="9">
                  <c:v>55.597851849898902</c:v>
                </c:pt>
                <c:pt idx="10">
                  <c:v>55.576060322620911</c:v>
                </c:pt>
                <c:pt idx="11">
                  <c:v>48.921917086581132</c:v>
                </c:pt>
                <c:pt idx="12">
                  <c:v>49.396733421189303</c:v>
                </c:pt>
                <c:pt idx="13">
                  <c:v>50.030455998106746</c:v>
                </c:pt>
                <c:pt idx="14">
                  <c:v>50.664641508415443</c:v>
                </c:pt>
                <c:pt idx="15">
                  <c:v>51.142153421726768</c:v>
                </c:pt>
                <c:pt idx="16">
                  <c:v>51.588652402125831</c:v>
                </c:pt>
                <c:pt idx="17">
                  <c:v>52.01669049359684</c:v>
                </c:pt>
                <c:pt idx="18">
                  <c:v>52.454007965615531</c:v>
                </c:pt>
                <c:pt idx="19">
                  <c:v>52.880416335784872</c:v>
                </c:pt>
                <c:pt idx="20">
                  <c:v>53.329109535651149</c:v>
                </c:pt>
                <c:pt idx="21">
                  <c:v>53.765523238733905</c:v>
                </c:pt>
                <c:pt idx="22">
                  <c:v>54.215562246902955</c:v>
                </c:pt>
                <c:pt idx="23">
                  <c:v>54.654415306556231</c:v>
                </c:pt>
                <c:pt idx="24">
                  <c:v>55.125189241431613</c:v>
                </c:pt>
                <c:pt idx="25">
                  <c:v>55.574875762753955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15.218321987143691</c:v>
                </c:pt>
                <c:pt idx="1">
                  <c:v>17.309074579326065</c:v>
                </c:pt>
                <c:pt idx="2">
                  <c:v>18.12501971193905</c:v>
                </c:pt>
                <c:pt idx="3">
                  <c:v>18.722267557470381</c:v>
                </c:pt>
                <c:pt idx="4">
                  <c:v>20.298931083086813</c:v>
                </c:pt>
                <c:pt idx="5">
                  <c:v>19.506666888889256</c:v>
                </c:pt>
                <c:pt idx="6">
                  <c:v>18.853760887339071</c:v>
                </c:pt>
                <c:pt idx="7">
                  <c:v>19.680190180286189</c:v>
                </c:pt>
                <c:pt idx="8">
                  <c:v>20.010375057090858</c:v>
                </c:pt>
                <c:pt idx="9">
                  <c:v>21.032804282535221</c:v>
                </c:pt>
                <c:pt idx="10">
                  <c:v>20.648021701971132</c:v>
                </c:pt>
                <c:pt idx="11">
                  <c:v>20.59753983951007</c:v>
                </c:pt>
                <c:pt idx="12">
                  <c:v>20.908088195930713</c:v>
                </c:pt>
                <c:pt idx="13">
                  <c:v>21.25338401363657</c:v>
                </c:pt>
                <c:pt idx="14">
                  <c:v>21.619189582319226</c:v>
                </c:pt>
                <c:pt idx="15">
                  <c:v>21.920459238446671</c:v>
                </c:pt>
                <c:pt idx="16">
                  <c:v>22.210584133340841</c:v>
                </c:pt>
                <c:pt idx="17">
                  <c:v>22.495705612419144</c:v>
                </c:pt>
                <c:pt idx="18">
                  <c:v>22.764637776056233</c:v>
                </c:pt>
                <c:pt idx="19">
                  <c:v>23.029223649523129</c:v>
                </c:pt>
                <c:pt idx="20">
                  <c:v>23.303479596125211</c:v>
                </c:pt>
                <c:pt idx="21">
                  <c:v>23.573723622779589</c:v>
                </c:pt>
                <c:pt idx="22">
                  <c:v>23.851090556994439</c:v>
                </c:pt>
                <c:pt idx="23">
                  <c:v>24.119962415324341</c:v>
                </c:pt>
                <c:pt idx="24">
                  <c:v>24.406199089184646</c:v>
                </c:pt>
                <c:pt idx="25">
                  <c:v>24.695091609066484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45.296406480405842</c:v>
                </c:pt>
                <c:pt idx="1">
                  <c:v>45.425420618152579</c:v>
                </c:pt>
                <c:pt idx="2">
                  <c:v>46.110008543016377</c:v>
                </c:pt>
                <c:pt idx="3">
                  <c:v>47.048134049206986</c:v>
                </c:pt>
                <c:pt idx="4">
                  <c:v>49.718198290746336</c:v>
                </c:pt>
                <c:pt idx="5">
                  <c:v>50.795794387453526</c:v>
                </c:pt>
                <c:pt idx="6">
                  <c:v>54.652629492038237</c:v>
                </c:pt>
                <c:pt idx="7">
                  <c:v>51.09403312688638</c:v>
                </c:pt>
                <c:pt idx="8">
                  <c:v>52.208557936263311</c:v>
                </c:pt>
                <c:pt idx="9">
                  <c:v>56.90711189513592</c:v>
                </c:pt>
                <c:pt idx="10">
                  <c:v>58.157500813735098</c:v>
                </c:pt>
                <c:pt idx="11">
                  <c:v>67.301598163028174</c:v>
                </c:pt>
                <c:pt idx="12">
                  <c:v>68.209849309835889</c:v>
                </c:pt>
                <c:pt idx="13">
                  <c:v>69.395931516522595</c:v>
                </c:pt>
                <c:pt idx="14">
                  <c:v>70.617826663931339</c:v>
                </c:pt>
                <c:pt idx="15">
                  <c:v>71.634879908860327</c:v>
                </c:pt>
                <c:pt idx="16">
                  <c:v>72.627336156777361</c:v>
                </c:pt>
                <c:pt idx="17">
                  <c:v>73.611878144727285</c:v>
                </c:pt>
                <c:pt idx="18">
                  <c:v>74.59358892198324</c:v>
                </c:pt>
                <c:pt idx="19">
                  <c:v>75.547704046834298</c:v>
                </c:pt>
                <c:pt idx="20">
                  <c:v>76.540036151285619</c:v>
                </c:pt>
                <c:pt idx="21">
                  <c:v>77.539665738092708</c:v>
                </c:pt>
                <c:pt idx="22">
                  <c:v>78.554730394225274</c:v>
                </c:pt>
                <c:pt idx="23">
                  <c:v>79.549588355814592</c:v>
                </c:pt>
                <c:pt idx="24">
                  <c:v>80.560284867931088</c:v>
                </c:pt>
                <c:pt idx="25">
                  <c:v>81.531644290096821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14.427713477446952</c:v>
                </c:pt>
                <c:pt idx="1">
                  <c:v>15.094911157904743</c:v>
                </c:pt>
                <c:pt idx="2">
                  <c:v>15.864927736170019</c:v>
                </c:pt>
                <c:pt idx="3">
                  <c:v>15.707006329144773</c:v>
                </c:pt>
                <c:pt idx="4">
                  <c:v>15.112904593172432</c:v>
                </c:pt>
                <c:pt idx="5">
                  <c:v>15.755107814190112</c:v>
                </c:pt>
                <c:pt idx="6">
                  <c:v>17.028792074237728</c:v>
                </c:pt>
                <c:pt idx="7">
                  <c:v>17.707524884176681</c:v>
                </c:pt>
                <c:pt idx="8">
                  <c:v>17.621793414323353</c:v>
                </c:pt>
                <c:pt idx="9">
                  <c:v>19.729350669599086</c:v>
                </c:pt>
                <c:pt idx="10">
                  <c:v>19.591158823218393</c:v>
                </c:pt>
                <c:pt idx="11">
                  <c:v>18.795931584015413</c:v>
                </c:pt>
                <c:pt idx="12">
                  <c:v>18.849775455951526</c:v>
                </c:pt>
                <c:pt idx="13">
                  <c:v>18.972759221071577</c:v>
                </c:pt>
                <c:pt idx="14">
                  <c:v>19.108371822669643</c:v>
                </c:pt>
                <c:pt idx="15">
                  <c:v>19.200086600402798</c:v>
                </c:pt>
                <c:pt idx="16">
                  <c:v>19.27966453396423</c:v>
                </c:pt>
                <c:pt idx="17">
                  <c:v>19.346292033557457</c:v>
                </c:pt>
                <c:pt idx="18">
                  <c:v>19.406430857712131</c:v>
                </c:pt>
                <c:pt idx="19">
                  <c:v>19.470754085561758</c:v>
                </c:pt>
                <c:pt idx="20">
                  <c:v>19.545920702995407</c:v>
                </c:pt>
                <c:pt idx="21">
                  <c:v>19.621579042068731</c:v>
                </c:pt>
                <c:pt idx="22">
                  <c:v>19.699256108997766</c:v>
                </c:pt>
                <c:pt idx="23">
                  <c:v>19.781046968019691</c:v>
                </c:pt>
                <c:pt idx="24">
                  <c:v>19.857388114504634</c:v>
                </c:pt>
                <c:pt idx="25">
                  <c:v>19.920097410960889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21.216189487147044</c:v>
                </c:pt>
                <c:pt idx="1">
                  <c:v>21.290068038205018</c:v>
                </c:pt>
                <c:pt idx="2">
                  <c:v>21.329186456507745</c:v>
                </c:pt>
                <c:pt idx="3">
                  <c:v>22.325081134504693</c:v>
                </c:pt>
                <c:pt idx="4">
                  <c:v>21.882268548293034</c:v>
                </c:pt>
                <c:pt idx="5">
                  <c:v>23.394730426599878</c:v>
                </c:pt>
                <c:pt idx="6">
                  <c:v>23.97234067776634</c:v>
                </c:pt>
                <c:pt idx="7">
                  <c:v>23.873443902954079</c:v>
                </c:pt>
                <c:pt idx="8">
                  <c:v>23.892783969095561</c:v>
                </c:pt>
                <c:pt idx="9">
                  <c:v>25.922688756816232</c:v>
                </c:pt>
                <c:pt idx="10">
                  <c:v>25.868551612036061</c:v>
                </c:pt>
                <c:pt idx="11">
                  <c:v>24.421186965973032</c:v>
                </c:pt>
                <c:pt idx="12">
                  <c:v>24.447546674702423</c:v>
                </c:pt>
                <c:pt idx="13">
                  <c:v>24.626919831687228</c:v>
                </c:pt>
                <c:pt idx="14">
                  <c:v>24.856144665091417</c:v>
                </c:pt>
                <c:pt idx="15">
                  <c:v>25.050240498999369</c:v>
                </c:pt>
                <c:pt idx="16">
                  <c:v>25.237682886811246</c:v>
                </c:pt>
                <c:pt idx="17">
                  <c:v>25.413164843400004</c:v>
                </c:pt>
                <c:pt idx="18">
                  <c:v>25.586872750541286</c:v>
                </c:pt>
                <c:pt idx="19">
                  <c:v>25.754158502827899</c:v>
                </c:pt>
                <c:pt idx="20">
                  <c:v>25.935505749975938</c:v>
                </c:pt>
                <c:pt idx="21">
                  <c:v>26.100469386174407</c:v>
                </c:pt>
                <c:pt idx="22">
                  <c:v>26.269151633752561</c:v>
                </c:pt>
                <c:pt idx="23">
                  <c:v>26.440706597858675</c:v>
                </c:pt>
                <c:pt idx="24">
                  <c:v>26.61634804638966</c:v>
                </c:pt>
                <c:pt idx="25">
                  <c:v>26.783421203881524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39.093442719232698</c:v>
                </c:pt>
                <c:pt idx="1">
                  <c:v>36.759447205030362</c:v>
                </c:pt>
                <c:pt idx="2">
                  <c:v>37.732817286003275</c:v>
                </c:pt>
                <c:pt idx="3">
                  <c:v>39.128707890804641</c:v>
                </c:pt>
                <c:pt idx="4">
                  <c:v>38.706760132669807</c:v>
                </c:pt>
                <c:pt idx="5">
                  <c:v>37.959190349584325</c:v>
                </c:pt>
                <c:pt idx="6">
                  <c:v>42.188547783875741</c:v>
                </c:pt>
                <c:pt idx="7">
                  <c:v>39.250825623950526</c:v>
                </c:pt>
                <c:pt idx="8">
                  <c:v>40.565298860905557</c:v>
                </c:pt>
                <c:pt idx="9">
                  <c:v>43.95272644531579</c:v>
                </c:pt>
                <c:pt idx="10">
                  <c:v>46.009623188036521</c:v>
                </c:pt>
                <c:pt idx="11">
                  <c:v>46.320087747987635</c:v>
                </c:pt>
                <c:pt idx="12">
                  <c:v>46.81973243232089</c:v>
                </c:pt>
                <c:pt idx="13">
                  <c:v>47.495900937808962</c:v>
                </c:pt>
                <c:pt idx="14">
                  <c:v>48.193721194949909</c:v>
                </c:pt>
                <c:pt idx="15">
                  <c:v>48.755003480009286</c:v>
                </c:pt>
                <c:pt idx="16">
                  <c:v>49.275492908999574</c:v>
                </c:pt>
                <c:pt idx="17">
                  <c:v>49.76277430085684</c:v>
                </c:pt>
                <c:pt idx="18">
                  <c:v>50.25089528236439</c:v>
                </c:pt>
                <c:pt idx="19">
                  <c:v>50.719934191227971</c:v>
                </c:pt>
                <c:pt idx="20">
                  <c:v>51.205857579510749</c:v>
                </c:pt>
                <c:pt idx="21">
                  <c:v>51.668070365265557</c:v>
                </c:pt>
                <c:pt idx="22">
                  <c:v>52.122903441208912</c:v>
                </c:pt>
                <c:pt idx="23">
                  <c:v>52.589069857820448</c:v>
                </c:pt>
                <c:pt idx="24">
                  <c:v>53.081906751955493</c:v>
                </c:pt>
                <c:pt idx="25">
                  <c:v>53.562608807587694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11.505644244796608</c:v>
                </c:pt>
                <c:pt idx="1">
                  <c:v>11.516466956459951</c:v>
                </c:pt>
                <c:pt idx="2">
                  <c:v>11.830786758915449</c:v>
                </c:pt>
                <c:pt idx="3">
                  <c:v>12.089463366311374</c:v>
                </c:pt>
                <c:pt idx="4">
                  <c:v>11.270238425998329</c:v>
                </c:pt>
                <c:pt idx="5">
                  <c:v>11.295386499334422</c:v>
                </c:pt>
                <c:pt idx="6">
                  <c:v>12.411699158816289</c:v>
                </c:pt>
                <c:pt idx="7">
                  <c:v>12.85004060029679</c:v>
                </c:pt>
                <c:pt idx="8">
                  <c:v>13.005020954072791</c:v>
                </c:pt>
                <c:pt idx="9">
                  <c:v>13.095059007365217</c:v>
                </c:pt>
                <c:pt idx="10">
                  <c:v>13.889108078233861</c:v>
                </c:pt>
                <c:pt idx="11">
                  <c:v>12.661631742755983</c:v>
                </c:pt>
                <c:pt idx="12">
                  <c:v>12.760062659222916</c:v>
                </c:pt>
                <c:pt idx="13">
                  <c:v>12.938719881050682</c:v>
                </c:pt>
                <c:pt idx="14">
                  <c:v>13.129190904901373</c:v>
                </c:pt>
                <c:pt idx="15">
                  <c:v>13.291070880149913</c:v>
                </c:pt>
                <c:pt idx="16">
                  <c:v>13.444849242571738</c:v>
                </c:pt>
                <c:pt idx="17">
                  <c:v>13.579801487749217</c:v>
                </c:pt>
                <c:pt idx="18">
                  <c:v>13.713171211613911</c:v>
                </c:pt>
                <c:pt idx="19">
                  <c:v>13.845814680552717</c:v>
                </c:pt>
                <c:pt idx="20">
                  <c:v>13.976725036307338</c:v>
                </c:pt>
                <c:pt idx="21">
                  <c:v>14.10679673326832</c:v>
                </c:pt>
                <c:pt idx="22">
                  <c:v>14.239006302991131</c:v>
                </c:pt>
                <c:pt idx="23">
                  <c:v>14.361466009953327</c:v>
                </c:pt>
                <c:pt idx="24">
                  <c:v>14.487126680251949</c:v>
                </c:pt>
                <c:pt idx="25">
                  <c:v>14.60209376471423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5.6685602534603126</c:v>
                </c:pt>
                <c:pt idx="1">
                  <c:v>6.9408025186912674</c:v>
                </c:pt>
                <c:pt idx="2">
                  <c:v>6.9852835234249229</c:v>
                </c:pt>
                <c:pt idx="3">
                  <c:v>6.6450370529705287</c:v>
                </c:pt>
                <c:pt idx="4">
                  <c:v>6.366485495698198</c:v>
                </c:pt>
                <c:pt idx="5">
                  <c:v>7.0206931072320611</c:v>
                </c:pt>
                <c:pt idx="6">
                  <c:v>7.2642219625552915</c:v>
                </c:pt>
                <c:pt idx="7">
                  <c:v>7.3374885774200695</c:v>
                </c:pt>
                <c:pt idx="8">
                  <c:v>7.8821470530903497</c:v>
                </c:pt>
                <c:pt idx="9">
                  <c:v>8.4120255404731239</c:v>
                </c:pt>
                <c:pt idx="10">
                  <c:v>8.5282755604552314</c:v>
                </c:pt>
                <c:pt idx="11">
                  <c:v>12.404259107026906</c:v>
                </c:pt>
                <c:pt idx="12">
                  <c:v>12.566942986349066</c:v>
                </c:pt>
                <c:pt idx="13">
                  <c:v>12.771509329517354</c:v>
                </c:pt>
                <c:pt idx="14">
                  <c:v>12.991522651959256</c:v>
                </c:pt>
                <c:pt idx="15">
                  <c:v>13.185910368202507</c:v>
                </c:pt>
                <c:pt idx="16">
                  <c:v>13.375560534116838</c:v>
                </c:pt>
                <c:pt idx="17">
                  <c:v>13.556733294059658</c:v>
                </c:pt>
                <c:pt idx="18">
                  <c:v>13.740559796091059</c:v>
                </c:pt>
                <c:pt idx="19">
                  <c:v>13.926301747801006</c:v>
                </c:pt>
                <c:pt idx="20">
                  <c:v>14.120780497585498</c:v>
                </c:pt>
                <c:pt idx="21">
                  <c:v>14.301140896662647</c:v>
                </c:pt>
                <c:pt idx="22">
                  <c:v>14.494868353196729</c:v>
                </c:pt>
                <c:pt idx="23">
                  <c:v>14.687847113912367</c:v>
                </c:pt>
                <c:pt idx="24">
                  <c:v>14.880875413312799</c:v>
                </c:pt>
                <c:pt idx="25">
                  <c:v>15.075144982511816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6.241680046791541</c:v>
                </c:pt>
                <c:pt idx="1">
                  <c:v>7.183695205668303</c:v>
                </c:pt>
                <c:pt idx="2">
                  <c:v>7.2900123602448357</c:v>
                </c:pt>
                <c:pt idx="3">
                  <c:v>6.664673823929478</c:v>
                </c:pt>
                <c:pt idx="4">
                  <c:v>6.825777413766585</c:v>
                </c:pt>
                <c:pt idx="5">
                  <c:v>6.8566715797641526</c:v>
                </c:pt>
                <c:pt idx="6">
                  <c:v>7.3345774040320348</c:v>
                </c:pt>
                <c:pt idx="7">
                  <c:v>6.8203499930793825</c:v>
                </c:pt>
                <c:pt idx="8">
                  <c:v>6.6539878086804256</c:v>
                </c:pt>
                <c:pt idx="9">
                  <c:v>6.4710175115266857</c:v>
                </c:pt>
                <c:pt idx="10">
                  <c:v>6.7024339220224309</c:v>
                </c:pt>
                <c:pt idx="11">
                  <c:v>5.5422014092950773</c:v>
                </c:pt>
                <c:pt idx="12">
                  <c:v>5.6139339706561753</c:v>
                </c:pt>
                <c:pt idx="13">
                  <c:v>5.6868823650468183</c:v>
                </c:pt>
                <c:pt idx="14">
                  <c:v>5.7614575713864831</c:v>
                </c:pt>
                <c:pt idx="15">
                  <c:v>5.820224583071286</c:v>
                </c:pt>
                <c:pt idx="16">
                  <c:v>5.8643487241384529</c:v>
                </c:pt>
                <c:pt idx="17">
                  <c:v>5.9019506133611701</c:v>
                </c:pt>
                <c:pt idx="18">
                  <c:v>5.930647903948417</c:v>
                </c:pt>
                <c:pt idx="19">
                  <c:v>5.9844365451787631</c:v>
                </c:pt>
                <c:pt idx="20">
                  <c:v>6.0327686425849105</c:v>
                </c:pt>
                <c:pt idx="21">
                  <c:v>6.0760030024938034</c:v>
                </c:pt>
                <c:pt idx="22">
                  <c:v>6.1035579669816187</c:v>
                </c:pt>
                <c:pt idx="23">
                  <c:v>6.1499894993088917</c:v>
                </c:pt>
                <c:pt idx="24">
                  <c:v>6.1693658547338934</c:v>
                </c:pt>
                <c:pt idx="25">
                  <c:v>6.2119283828368612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9.7195284425554416</c:v>
                </c:pt>
                <c:pt idx="1">
                  <c:v>11.146172999426907</c:v>
                </c:pt>
                <c:pt idx="2">
                  <c:v>12.008521640915134</c:v>
                </c:pt>
                <c:pt idx="3">
                  <c:v>11.704131451022405</c:v>
                </c:pt>
                <c:pt idx="4">
                  <c:v>12.777118459238009</c:v>
                </c:pt>
                <c:pt idx="5">
                  <c:v>14.082386349605946</c:v>
                </c:pt>
                <c:pt idx="6">
                  <c:v>13.33542763816846</c:v>
                </c:pt>
                <c:pt idx="7">
                  <c:v>14.962620621557823</c:v>
                </c:pt>
                <c:pt idx="8">
                  <c:v>13.82642053305158</c:v>
                </c:pt>
                <c:pt idx="9">
                  <c:v>13.707603334963386</c:v>
                </c:pt>
                <c:pt idx="10">
                  <c:v>14.484729589949158</c:v>
                </c:pt>
                <c:pt idx="11">
                  <c:v>12.709958245467652</c:v>
                </c:pt>
                <c:pt idx="12">
                  <c:v>12.882160492434489</c:v>
                </c:pt>
                <c:pt idx="13">
                  <c:v>13.056166811533082</c:v>
                </c:pt>
                <c:pt idx="14">
                  <c:v>13.234166443808308</c:v>
                </c:pt>
                <c:pt idx="15">
                  <c:v>13.366130765405774</c:v>
                </c:pt>
                <c:pt idx="16">
                  <c:v>13.488272206068656</c:v>
                </c:pt>
                <c:pt idx="17">
                  <c:v>13.59678782499366</c:v>
                </c:pt>
                <c:pt idx="18">
                  <c:v>13.717501186173029</c:v>
                </c:pt>
                <c:pt idx="19">
                  <c:v>13.834382777912646</c:v>
                </c:pt>
                <c:pt idx="20">
                  <c:v>13.95243990812874</c:v>
                </c:pt>
                <c:pt idx="21">
                  <c:v>14.064487270079933</c:v>
                </c:pt>
                <c:pt idx="22">
                  <c:v>14.18720025513481</c:v>
                </c:pt>
                <c:pt idx="23">
                  <c:v>14.304382876481458</c:v>
                </c:pt>
                <c:pt idx="24">
                  <c:v>14.435004757667748</c:v>
                </c:pt>
                <c:pt idx="25">
                  <c:v>14.549824598953464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36.99603285450447</c:v>
                </c:pt>
                <c:pt idx="1">
                  <c:v>34.207529915333268</c:v>
                </c:pt>
                <c:pt idx="2">
                  <c:v>35.780467572062598</c:v>
                </c:pt>
                <c:pt idx="3">
                  <c:v>35.731211851141154</c:v>
                </c:pt>
                <c:pt idx="4">
                  <c:v>37.067540203698044</c:v>
                </c:pt>
                <c:pt idx="5">
                  <c:v>37.366402589152244</c:v>
                </c:pt>
                <c:pt idx="6">
                  <c:v>39.905863974064651</c:v>
                </c:pt>
                <c:pt idx="7">
                  <c:v>38.925846463818615</c:v>
                </c:pt>
                <c:pt idx="8">
                  <c:v>38.460129344253126</c:v>
                </c:pt>
                <c:pt idx="9">
                  <c:v>40.466967111438528</c:v>
                </c:pt>
                <c:pt idx="10">
                  <c:v>40.839037785803164</c:v>
                </c:pt>
                <c:pt idx="11">
                  <c:v>40.426528805276114</c:v>
                </c:pt>
                <c:pt idx="12">
                  <c:v>40.713488185050778</c:v>
                </c:pt>
                <c:pt idx="13">
                  <c:v>41.107745996591966</c:v>
                </c:pt>
                <c:pt idx="14">
                  <c:v>41.548867772264018</c:v>
                </c:pt>
                <c:pt idx="15">
                  <c:v>41.85912549966924</c:v>
                </c:pt>
                <c:pt idx="16">
                  <c:v>42.137376290388175</c:v>
                </c:pt>
                <c:pt idx="17">
                  <c:v>42.384336832429177</c:v>
                </c:pt>
                <c:pt idx="18">
                  <c:v>42.624384218372384</c:v>
                </c:pt>
                <c:pt idx="19">
                  <c:v>42.86084342044326</c:v>
                </c:pt>
                <c:pt idx="20">
                  <c:v>43.117312618396511</c:v>
                </c:pt>
                <c:pt idx="21">
                  <c:v>43.361121016399814</c:v>
                </c:pt>
                <c:pt idx="22">
                  <c:v>43.596573421716684</c:v>
                </c:pt>
                <c:pt idx="23">
                  <c:v>43.841849630389774</c:v>
                </c:pt>
                <c:pt idx="24">
                  <c:v>44.086064372230375</c:v>
                </c:pt>
                <c:pt idx="25">
                  <c:v>44.314946715205231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45.111371254636047</c:v>
                </c:pt>
                <c:pt idx="1">
                  <c:v>44.382567383016941</c:v>
                </c:pt>
                <c:pt idx="2">
                  <c:v>45.378007472926342</c:v>
                </c:pt>
                <c:pt idx="3">
                  <c:v>43.274791467699522</c:v>
                </c:pt>
                <c:pt idx="4">
                  <c:v>43.77055500585881</c:v>
                </c:pt>
                <c:pt idx="5">
                  <c:v>45.537011859192198</c:v>
                </c:pt>
                <c:pt idx="6">
                  <c:v>45.789123313941012</c:v>
                </c:pt>
                <c:pt idx="7">
                  <c:v>45.909994792939635</c:v>
                </c:pt>
                <c:pt idx="8">
                  <c:v>45.036040555174175</c:v>
                </c:pt>
                <c:pt idx="9">
                  <c:v>45.042305611179387</c:v>
                </c:pt>
                <c:pt idx="10">
                  <c:v>45.619634954511639</c:v>
                </c:pt>
                <c:pt idx="11">
                  <c:v>47.160549052114156</c:v>
                </c:pt>
                <c:pt idx="12">
                  <c:v>47.055381090933928</c:v>
                </c:pt>
                <c:pt idx="13">
                  <c:v>47.047678983558676</c:v>
                </c:pt>
                <c:pt idx="14">
                  <c:v>47.115035735406202</c:v>
                </c:pt>
                <c:pt idx="15">
                  <c:v>47.036918873383904</c:v>
                </c:pt>
                <c:pt idx="16">
                  <c:v>46.912380153612915</c:v>
                </c:pt>
                <c:pt idx="17">
                  <c:v>46.717192892979533</c:v>
                </c:pt>
                <c:pt idx="18">
                  <c:v>46.510883217181544</c:v>
                </c:pt>
                <c:pt idx="19">
                  <c:v>46.34321794712519</c:v>
                </c:pt>
                <c:pt idx="20">
                  <c:v>46.208668649780378</c:v>
                </c:pt>
                <c:pt idx="21">
                  <c:v>46.037398781133298</c:v>
                </c:pt>
                <c:pt idx="22">
                  <c:v>45.837151644564145</c:v>
                </c:pt>
                <c:pt idx="23">
                  <c:v>45.616729013716864</c:v>
                </c:pt>
                <c:pt idx="24">
                  <c:v>45.429259046646614</c:v>
                </c:pt>
                <c:pt idx="25">
                  <c:v>45.266111204586714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16.395094487600595</c:v>
                </c:pt>
                <c:pt idx="1">
                  <c:v>14.72872220257881</c:v>
                </c:pt>
                <c:pt idx="2">
                  <c:v>14.399913976120882</c:v>
                </c:pt>
                <c:pt idx="3">
                  <c:v>14.270863238947774</c:v>
                </c:pt>
                <c:pt idx="4">
                  <c:v>13.796367334194338</c:v>
                </c:pt>
                <c:pt idx="5">
                  <c:v>13.267937774131449</c:v>
                </c:pt>
                <c:pt idx="6">
                  <c:v>12.769575037090512</c:v>
                </c:pt>
                <c:pt idx="7">
                  <c:v>12.903916325751879</c:v>
                </c:pt>
                <c:pt idx="8">
                  <c:v>13.386786642358</c:v>
                </c:pt>
                <c:pt idx="9">
                  <c:v>12.186501987642931</c:v>
                </c:pt>
                <c:pt idx="10">
                  <c:v>11.651382260536964</c:v>
                </c:pt>
                <c:pt idx="11">
                  <c:v>11.674905584577047</c:v>
                </c:pt>
                <c:pt idx="12">
                  <c:v>11.372006429153824</c:v>
                </c:pt>
                <c:pt idx="13">
                  <c:v>11.086823136774665</c:v>
                </c:pt>
                <c:pt idx="14">
                  <c:v>10.795002868973311</c:v>
                </c:pt>
                <c:pt idx="15">
                  <c:v>10.486564018764843</c:v>
                </c:pt>
                <c:pt idx="16">
                  <c:v>10.202904480043561</c:v>
                </c:pt>
                <c:pt idx="17">
                  <c:v>9.9605583023304121</c:v>
                </c:pt>
                <c:pt idx="18">
                  <c:v>9.689351143784064</c:v>
                </c:pt>
                <c:pt idx="19">
                  <c:v>9.3904565309662065</c:v>
                </c:pt>
                <c:pt idx="20">
                  <c:v>9.1300515653172791</c:v>
                </c:pt>
                <c:pt idx="21">
                  <c:v>8.9435123416598206</c:v>
                </c:pt>
                <c:pt idx="22">
                  <c:v>8.7645273343045744</c:v>
                </c:pt>
                <c:pt idx="23">
                  <c:v>8.5678358630286269</c:v>
                </c:pt>
                <c:pt idx="24">
                  <c:v>8.2366292318388652</c:v>
                </c:pt>
                <c:pt idx="25">
                  <c:v>7.993071618454004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3.5123355384654436</c:v>
                </c:pt>
                <c:pt idx="1">
                  <c:v>3.8780270365124441</c:v>
                </c:pt>
                <c:pt idx="2">
                  <c:v>4.3561675316379773</c:v>
                </c:pt>
                <c:pt idx="3">
                  <c:v>3.8402831252543841</c:v>
                </c:pt>
                <c:pt idx="4">
                  <c:v>5.1906234982154658</c:v>
                </c:pt>
                <c:pt idx="5">
                  <c:v>4.6385008650290258</c:v>
                </c:pt>
                <c:pt idx="6">
                  <c:v>4.5772542286473303</c:v>
                </c:pt>
                <c:pt idx="7">
                  <c:v>4.4288084846211788</c:v>
                </c:pt>
                <c:pt idx="8">
                  <c:v>4.0261158356294171</c:v>
                </c:pt>
                <c:pt idx="9">
                  <c:v>5.076984504815508</c:v>
                </c:pt>
                <c:pt idx="10">
                  <c:v>4.2171130192390267</c:v>
                </c:pt>
                <c:pt idx="11">
                  <c:v>4.0600667036288263</c:v>
                </c:pt>
                <c:pt idx="12">
                  <c:v>4.1338343177338457</c:v>
                </c:pt>
                <c:pt idx="13">
                  <c:v>4.228069121447267</c:v>
                </c:pt>
                <c:pt idx="14">
                  <c:v>4.3232160299435449</c:v>
                </c:pt>
                <c:pt idx="15">
                  <c:v>4.4065480966332942</c:v>
                </c:pt>
                <c:pt idx="16">
                  <c:v>4.4851387882492597</c:v>
                </c:pt>
                <c:pt idx="17">
                  <c:v>4.5596092015196605</c:v>
                </c:pt>
                <c:pt idx="18">
                  <c:v>4.6320267460241125</c:v>
                </c:pt>
                <c:pt idx="19">
                  <c:v>4.7038562069615049</c:v>
                </c:pt>
                <c:pt idx="20">
                  <c:v>4.7829334136479567</c:v>
                </c:pt>
                <c:pt idx="21">
                  <c:v>4.8605818344267568</c:v>
                </c:pt>
                <c:pt idx="22">
                  <c:v>4.9365908783287757</c:v>
                </c:pt>
                <c:pt idx="23">
                  <c:v>5.0134889177858728</c:v>
                </c:pt>
                <c:pt idx="24">
                  <c:v>5.0911504884462548</c:v>
                </c:pt>
                <c:pt idx="25">
                  <c:v>5.179431201935274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18.483219251511773</c:v>
                </c:pt>
                <c:pt idx="1">
                  <c:v>18.902888098263823</c:v>
                </c:pt>
                <c:pt idx="2">
                  <c:v>17.763892299762244</c:v>
                </c:pt>
                <c:pt idx="3">
                  <c:v>18.700264993587869</c:v>
                </c:pt>
                <c:pt idx="4">
                  <c:v>19.290716314010719</c:v>
                </c:pt>
                <c:pt idx="5">
                  <c:v>19.225953042941963</c:v>
                </c:pt>
                <c:pt idx="6">
                  <c:v>19.946319601564777</c:v>
                </c:pt>
                <c:pt idx="7">
                  <c:v>19.779767470590876</c:v>
                </c:pt>
                <c:pt idx="8">
                  <c:v>18.262418485391141</c:v>
                </c:pt>
                <c:pt idx="9">
                  <c:v>19.923267711604904</c:v>
                </c:pt>
                <c:pt idx="10">
                  <c:v>16.973328697190929</c:v>
                </c:pt>
                <c:pt idx="11">
                  <c:v>17.469751113529234</c:v>
                </c:pt>
                <c:pt idx="12">
                  <c:v>17.447599460612018</c:v>
                </c:pt>
                <c:pt idx="13">
                  <c:v>17.498760698777353</c:v>
                </c:pt>
                <c:pt idx="14">
                  <c:v>17.541429401198457</c:v>
                </c:pt>
                <c:pt idx="15">
                  <c:v>17.52247947632042</c:v>
                </c:pt>
                <c:pt idx="16">
                  <c:v>17.470012862203053</c:v>
                </c:pt>
                <c:pt idx="17">
                  <c:v>17.387658358255308</c:v>
                </c:pt>
                <c:pt idx="18">
                  <c:v>17.307956343304493</c:v>
                </c:pt>
                <c:pt idx="19">
                  <c:v>17.228543342212177</c:v>
                </c:pt>
                <c:pt idx="20">
                  <c:v>17.146779923974897</c:v>
                </c:pt>
                <c:pt idx="21">
                  <c:v>17.059787369691428</c:v>
                </c:pt>
                <c:pt idx="22">
                  <c:v>16.973170479961933</c:v>
                </c:pt>
                <c:pt idx="23">
                  <c:v>16.88780614071236</c:v>
                </c:pt>
                <c:pt idx="24">
                  <c:v>16.806085346036898</c:v>
                </c:pt>
                <c:pt idx="25">
                  <c:v>16.71191837920027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15.670099842790165</c:v>
                </c:pt>
                <c:pt idx="1">
                  <c:v>14.43541081648794</c:v>
                </c:pt>
                <c:pt idx="2">
                  <c:v>12.980112137011094</c:v>
                </c:pt>
                <c:pt idx="3">
                  <c:v>13.131096491262035</c:v>
                </c:pt>
                <c:pt idx="4">
                  <c:v>12.687965148265935</c:v>
                </c:pt>
                <c:pt idx="5">
                  <c:v>13.056626687304844</c:v>
                </c:pt>
                <c:pt idx="6">
                  <c:v>14.626673037141625</c:v>
                </c:pt>
                <c:pt idx="7">
                  <c:v>15.380385188227235</c:v>
                </c:pt>
                <c:pt idx="8">
                  <c:v>12.109777698882892</c:v>
                </c:pt>
                <c:pt idx="9">
                  <c:v>13.222084944303807</c:v>
                </c:pt>
                <c:pt idx="10">
                  <c:v>11.663353379715661</c:v>
                </c:pt>
                <c:pt idx="11">
                  <c:v>12.157487122974626</c:v>
                </c:pt>
                <c:pt idx="12">
                  <c:v>12.063949475830292</c:v>
                </c:pt>
                <c:pt idx="13">
                  <c:v>12.062058662379311</c:v>
                </c:pt>
                <c:pt idx="14">
                  <c:v>12.049694598812343</c:v>
                </c:pt>
                <c:pt idx="15">
                  <c:v>11.957676045558417</c:v>
                </c:pt>
                <c:pt idx="16">
                  <c:v>11.851055840203344</c:v>
                </c:pt>
                <c:pt idx="17">
                  <c:v>11.738833526094009</c:v>
                </c:pt>
                <c:pt idx="18">
                  <c:v>11.626955636564908</c:v>
                </c:pt>
                <c:pt idx="19">
                  <c:v>11.513947795663826</c:v>
                </c:pt>
                <c:pt idx="20">
                  <c:v>11.4085195383573</c:v>
                </c:pt>
                <c:pt idx="21">
                  <c:v>11.300919006510204</c:v>
                </c:pt>
                <c:pt idx="22">
                  <c:v>11.188315516430762</c:v>
                </c:pt>
                <c:pt idx="23">
                  <c:v>11.073994514493426</c:v>
                </c:pt>
                <c:pt idx="24">
                  <c:v>10.970005230803116</c:v>
                </c:pt>
                <c:pt idx="25">
                  <c:v>10.858644861174174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9.4918314399102464</c:v>
                </c:pt>
                <c:pt idx="1">
                  <c:v>10.143380510490438</c:v>
                </c:pt>
                <c:pt idx="2">
                  <c:v>10.747654936558325</c:v>
                </c:pt>
                <c:pt idx="3">
                  <c:v>10.683385840342781</c:v>
                </c:pt>
                <c:pt idx="4">
                  <c:v>10.841736332656172</c:v>
                </c:pt>
                <c:pt idx="5">
                  <c:v>11.352517843149737</c:v>
                </c:pt>
                <c:pt idx="6">
                  <c:v>11.278228848239804</c:v>
                </c:pt>
                <c:pt idx="7">
                  <c:v>11.342441599762022</c:v>
                </c:pt>
                <c:pt idx="8">
                  <c:v>10.916328974207159</c:v>
                </c:pt>
                <c:pt idx="9">
                  <c:v>10.594941371663392</c:v>
                </c:pt>
                <c:pt idx="10">
                  <c:v>9.7900683622373847</c:v>
                </c:pt>
                <c:pt idx="11">
                  <c:v>10.35709339408394</c:v>
                </c:pt>
                <c:pt idx="12">
                  <c:v>10.472740112157156</c:v>
                </c:pt>
                <c:pt idx="13">
                  <c:v>10.573118749605568</c:v>
                </c:pt>
                <c:pt idx="14">
                  <c:v>10.68488767304509</c:v>
                </c:pt>
                <c:pt idx="15">
                  <c:v>10.769412471152652</c:v>
                </c:pt>
                <c:pt idx="16">
                  <c:v>10.82929697811602</c:v>
                </c:pt>
                <c:pt idx="17">
                  <c:v>10.868162123930755</c:v>
                </c:pt>
                <c:pt idx="18">
                  <c:v>10.922728435484997</c:v>
                </c:pt>
                <c:pt idx="19">
                  <c:v>10.97755764739699</c:v>
                </c:pt>
                <c:pt idx="20">
                  <c:v>11.037545120016407</c:v>
                </c:pt>
                <c:pt idx="21">
                  <c:v>11.093131403220735</c:v>
                </c:pt>
                <c:pt idx="22">
                  <c:v>11.140229249800058</c:v>
                </c:pt>
                <c:pt idx="23">
                  <c:v>11.177815751894489</c:v>
                </c:pt>
                <c:pt idx="24">
                  <c:v>11.228333263996936</c:v>
                </c:pt>
                <c:pt idx="25">
                  <c:v>11.289539360541372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29.745517744449856</c:v>
                </c:pt>
                <c:pt idx="1">
                  <c:v>28.425380917733836</c:v>
                </c:pt>
                <c:pt idx="2">
                  <c:v>28.957520924382887</c:v>
                </c:pt>
                <c:pt idx="3">
                  <c:v>29.431964845344059</c:v>
                </c:pt>
                <c:pt idx="4">
                  <c:v>29.795576407818583</c:v>
                </c:pt>
                <c:pt idx="5">
                  <c:v>32.92307383765533</c:v>
                </c:pt>
                <c:pt idx="6">
                  <c:v>34.185240573521888</c:v>
                </c:pt>
                <c:pt idx="7">
                  <c:v>34.654773346725634</c:v>
                </c:pt>
                <c:pt idx="8">
                  <c:v>33.841950278688032</c:v>
                </c:pt>
                <c:pt idx="9">
                  <c:v>36.105717628371544</c:v>
                </c:pt>
                <c:pt idx="10">
                  <c:v>34.120519963861241</c:v>
                </c:pt>
                <c:pt idx="11">
                  <c:v>34.685798619018534</c:v>
                </c:pt>
                <c:pt idx="12">
                  <c:v>34.890366014934642</c:v>
                </c:pt>
                <c:pt idx="13">
                  <c:v>35.169229473990505</c:v>
                </c:pt>
                <c:pt idx="14">
                  <c:v>35.495011291967138</c:v>
                </c:pt>
                <c:pt idx="15">
                  <c:v>35.77832362718889</c:v>
                </c:pt>
                <c:pt idx="16">
                  <c:v>36.036934690162987</c:v>
                </c:pt>
                <c:pt idx="17">
                  <c:v>36.274859446057476</c:v>
                </c:pt>
                <c:pt idx="18">
                  <c:v>36.515053004106271</c:v>
                </c:pt>
                <c:pt idx="19">
                  <c:v>36.770275621248437</c:v>
                </c:pt>
                <c:pt idx="20">
                  <c:v>37.046780572048625</c:v>
                </c:pt>
                <c:pt idx="21">
                  <c:v>37.312258111819226</c:v>
                </c:pt>
                <c:pt idx="22">
                  <c:v>37.575735285641095</c:v>
                </c:pt>
                <c:pt idx="23">
                  <c:v>37.844853339676327</c:v>
                </c:pt>
                <c:pt idx="24">
                  <c:v>38.106693999126428</c:v>
                </c:pt>
                <c:pt idx="25">
                  <c:v>38.363332115214213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10.902746354294917</c:v>
                </c:pt>
                <c:pt idx="1">
                  <c:v>12.290363879901518</c:v>
                </c:pt>
                <c:pt idx="2">
                  <c:v>12.462267636590038</c:v>
                </c:pt>
                <c:pt idx="3">
                  <c:v>12.825154600208993</c:v>
                </c:pt>
                <c:pt idx="4">
                  <c:v>12.96066688612243</c:v>
                </c:pt>
                <c:pt idx="5">
                  <c:v>13.702609981394827</c:v>
                </c:pt>
                <c:pt idx="6">
                  <c:v>13.147077952165892</c:v>
                </c:pt>
                <c:pt idx="7">
                  <c:v>13.923219002060522</c:v>
                </c:pt>
                <c:pt idx="8">
                  <c:v>13.359377405136142</c:v>
                </c:pt>
                <c:pt idx="9">
                  <c:v>14.25301028353654</c:v>
                </c:pt>
                <c:pt idx="10">
                  <c:v>13.109653413017485</c:v>
                </c:pt>
                <c:pt idx="11">
                  <c:v>12.306024612243448</c:v>
                </c:pt>
                <c:pt idx="12">
                  <c:v>12.302197083914155</c:v>
                </c:pt>
                <c:pt idx="13">
                  <c:v>12.351045289012774</c:v>
                </c:pt>
                <c:pt idx="14">
                  <c:v>12.421061349097634</c:v>
                </c:pt>
                <c:pt idx="15">
                  <c:v>12.464425679894802</c:v>
                </c:pt>
                <c:pt idx="16">
                  <c:v>12.492154542393974</c:v>
                </c:pt>
                <c:pt idx="17">
                  <c:v>12.513673700975362</c:v>
                </c:pt>
                <c:pt idx="18">
                  <c:v>12.545250983953158</c:v>
                </c:pt>
                <c:pt idx="19">
                  <c:v>12.574606367356074</c:v>
                </c:pt>
                <c:pt idx="20">
                  <c:v>12.594491198194167</c:v>
                </c:pt>
                <c:pt idx="21">
                  <c:v>12.605411192383496</c:v>
                </c:pt>
                <c:pt idx="22">
                  <c:v>12.617323741388052</c:v>
                </c:pt>
                <c:pt idx="23">
                  <c:v>12.630534767333316</c:v>
                </c:pt>
                <c:pt idx="24">
                  <c:v>12.6426630764121</c:v>
                </c:pt>
                <c:pt idx="25">
                  <c:v>12.658944292492629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0.88084058603682436</c:v>
                </c:pt>
                <c:pt idx="1">
                  <c:v>0.62300635136938831</c:v>
                </c:pt>
                <c:pt idx="2">
                  <c:v>0.62007831251699597</c:v>
                </c:pt>
                <c:pt idx="3">
                  <c:v>0.55443503961141383</c:v>
                </c:pt>
                <c:pt idx="4">
                  <c:v>0.64105792727998379</c:v>
                </c:pt>
                <c:pt idx="5">
                  <c:v>0.59178980189886221</c:v>
                </c:pt>
                <c:pt idx="6">
                  <c:v>0.51387598147873481</c:v>
                </c:pt>
                <c:pt idx="7">
                  <c:v>0.5401983075758906</c:v>
                </c:pt>
                <c:pt idx="8">
                  <c:v>0.54745243733284199</c:v>
                </c:pt>
                <c:pt idx="9">
                  <c:v>0.50074611319114404</c:v>
                </c:pt>
                <c:pt idx="10">
                  <c:v>0.60906364586652584</c:v>
                </c:pt>
                <c:pt idx="11">
                  <c:v>0.4299995287705084</c:v>
                </c:pt>
                <c:pt idx="12">
                  <c:v>0.43689629490224252</c:v>
                </c:pt>
                <c:pt idx="13">
                  <c:v>0.44309276169367662</c:v>
                </c:pt>
                <c:pt idx="14">
                  <c:v>0.44986863489167922</c:v>
                </c:pt>
                <c:pt idx="15">
                  <c:v>0.4555504718803034</c:v>
                </c:pt>
                <c:pt idx="16">
                  <c:v>0.45990196934175448</c:v>
                </c:pt>
                <c:pt idx="17">
                  <c:v>0.46371696357444181</c:v>
                </c:pt>
                <c:pt idx="18">
                  <c:v>0.46629527373600865</c:v>
                </c:pt>
                <c:pt idx="19">
                  <c:v>0.47103454777129911</c:v>
                </c:pt>
                <c:pt idx="20">
                  <c:v>0.47484367903588903</c:v>
                </c:pt>
                <c:pt idx="21">
                  <c:v>0.47831238006889387</c:v>
                </c:pt>
                <c:pt idx="22">
                  <c:v>0.480671095358982</c:v>
                </c:pt>
                <c:pt idx="23">
                  <c:v>0.48491868338986244</c:v>
                </c:pt>
                <c:pt idx="24">
                  <c:v>0.4869817150414848</c:v>
                </c:pt>
                <c:pt idx="25">
                  <c:v>0.4907496594579136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32.187931733103767</c:v>
                </c:pt>
                <c:pt idx="1">
                  <c:v>34.662302948532918</c:v>
                </c:pt>
                <c:pt idx="2">
                  <c:v>37.057908476424501</c:v>
                </c:pt>
                <c:pt idx="3">
                  <c:v>36.808448299757984</c:v>
                </c:pt>
                <c:pt idx="4">
                  <c:v>36.179260323371189</c:v>
                </c:pt>
                <c:pt idx="5">
                  <c:v>35.259233488954557</c:v>
                </c:pt>
                <c:pt idx="6">
                  <c:v>36.869561132930599</c:v>
                </c:pt>
                <c:pt idx="7">
                  <c:v>34.161317352119944</c:v>
                </c:pt>
                <c:pt idx="8">
                  <c:v>34.575363376933453</c:v>
                </c:pt>
                <c:pt idx="9">
                  <c:v>34.484465415893261</c:v>
                </c:pt>
                <c:pt idx="10">
                  <c:v>34.228482407914534</c:v>
                </c:pt>
                <c:pt idx="11">
                  <c:v>34.052911073681663</c:v>
                </c:pt>
                <c:pt idx="12">
                  <c:v>33.965749824941305</c:v>
                </c:pt>
                <c:pt idx="13">
                  <c:v>33.961253183693408</c:v>
                </c:pt>
                <c:pt idx="14">
                  <c:v>33.993685842778561</c:v>
                </c:pt>
                <c:pt idx="15">
                  <c:v>33.956955990456294</c:v>
                </c:pt>
                <c:pt idx="16">
                  <c:v>33.879315214806176</c:v>
                </c:pt>
                <c:pt idx="17">
                  <c:v>33.776807778374639</c:v>
                </c:pt>
                <c:pt idx="18">
                  <c:v>33.687296790609572</c:v>
                </c:pt>
                <c:pt idx="19">
                  <c:v>33.582580775567557</c:v>
                </c:pt>
                <c:pt idx="20">
                  <c:v>33.460102787931007</c:v>
                </c:pt>
                <c:pt idx="21">
                  <c:v>33.382942829980628</c:v>
                </c:pt>
                <c:pt idx="22">
                  <c:v>33.277245391535274</c:v>
                </c:pt>
                <c:pt idx="23">
                  <c:v>33.165762705239644</c:v>
                </c:pt>
                <c:pt idx="24">
                  <c:v>33.056809143661475</c:v>
                </c:pt>
                <c:pt idx="25">
                  <c:v>32.962455671638708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8.2871742256597951</c:v>
                </c:pt>
                <c:pt idx="1">
                  <c:v>8.1985864803790989</c:v>
                </c:pt>
                <c:pt idx="2">
                  <c:v>8.3601319327817105</c:v>
                </c:pt>
                <c:pt idx="3">
                  <c:v>8.2319955309097903</c:v>
                </c:pt>
                <c:pt idx="4">
                  <c:v>7.862861088412231</c:v>
                </c:pt>
                <c:pt idx="5">
                  <c:v>8.8532307077549284</c:v>
                </c:pt>
                <c:pt idx="6">
                  <c:v>8.8943472077869519</c:v>
                </c:pt>
                <c:pt idx="7">
                  <c:v>9.4186767187230558</c:v>
                </c:pt>
                <c:pt idx="8">
                  <c:v>9.514419548181877</c:v>
                </c:pt>
                <c:pt idx="9">
                  <c:v>9.6065106013068515</c:v>
                </c:pt>
                <c:pt idx="10">
                  <c:v>9.6910778125293326</c:v>
                </c:pt>
                <c:pt idx="11">
                  <c:v>10.298945149381941</c:v>
                </c:pt>
                <c:pt idx="12">
                  <c:v>10.400488300051943</c:v>
                </c:pt>
                <c:pt idx="13">
                  <c:v>10.540149439977419</c:v>
                </c:pt>
                <c:pt idx="14">
                  <c:v>10.697133685258162</c:v>
                </c:pt>
                <c:pt idx="15">
                  <c:v>10.832218439827502</c:v>
                </c:pt>
                <c:pt idx="16">
                  <c:v>10.973767371841671</c:v>
                </c:pt>
                <c:pt idx="17">
                  <c:v>11.101604147399691</c:v>
                </c:pt>
                <c:pt idx="18">
                  <c:v>11.219711377680275</c:v>
                </c:pt>
                <c:pt idx="19">
                  <c:v>11.340029365129061</c:v>
                </c:pt>
                <c:pt idx="20">
                  <c:v>11.466882818384747</c:v>
                </c:pt>
                <c:pt idx="21">
                  <c:v>11.58524628525277</c:v>
                </c:pt>
                <c:pt idx="22">
                  <c:v>11.706684891482009</c:v>
                </c:pt>
                <c:pt idx="23">
                  <c:v>11.831719770222259</c:v>
                </c:pt>
                <c:pt idx="24">
                  <c:v>11.956735218658057</c:v>
                </c:pt>
                <c:pt idx="25">
                  <c:v>12.078178289060476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8.3820141054579054</c:v>
                </c:pt>
                <c:pt idx="1">
                  <c:v>7.9880531190439221</c:v>
                </c:pt>
                <c:pt idx="2">
                  <c:v>7.9857942603628702</c:v>
                </c:pt>
                <c:pt idx="3">
                  <c:v>8.0628569452608279</c:v>
                </c:pt>
                <c:pt idx="4">
                  <c:v>8.0206737190176476</c:v>
                </c:pt>
                <c:pt idx="5">
                  <c:v>8.0260226574220681</c:v>
                </c:pt>
                <c:pt idx="6">
                  <c:v>8.3703947879053207</c:v>
                </c:pt>
                <c:pt idx="7">
                  <c:v>8.7825345263962937</c:v>
                </c:pt>
                <c:pt idx="8">
                  <c:v>8.279879219536479</c:v>
                </c:pt>
                <c:pt idx="9">
                  <c:v>8.1258526254614427</c:v>
                </c:pt>
                <c:pt idx="10">
                  <c:v>7.0556909979899514</c:v>
                </c:pt>
                <c:pt idx="11">
                  <c:v>7.6898664476425491</c:v>
                </c:pt>
                <c:pt idx="12">
                  <c:v>7.6405720566253468</c:v>
                </c:pt>
                <c:pt idx="13">
                  <c:v>7.6496291649663215</c:v>
                </c:pt>
                <c:pt idx="14">
                  <c:v>7.6651688106437961</c:v>
                </c:pt>
                <c:pt idx="15">
                  <c:v>7.6454002108969306</c:v>
                </c:pt>
                <c:pt idx="16">
                  <c:v>7.6050920504088175</c:v>
                </c:pt>
                <c:pt idx="17">
                  <c:v>7.5708388061312304</c:v>
                </c:pt>
                <c:pt idx="18">
                  <c:v>7.5376147768570805</c:v>
                </c:pt>
                <c:pt idx="19">
                  <c:v>7.5014000525184148</c:v>
                </c:pt>
                <c:pt idx="20">
                  <c:v>7.4654069051934711</c:v>
                </c:pt>
                <c:pt idx="21">
                  <c:v>7.4331408102472274</c:v>
                </c:pt>
                <c:pt idx="22">
                  <c:v>7.3977415463609546</c:v>
                </c:pt>
                <c:pt idx="23">
                  <c:v>7.3739843677351189</c:v>
                </c:pt>
                <c:pt idx="24">
                  <c:v>7.3646032144553963</c:v>
                </c:pt>
                <c:pt idx="25">
                  <c:v>7.3538804712686536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16.800991950997911</c:v>
                </c:pt>
                <c:pt idx="1">
                  <c:v>17.337877346001161</c:v>
                </c:pt>
                <c:pt idx="2">
                  <c:v>17.680145618326321</c:v>
                </c:pt>
                <c:pt idx="3">
                  <c:v>16.166029732883526</c:v>
                </c:pt>
                <c:pt idx="4">
                  <c:v>17.751345310751386</c:v>
                </c:pt>
                <c:pt idx="5">
                  <c:v>17.738514948028254</c:v>
                </c:pt>
                <c:pt idx="6">
                  <c:v>20.142536192352221</c:v>
                </c:pt>
                <c:pt idx="7">
                  <c:v>18.800738606813706</c:v>
                </c:pt>
                <c:pt idx="8">
                  <c:v>19.451355990215227</c:v>
                </c:pt>
                <c:pt idx="9">
                  <c:v>19.738968556952997</c:v>
                </c:pt>
                <c:pt idx="10">
                  <c:v>16.178035422600143</c:v>
                </c:pt>
                <c:pt idx="11">
                  <c:v>16.630446176765602</c:v>
                </c:pt>
                <c:pt idx="12">
                  <c:v>16.535300394570882</c:v>
                </c:pt>
                <c:pt idx="13">
                  <c:v>16.533116119624694</c:v>
                </c:pt>
                <c:pt idx="14">
                  <c:v>16.5613737822449</c:v>
                </c:pt>
                <c:pt idx="15">
                  <c:v>16.524702459501679</c:v>
                </c:pt>
                <c:pt idx="16">
                  <c:v>16.487933405327066</c:v>
                </c:pt>
                <c:pt idx="17">
                  <c:v>16.451319397786975</c:v>
                </c:pt>
                <c:pt idx="18">
                  <c:v>16.406019506125674</c:v>
                </c:pt>
                <c:pt idx="19">
                  <c:v>16.366770434557822</c:v>
                </c:pt>
                <c:pt idx="20">
                  <c:v>16.331065835981217</c:v>
                </c:pt>
                <c:pt idx="21">
                  <c:v>16.282592523939485</c:v>
                </c:pt>
                <c:pt idx="22">
                  <c:v>16.252219594915498</c:v>
                </c:pt>
                <c:pt idx="23">
                  <c:v>16.236022107571813</c:v>
                </c:pt>
                <c:pt idx="24">
                  <c:v>16.2222633149652</c:v>
                </c:pt>
                <c:pt idx="25">
                  <c:v>16.217066269742869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6.8142686903953162</c:v>
                </c:pt>
                <c:pt idx="1">
                  <c:v>6.8507916237123077</c:v>
                </c:pt>
                <c:pt idx="2">
                  <c:v>6.7108010657311636</c:v>
                </c:pt>
                <c:pt idx="3">
                  <c:v>6.3712811083392262</c:v>
                </c:pt>
                <c:pt idx="4">
                  <c:v>7.0859375673844571</c:v>
                </c:pt>
                <c:pt idx="5">
                  <c:v>7.063310593170133</c:v>
                </c:pt>
                <c:pt idx="6">
                  <c:v>7.5254611441391486</c:v>
                </c:pt>
                <c:pt idx="7">
                  <c:v>6.92207508742825</c:v>
                </c:pt>
                <c:pt idx="8">
                  <c:v>6.4436536230878199</c:v>
                </c:pt>
                <c:pt idx="9">
                  <c:v>6.4613374101562142</c:v>
                </c:pt>
                <c:pt idx="10">
                  <c:v>5.6232553409591262</c:v>
                </c:pt>
                <c:pt idx="11">
                  <c:v>10.028598845926682</c:v>
                </c:pt>
                <c:pt idx="12">
                  <c:v>10.174627650252384</c:v>
                </c:pt>
                <c:pt idx="13">
                  <c:v>10.345808109351342</c:v>
                </c:pt>
                <c:pt idx="14">
                  <c:v>10.523978481596883</c:v>
                </c:pt>
                <c:pt idx="15">
                  <c:v>10.637464188413258</c:v>
                </c:pt>
                <c:pt idx="16">
                  <c:v>10.703966103083978</c:v>
                </c:pt>
                <c:pt idx="17">
                  <c:v>10.799339893613473</c:v>
                </c:pt>
                <c:pt idx="18">
                  <c:v>10.93586569137158</c:v>
                </c:pt>
                <c:pt idx="19">
                  <c:v>11.07998203722407</c:v>
                </c:pt>
                <c:pt idx="20">
                  <c:v>11.215525390374612</c:v>
                </c:pt>
                <c:pt idx="21">
                  <c:v>11.340921450082957</c:v>
                </c:pt>
                <c:pt idx="22">
                  <c:v>11.465781064958106</c:v>
                </c:pt>
                <c:pt idx="23">
                  <c:v>11.590679175199556</c:v>
                </c:pt>
                <c:pt idx="24">
                  <c:v>11.709289142398605</c:v>
                </c:pt>
                <c:pt idx="25">
                  <c:v>11.837179398559336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51.793521416222553</c:v>
                </c:pt>
                <c:pt idx="1">
                  <c:v>51.29014198935986</c:v>
                </c:pt>
                <c:pt idx="2">
                  <c:v>52.238846026591375</c:v>
                </c:pt>
                <c:pt idx="3">
                  <c:v>50.236297585727151</c:v>
                </c:pt>
                <c:pt idx="4">
                  <c:v>51.61234929179993</c:v>
                </c:pt>
                <c:pt idx="5">
                  <c:v>51.871375126737632</c:v>
                </c:pt>
                <c:pt idx="6">
                  <c:v>53.66742393460315</c:v>
                </c:pt>
                <c:pt idx="7">
                  <c:v>54.449158205378744</c:v>
                </c:pt>
                <c:pt idx="8">
                  <c:v>53.664415022759059</c:v>
                </c:pt>
                <c:pt idx="9">
                  <c:v>55.263098828852485</c:v>
                </c:pt>
                <c:pt idx="10">
                  <c:v>50.055838923748603</c:v>
                </c:pt>
                <c:pt idx="11">
                  <c:v>46.303715878744107</c:v>
                </c:pt>
                <c:pt idx="12">
                  <c:v>46.156977709742044</c:v>
                </c:pt>
                <c:pt idx="13">
                  <c:v>45.889791202573612</c:v>
                </c:pt>
                <c:pt idx="14">
                  <c:v>45.68535103244605</c:v>
                </c:pt>
                <c:pt idx="15">
                  <c:v>45.385074705183015</c:v>
                </c:pt>
                <c:pt idx="16">
                  <c:v>45.084325530902404</c:v>
                </c:pt>
                <c:pt idx="17">
                  <c:v>44.746709979826015</c:v>
                </c:pt>
                <c:pt idx="18">
                  <c:v>44.374293202744504</c:v>
                </c:pt>
                <c:pt idx="19">
                  <c:v>44.011771344652715</c:v>
                </c:pt>
                <c:pt idx="20">
                  <c:v>43.655466583214903</c:v>
                </c:pt>
                <c:pt idx="21">
                  <c:v>43.303263367563041</c:v>
                </c:pt>
                <c:pt idx="22">
                  <c:v>42.950711602866882</c:v>
                </c:pt>
                <c:pt idx="23">
                  <c:v>42.62753025056081</c:v>
                </c:pt>
                <c:pt idx="24">
                  <c:v>42.268745377918904</c:v>
                </c:pt>
                <c:pt idx="25">
                  <c:v>41.864819678104112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54.288843372125548</c:v>
                </c:pt>
                <c:pt idx="1">
                  <c:v>60.490984681743178</c:v>
                </c:pt>
                <c:pt idx="2">
                  <c:v>62.839745515015295</c:v>
                </c:pt>
                <c:pt idx="3">
                  <c:v>64.607404205826128</c:v>
                </c:pt>
                <c:pt idx="4">
                  <c:v>64.998016281559657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71.820821190744709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76.224082024592036</c:v>
                </c:pt>
                <c:pt idx="11">
                  <c:v>69.519456926091209</c:v>
                </c:pt>
                <c:pt idx="12">
                  <c:v>70.304821617120012</c:v>
                </c:pt>
                <c:pt idx="13">
                  <c:v>71.283840011743308</c:v>
                </c:pt>
                <c:pt idx="14">
                  <c:v>72.283831090734665</c:v>
                </c:pt>
                <c:pt idx="15">
                  <c:v>73.062612660173443</c:v>
                </c:pt>
                <c:pt idx="16">
                  <c:v>73.799236535466676</c:v>
                </c:pt>
                <c:pt idx="17">
                  <c:v>74.512396106015984</c:v>
                </c:pt>
                <c:pt idx="18">
                  <c:v>75.218645741671764</c:v>
                </c:pt>
                <c:pt idx="19">
                  <c:v>75.909639985308004</c:v>
                </c:pt>
                <c:pt idx="20">
                  <c:v>76.632589131776356</c:v>
                </c:pt>
                <c:pt idx="21">
                  <c:v>77.339246861513487</c:v>
                </c:pt>
                <c:pt idx="22">
                  <c:v>78.066652803897398</c:v>
                </c:pt>
                <c:pt idx="23">
                  <c:v>78.774377721880569</c:v>
                </c:pt>
                <c:pt idx="24">
                  <c:v>79.531388330616267</c:v>
                </c:pt>
                <c:pt idx="25">
                  <c:v>80.269967371820442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120.03375216423254</c:v>
                </c:pt>
                <c:pt idx="1">
                  <c:v>118.56984701929269</c:v>
                </c:pt>
                <c:pt idx="2">
                  <c:v>121.0369400216974</c:v>
                </c:pt>
                <c:pt idx="3">
                  <c:v>124.2089294036611</c:v>
                </c:pt>
                <c:pt idx="4">
                  <c:v>125.42013156488161</c:v>
                </c:pt>
                <c:pt idx="5">
                  <c:v>127.90482297782785</c:v>
                </c:pt>
                <c:pt idx="6">
                  <c:v>137.84231002791805</c:v>
                </c:pt>
                <c:pt idx="7">
                  <c:v>131.92582753796768</c:v>
                </c:pt>
                <c:pt idx="8">
                  <c:v>134.28843418058779</c:v>
                </c:pt>
                <c:pt idx="9">
                  <c:v>146.51187776686703</c:v>
                </c:pt>
                <c:pt idx="10">
                  <c:v>149.62683443702608</c:v>
                </c:pt>
                <c:pt idx="11">
                  <c:v>156.83880446100426</c:v>
                </c:pt>
                <c:pt idx="12">
                  <c:v>158.32690387281073</c:v>
                </c:pt>
                <c:pt idx="13">
                  <c:v>160.49151150709037</c:v>
                </c:pt>
                <c:pt idx="14">
                  <c:v>162.7760643466423</c:v>
                </c:pt>
                <c:pt idx="15">
                  <c:v>164.64021048827178</c:v>
                </c:pt>
                <c:pt idx="16">
                  <c:v>166.42017648655241</c:v>
                </c:pt>
                <c:pt idx="17">
                  <c:v>168.1341093225416</c:v>
                </c:pt>
                <c:pt idx="18">
                  <c:v>169.83778781260105</c:v>
                </c:pt>
                <c:pt idx="19">
                  <c:v>171.49255082645192</c:v>
                </c:pt>
                <c:pt idx="20">
                  <c:v>173.22732018376769</c:v>
                </c:pt>
                <c:pt idx="21">
                  <c:v>174.9297845316014</c:v>
                </c:pt>
                <c:pt idx="22">
                  <c:v>176.64604157818451</c:v>
                </c:pt>
                <c:pt idx="23">
                  <c:v>178.36041177951341</c:v>
                </c:pt>
                <c:pt idx="24">
                  <c:v>180.11592778078088</c:v>
                </c:pt>
                <c:pt idx="25">
                  <c:v>181.79777171252692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73.895071855562946</c:v>
                </c:pt>
                <c:pt idx="3">
                  <c:v>72.83451754537495</c:v>
                </c:pt>
                <c:pt idx="4">
                  <c:v>74.307159998399158</c:v>
                </c:pt>
                <c:pt idx="5">
                  <c:v>76.621540125088828</c:v>
                </c:pt>
                <c:pt idx="6">
                  <c:v>80.251790137636732</c:v>
                </c:pt>
                <c:pt idx="7">
                  <c:v>80.896346256172677</c:v>
                </c:pt>
                <c:pt idx="8">
                  <c:v>79.827705693148275</c:v>
                </c:pt>
                <c:pt idx="9">
                  <c:v>82.15267250576693</c:v>
                </c:pt>
                <c:pt idx="10">
                  <c:v>84.44358493646385</c:v>
                </c:pt>
                <c:pt idx="11">
                  <c:v>83.744579309821731</c:v>
                </c:pt>
                <c:pt idx="12">
                  <c:v>84.536588293713422</c:v>
                </c:pt>
                <c:pt idx="13">
                  <c:v>85.561024383739905</c:v>
                </c:pt>
                <c:pt idx="14">
                  <c:v>86.665205344319446</c:v>
                </c:pt>
                <c:pt idx="15">
                  <c:v>87.522462096498714</c:v>
                </c:pt>
                <c:pt idx="16">
                  <c:v>88.310406997283863</c:v>
                </c:pt>
                <c:pt idx="17">
                  <c:v>89.019610052592895</c:v>
                </c:pt>
                <c:pt idx="18">
                  <c:v>89.726264316198808</c:v>
                </c:pt>
                <c:pt idx="19">
                  <c:v>90.45177917188839</c:v>
                </c:pt>
                <c:pt idx="20">
                  <c:v>91.200026703003005</c:v>
                </c:pt>
                <c:pt idx="21">
                  <c:v>91.909548918904505</c:v>
                </c:pt>
                <c:pt idx="22">
                  <c:v>92.621206300020972</c:v>
                </c:pt>
                <c:pt idx="23">
                  <c:v>93.345535130045818</c:v>
                </c:pt>
                <c:pt idx="24">
                  <c:v>94.058437078196761</c:v>
                </c:pt>
                <c:pt idx="25">
                  <c:v>94.753938444221603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61.506465742236642</c:v>
                </c:pt>
                <c:pt idx="1">
                  <c:v>59.111289585595749</c:v>
                </c:pt>
                <c:pt idx="2">
                  <c:v>59.777921449047227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58.813911118691514</c:v>
                </c:pt>
                <c:pt idx="8">
                  <c:v>58.422827197532172</c:v>
                </c:pt>
                <c:pt idx="9">
                  <c:v>57.228807598822314</c:v>
                </c:pt>
                <c:pt idx="10">
                  <c:v>57.271017215048602</c:v>
                </c:pt>
                <c:pt idx="11">
                  <c:v>58.835454636691203</c:v>
                </c:pt>
                <c:pt idx="12">
                  <c:v>58.427387520087748</c:v>
                </c:pt>
                <c:pt idx="13">
                  <c:v>58.134502120333337</c:v>
                </c:pt>
                <c:pt idx="14">
                  <c:v>57.910038604379515</c:v>
                </c:pt>
                <c:pt idx="15">
                  <c:v>57.523482892148749</c:v>
                </c:pt>
                <c:pt idx="16">
                  <c:v>57.115284633656472</c:v>
                </c:pt>
                <c:pt idx="17">
                  <c:v>56.677751195309945</c:v>
                </c:pt>
                <c:pt idx="18">
                  <c:v>56.200234360965609</c:v>
                </c:pt>
                <c:pt idx="19">
                  <c:v>55.733674478091395</c:v>
                </c:pt>
                <c:pt idx="20">
                  <c:v>55.338720215097659</c:v>
                </c:pt>
                <c:pt idx="21">
                  <c:v>54.980911122793117</c:v>
                </c:pt>
                <c:pt idx="22">
                  <c:v>54.601678978868719</c:v>
                </c:pt>
                <c:pt idx="23">
                  <c:v>54.18456487674549</c:v>
                </c:pt>
                <c:pt idx="24">
                  <c:v>53.665888278485482</c:v>
                </c:pt>
                <c:pt idx="25">
                  <c:v>53.259182823040717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47.359706461754641</c:v>
                </c:pt>
                <c:pt idx="2">
                  <c:v>45.847826904969644</c:v>
                </c:pt>
                <c:pt idx="3">
                  <c:v>46.355030450447067</c:v>
                </c:pt>
                <c:pt idx="4">
                  <c:v>48.011041293148295</c:v>
                </c:pt>
                <c:pt idx="5">
                  <c:v>48.273598438425566</c:v>
                </c:pt>
                <c:pt idx="6">
                  <c:v>50.428475715593535</c:v>
                </c:pt>
                <c:pt idx="7">
                  <c:v>50.931402743201318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42.643863458383002</c:v>
                </c:pt>
                <c:pt idx="11">
                  <c:v>44.044398334216631</c:v>
                </c:pt>
                <c:pt idx="12">
                  <c:v>44.118123366333307</c:v>
                </c:pt>
                <c:pt idx="13">
                  <c:v>44.3620072322095</c:v>
                </c:pt>
                <c:pt idx="14">
                  <c:v>44.599227702999436</c:v>
                </c:pt>
                <c:pt idx="15">
                  <c:v>44.656116089664778</c:v>
                </c:pt>
                <c:pt idx="16">
                  <c:v>44.635504468771671</c:v>
                </c:pt>
                <c:pt idx="17">
                  <c:v>44.554263209799728</c:v>
                </c:pt>
                <c:pt idx="18">
                  <c:v>44.489667161378513</c:v>
                </c:pt>
                <c:pt idx="19">
                  <c:v>44.423904992234498</c:v>
                </c:pt>
                <c:pt idx="20">
                  <c:v>44.375777995996557</c:v>
                </c:pt>
                <c:pt idx="21">
                  <c:v>44.314419613849125</c:v>
                </c:pt>
                <c:pt idx="22">
                  <c:v>44.238306124521529</c:v>
                </c:pt>
                <c:pt idx="23">
                  <c:v>44.153105324886155</c:v>
                </c:pt>
                <c:pt idx="24">
                  <c:v>44.09557432928321</c:v>
                </c:pt>
                <c:pt idx="25">
                  <c:v>44.039533802851082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41.529104684781601</c:v>
                </c:pt>
                <c:pt idx="1">
                  <c:v>41.338751149004743</c:v>
                </c:pt>
                <c:pt idx="2">
                  <c:v>42.03986687348992</c:v>
                </c:pt>
                <c:pt idx="3">
                  <c:v>42.811554485164464</c:v>
                </c:pt>
                <c:pt idx="4">
                  <c:v>43.397301221220992</c:v>
                </c:pt>
                <c:pt idx="5">
                  <c:v>47.217473620949022</c:v>
                </c:pt>
                <c:pt idx="6">
                  <c:v>47.846194507166516</c:v>
                </c:pt>
                <c:pt idx="7">
                  <c:v>49.118190656362046</c:v>
                </c:pt>
                <c:pt idx="8">
                  <c:v>47.748780121157019</c:v>
                </c:pt>
                <c:pt idx="9">
                  <c:v>50.859474025099225</c:v>
                </c:pt>
                <c:pt idx="10">
                  <c:v>47.839237022745252</c:v>
                </c:pt>
                <c:pt idx="11">
                  <c:v>47.421822760032491</c:v>
                </c:pt>
                <c:pt idx="12">
                  <c:v>47.629459393751034</c:v>
                </c:pt>
                <c:pt idx="13">
                  <c:v>47.963367524696956</c:v>
                </c:pt>
                <c:pt idx="14">
                  <c:v>48.365941275956452</c:v>
                </c:pt>
                <c:pt idx="15">
                  <c:v>48.698299778963992</c:v>
                </c:pt>
                <c:pt idx="16">
                  <c:v>48.98899120189872</c:v>
                </c:pt>
                <c:pt idx="17">
                  <c:v>49.252250110607278</c:v>
                </c:pt>
                <c:pt idx="18">
                  <c:v>49.52659926179544</c:v>
                </c:pt>
                <c:pt idx="19">
                  <c:v>49.815916536375809</c:v>
                </c:pt>
                <c:pt idx="20">
                  <c:v>50.116115449278688</c:v>
                </c:pt>
                <c:pt idx="21">
                  <c:v>50.395981684271611</c:v>
                </c:pt>
                <c:pt idx="22">
                  <c:v>50.673730122388129</c:v>
                </c:pt>
                <c:pt idx="23">
                  <c:v>50.960306790399507</c:v>
                </c:pt>
                <c:pt idx="24">
                  <c:v>51.236338790580014</c:v>
                </c:pt>
                <c:pt idx="25">
                  <c:v>51.513026067164752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40.475105958763564</c:v>
                </c:pt>
                <c:pt idx="1">
                  <c:v>42.860889428912017</c:v>
                </c:pt>
                <c:pt idx="2">
                  <c:v>45.418040409206213</c:v>
                </c:pt>
                <c:pt idx="3">
                  <c:v>45.040443830667776</c:v>
                </c:pt>
                <c:pt idx="4">
                  <c:v>44.04212141178342</c:v>
                </c:pt>
                <c:pt idx="5">
                  <c:v>44.112464196709482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</c:v>
                </c:pt>
                <c:pt idx="9">
                  <c:v>44.090976017200113</c:v>
                </c:pt>
                <c:pt idx="10">
                  <c:v>43.91956022044387</c:v>
                </c:pt>
                <c:pt idx="11">
                  <c:v>44.351856223063606</c:v>
                </c:pt>
                <c:pt idx="12">
                  <c:v>44.366238124993245</c:v>
                </c:pt>
                <c:pt idx="13">
                  <c:v>44.501402623670828</c:v>
                </c:pt>
                <c:pt idx="14">
                  <c:v>44.690819528036727</c:v>
                </c:pt>
                <c:pt idx="15">
                  <c:v>44.789174430283794</c:v>
                </c:pt>
                <c:pt idx="16">
                  <c:v>44.853082586647844</c:v>
                </c:pt>
                <c:pt idx="17">
                  <c:v>44.87841192577433</c:v>
                </c:pt>
                <c:pt idx="18">
                  <c:v>44.907008168289849</c:v>
                </c:pt>
                <c:pt idx="19">
                  <c:v>44.922610140696619</c:v>
                </c:pt>
                <c:pt idx="20">
                  <c:v>44.926985606315753</c:v>
                </c:pt>
                <c:pt idx="21">
                  <c:v>44.9681891152334</c:v>
                </c:pt>
                <c:pt idx="22">
                  <c:v>44.983930283017287</c:v>
                </c:pt>
                <c:pt idx="23">
                  <c:v>44.997482475461901</c:v>
                </c:pt>
                <c:pt idx="24">
                  <c:v>45.013544362319536</c:v>
                </c:pt>
                <c:pt idx="25">
                  <c:v>45.040633960699182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25.183006056455817</c:v>
                </c:pt>
                <c:pt idx="1">
                  <c:v>25.325930465045083</c:v>
                </c:pt>
                <c:pt idx="2">
                  <c:v>25.665939878689191</c:v>
                </c:pt>
                <c:pt idx="3">
                  <c:v>24.228886678144356</c:v>
                </c:pt>
                <c:pt idx="4">
                  <c:v>25.772019029769034</c:v>
                </c:pt>
                <c:pt idx="5">
                  <c:v>25.764537605450322</c:v>
                </c:pt>
                <c:pt idx="6">
                  <c:v>28.512930980257543</c:v>
                </c:pt>
                <c:pt idx="7">
                  <c:v>27.58327313321</c:v>
                </c:pt>
                <c:pt idx="8">
                  <c:v>27.731235209751706</c:v>
                </c:pt>
                <c:pt idx="9">
                  <c:v>27.864821182414438</c:v>
                </c:pt>
                <c:pt idx="10">
                  <c:v>23.233726420590095</c:v>
                </c:pt>
                <c:pt idx="11">
                  <c:v>24.320312624408153</c:v>
                </c:pt>
                <c:pt idx="12">
                  <c:v>24.175872451196227</c:v>
                </c:pt>
                <c:pt idx="13">
                  <c:v>24.182745284591014</c:v>
                </c:pt>
                <c:pt idx="14">
                  <c:v>24.226542592888695</c:v>
                </c:pt>
                <c:pt idx="15">
                  <c:v>24.170102670398609</c:v>
                </c:pt>
                <c:pt idx="16">
                  <c:v>24.093025455735884</c:v>
                </c:pt>
                <c:pt idx="17">
                  <c:v>24.022158203918206</c:v>
                </c:pt>
                <c:pt idx="18">
                  <c:v>23.943634282982753</c:v>
                </c:pt>
                <c:pt idx="19">
                  <c:v>23.868170487076235</c:v>
                </c:pt>
                <c:pt idx="20">
                  <c:v>23.796472741174689</c:v>
                </c:pt>
                <c:pt idx="21">
                  <c:v>23.715733334186712</c:v>
                </c:pt>
                <c:pt idx="22">
                  <c:v>23.649961141276453</c:v>
                </c:pt>
                <c:pt idx="23">
                  <c:v>23.610006475306932</c:v>
                </c:pt>
                <c:pt idx="24">
                  <c:v>23.586866529420597</c:v>
                </c:pt>
                <c:pt idx="25">
                  <c:v>23.570946741011522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58.140933613072164</c:v>
                </c:pt>
                <c:pt idx="2">
                  <c:v>58.949647092322536</c:v>
                </c:pt>
                <c:pt idx="3">
                  <c:v>56.607578694066376</c:v>
                </c:pt>
                <c:pt idx="4">
                  <c:v>58.698286859184385</c:v>
                </c:pt>
                <c:pt idx="5">
                  <c:v>58.934685719907762</c:v>
                </c:pt>
                <c:pt idx="6">
                  <c:v>61.1928850787423</c:v>
                </c:pt>
                <c:pt idx="7">
                  <c:v>61.371233292806991</c:v>
                </c:pt>
                <c:pt idx="8">
                  <c:v>60.108068645846878</c:v>
                </c:pt>
                <c:pt idx="9">
                  <c:v>61.724436239008696</c:v>
                </c:pt>
                <c:pt idx="10">
                  <c:v>55.679094264707729</c:v>
                </c:pt>
                <c:pt idx="11">
                  <c:v>56.332314724670788</c:v>
                </c:pt>
                <c:pt idx="12">
                  <c:v>56.331605359994427</c:v>
                </c:pt>
                <c:pt idx="13">
                  <c:v>56.235599311924958</c:v>
                </c:pt>
                <c:pt idx="14">
                  <c:v>56.209329514042935</c:v>
                </c:pt>
                <c:pt idx="15">
                  <c:v>56.022538893596277</c:v>
                </c:pt>
                <c:pt idx="16">
                  <c:v>55.788291633986383</c:v>
                </c:pt>
                <c:pt idx="17">
                  <c:v>55.546049873439486</c:v>
                </c:pt>
                <c:pt idx="18">
                  <c:v>55.310158894116086</c:v>
                </c:pt>
                <c:pt idx="19">
                  <c:v>55.091753381876785</c:v>
                </c:pt>
                <c:pt idx="20">
                  <c:v>54.870991973589511</c:v>
                </c:pt>
                <c:pt idx="21">
                  <c:v>54.644184817646</c:v>
                </c:pt>
                <c:pt idx="22">
                  <c:v>54.41649266782499</c:v>
                </c:pt>
                <c:pt idx="23">
                  <c:v>54.218209425760364</c:v>
                </c:pt>
                <c:pt idx="24">
                  <c:v>53.978034520317507</c:v>
                </c:pt>
                <c:pt idx="25">
                  <c:v>53.701999076663448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54.288843372125548</c:v>
                </c:pt>
                <c:pt idx="1">
                  <c:v>60.490984681743178</c:v>
                </c:pt>
                <c:pt idx="2">
                  <c:v>62.839745515015295</c:v>
                </c:pt>
                <c:pt idx="3">
                  <c:v>64.607404205826128</c:v>
                </c:pt>
                <c:pt idx="4">
                  <c:v>64.998016281559657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71.820821190744709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76.224082024592036</c:v>
                </c:pt>
                <c:pt idx="11">
                  <c:v>69.519456926091209</c:v>
                </c:pt>
                <c:pt idx="12">
                  <c:v>70.304821617120012</c:v>
                </c:pt>
                <c:pt idx="13">
                  <c:v>71.283840011743308</c:v>
                </c:pt>
                <c:pt idx="14">
                  <c:v>72.283831090734665</c:v>
                </c:pt>
                <c:pt idx="15">
                  <c:v>73.062612660173443</c:v>
                </c:pt>
                <c:pt idx="16">
                  <c:v>73.799236535466676</c:v>
                </c:pt>
                <c:pt idx="17">
                  <c:v>74.512396106015984</c:v>
                </c:pt>
                <c:pt idx="18">
                  <c:v>75.218645741671764</c:v>
                </c:pt>
                <c:pt idx="19">
                  <c:v>75.909639985308004</c:v>
                </c:pt>
                <c:pt idx="20">
                  <c:v>76.632589131776356</c:v>
                </c:pt>
                <c:pt idx="21">
                  <c:v>77.339246861513487</c:v>
                </c:pt>
                <c:pt idx="22">
                  <c:v>78.066652803897398</c:v>
                </c:pt>
                <c:pt idx="23">
                  <c:v>78.774377721880569</c:v>
                </c:pt>
                <c:pt idx="24">
                  <c:v>79.531388330616267</c:v>
                </c:pt>
                <c:pt idx="25">
                  <c:v>80.269967371820442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120.03375216423254</c:v>
                </c:pt>
                <c:pt idx="1">
                  <c:v>118.56984701929269</c:v>
                </c:pt>
                <c:pt idx="2">
                  <c:v>121.0369400216974</c:v>
                </c:pt>
                <c:pt idx="3">
                  <c:v>124.2089294036611</c:v>
                </c:pt>
                <c:pt idx="4">
                  <c:v>125.42013156488161</c:v>
                </c:pt>
                <c:pt idx="5">
                  <c:v>127.90482297782785</c:v>
                </c:pt>
                <c:pt idx="6">
                  <c:v>137.84231002791805</c:v>
                </c:pt>
                <c:pt idx="7">
                  <c:v>131.92582753796768</c:v>
                </c:pt>
                <c:pt idx="8">
                  <c:v>134.28843418058779</c:v>
                </c:pt>
                <c:pt idx="9">
                  <c:v>146.51187776686703</c:v>
                </c:pt>
                <c:pt idx="10">
                  <c:v>149.62683443702608</c:v>
                </c:pt>
                <c:pt idx="11">
                  <c:v>156.83880446100426</c:v>
                </c:pt>
                <c:pt idx="12">
                  <c:v>158.32690387281073</c:v>
                </c:pt>
                <c:pt idx="13">
                  <c:v>160.49151150709037</c:v>
                </c:pt>
                <c:pt idx="14">
                  <c:v>162.7760643466423</c:v>
                </c:pt>
                <c:pt idx="15">
                  <c:v>164.64021048827178</c:v>
                </c:pt>
                <c:pt idx="16">
                  <c:v>166.42017648655241</c:v>
                </c:pt>
                <c:pt idx="17">
                  <c:v>168.1341093225416</c:v>
                </c:pt>
                <c:pt idx="18">
                  <c:v>169.83778781260105</c:v>
                </c:pt>
                <c:pt idx="19">
                  <c:v>171.49255082645192</c:v>
                </c:pt>
                <c:pt idx="20">
                  <c:v>173.22732018376769</c:v>
                </c:pt>
                <c:pt idx="21">
                  <c:v>174.9297845316014</c:v>
                </c:pt>
                <c:pt idx="22">
                  <c:v>176.64604157818451</c:v>
                </c:pt>
                <c:pt idx="23">
                  <c:v>178.36041177951341</c:v>
                </c:pt>
                <c:pt idx="24">
                  <c:v>180.11592778078088</c:v>
                </c:pt>
                <c:pt idx="25">
                  <c:v>181.79777171252692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73.895071855562946</c:v>
                </c:pt>
                <c:pt idx="3">
                  <c:v>72.83451754537495</c:v>
                </c:pt>
                <c:pt idx="4">
                  <c:v>74.307159998399158</c:v>
                </c:pt>
                <c:pt idx="5">
                  <c:v>76.621540125088828</c:v>
                </c:pt>
                <c:pt idx="6">
                  <c:v>80.251790137636732</c:v>
                </c:pt>
                <c:pt idx="7">
                  <c:v>80.896346256172677</c:v>
                </c:pt>
                <c:pt idx="8">
                  <c:v>79.827705693148275</c:v>
                </c:pt>
                <c:pt idx="9">
                  <c:v>82.15267250576693</c:v>
                </c:pt>
                <c:pt idx="10">
                  <c:v>84.44358493646385</c:v>
                </c:pt>
                <c:pt idx="11">
                  <c:v>83.744579309821731</c:v>
                </c:pt>
                <c:pt idx="12">
                  <c:v>84.536588293713422</c:v>
                </c:pt>
                <c:pt idx="13">
                  <c:v>85.561024383739905</c:v>
                </c:pt>
                <c:pt idx="14">
                  <c:v>86.665205344319446</c:v>
                </c:pt>
                <c:pt idx="15">
                  <c:v>87.522462096498714</c:v>
                </c:pt>
                <c:pt idx="16">
                  <c:v>88.310406997283863</c:v>
                </c:pt>
                <c:pt idx="17">
                  <c:v>89.019610052592895</c:v>
                </c:pt>
                <c:pt idx="18">
                  <c:v>89.726264316198808</c:v>
                </c:pt>
                <c:pt idx="19">
                  <c:v>90.45177917188839</c:v>
                </c:pt>
                <c:pt idx="20">
                  <c:v>91.200026703003005</c:v>
                </c:pt>
                <c:pt idx="21">
                  <c:v>91.909548918904505</c:v>
                </c:pt>
                <c:pt idx="22">
                  <c:v>92.621206300020972</c:v>
                </c:pt>
                <c:pt idx="23">
                  <c:v>93.345535130045818</c:v>
                </c:pt>
                <c:pt idx="24">
                  <c:v>94.058437078196761</c:v>
                </c:pt>
                <c:pt idx="25">
                  <c:v>94.753938444221603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61.506465742236642</c:v>
                </c:pt>
                <c:pt idx="1">
                  <c:v>59.111289585595749</c:v>
                </c:pt>
                <c:pt idx="2">
                  <c:v>59.777921449047227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58.813911118691514</c:v>
                </c:pt>
                <c:pt idx="8">
                  <c:v>58.422827197532172</c:v>
                </c:pt>
                <c:pt idx="9">
                  <c:v>57.228807598822314</c:v>
                </c:pt>
                <c:pt idx="10">
                  <c:v>57.271017215048602</c:v>
                </c:pt>
                <c:pt idx="11">
                  <c:v>58.835454636691203</c:v>
                </c:pt>
                <c:pt idx="12">
                  <c:v>58.427387520087748</c:v>
                </c:pt>
                <c:pt idx="13">
                  <c:v>58.134502120333337</c:v>
                </c:pt>
                <c:pt idx="14">
                  <c:v>57.910038604379515</c:v>
                </c:pt>
                <c:pt idx="15">
                  <c:v>57.523482892148749</c:v>
                </c:pt>
                <c:pt idx="16">
                  <c:v>57.115284633656472</c:v>
                </c:pt>
                <c:pt idx="17">
                  <c:v>56.677751195309945</c:v>
                </c:pt>
                <c:pt idx="18">
                  <c:v>56.200234360965609</c:v>
                </c:pt>
                <c:pt idx="19">
                  <c:v>55.733674478091395</c:v>
                </c:pt>
                <c:pt idx="20">
                  <c:v>55.338720215097659</c:v>
                </c:pt>
                <c:pt idx="21">
                  <c:v>54.980911122793117</c:v>
                </c:pt>
                <c:pt idx="22">
                  <c:v>54.601678978868719</c:v>
                </c:pt>
                <c:pt idx="23">
                  <c:v>54.18456487674549</c:v>
                </c:pt>
                <c:pt idx="24">
                  <c:v>53.665888278485482</c:v>
                </c:pt>
                <c:pt idx="25">
                  <c:v>53.259182823040717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47.359706461754641</c:v>
                </c:pt>
                <c:pt idx="2">
                  <c:v>45.847826904969644</c:v>
                </c:pt>
                <c:pt idx="3">
                  <c:v>46.355030450447067</c:v>
                </c:pt>
                <c:pt idx="4">
                  <c:v>48.011041293148295</c:v>
                </c:pt>
                <c:pt idx="5">
                  <c:v>48.273598438425566</c:v>
                </c:pt>
                <c:pt idx="6">
                  <c:v>50.428475715593535</c:v>
                </c:pt>
                <c:pt idx="7">
                  <c:v>50.931402743201318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42.643863458383002</c:v>
                </c:pt>
                <c:pt idx="11">
                  <c:v>44.044398334216631</c:v>
                </c:pt>
                <c:pt idx="12">
                  <c:v>44.118123366333307</c:v>
                </c:pt>
                <c:pt idx="13">
                  <c:v>44.3620072322095</c:v>
                </c:pt>
                <c:pt idx="14">
                  <c:v>44.599227702999436</c:v>
                </c:pt>
                <c:pt idx="15">
                  <c:v>44.656116089664778</c:v>
                </c:pt>
                <c:pt idx="16">
                  <c:v>44.635504468771671</c:v>
                </c:pt>
                <c:pt idx="17">
                  <c:v>44.554263209799728</c:v>
                </c:pt>
                <c:pt idx="18">
                  <c:v>44.489667161378513</c:v>
                </c:pt>
                <c:pt idx="19">
                  <c:v>44.423904992234498</c:v>
                </c:pt>
                <c:pt idx="20">
                  <c:v>44.375777995996557</c:v>
                </c:pt>
                <c:pt idx="21">
                  <c:v>44.314419613849125</c:v>
                </c:pt>
                <c:pt idx="22">
                  <c:v>44.238306124521529</c:v>
                </c:pt>
                <c:pt idx="23">
                  <c:v>44.153105324886155</c:v>
                </c:pt>
                <c:pt idx="24">
                  <c:v>44.09557432928321</c:v>
                </c:pt>
                <c:pt idx="25">
                  <c:v>44.039533802851082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41.529104684781601</c:v>
                </c:pt>
                <c:pt idx="1">
                  <c:v>41.338751149004743</c:v>
                </c:pt>
                <c:pt idx="2">
                  <c:v>42.03986687348992</c:v>
                </c:pt>
                <c:pt idx="3">
                  <c:v>42.811554485164464</c:v>
                </c:pt>
                <c:pt idx="4">
                  <c:v>43.397301221220992</c:v>
                </c:pt>
                <c:pt idx="5">
                  <c:v>47.217473620949022</c:v>
                </c:pt>
                <c:pt idx="6">
                  <c:v>47.846194507166516</c:v>
                </c:pt>
                <c:pt idx="7">
                  <c:v>49.118190656362046</c:v>
                </c:pt>
                <c:pt idx="8">
                  <c:v>47.748780121157019</c:v>
                </c:pt>
                <c:pt idx="9">
                  <c:v>50.859474025099225</c:v>
                </c:pt>
                <c:pt idx="10">
                  <c:v>47.839237022745252</c:v>
                </c:pt>
                <c:pt idx="11">
                  <c:v>47.421822760032491</c:v>
                </c:pt>
                <c:pt idx="12">
                  <c:v>47.629459393751034</c:v>
                </c:pt>
                <c:pt idx="13">
                  <c:v>47.963367524696956</c:v>
                </c:pt>
                <c:pt idx="14">
                  <c:v>48.365941275956452</c:v>
                </c:pt>
                <c:pt idx="15">
                  <c:v>48.698299778963992</c:v>
                </c:pt>
                <c:pt idx="16">
                  <c:v>48.98899120189872</c:v>
                </c:pt>
                <c:pt idx="17">
                  <c:v>49.252250110607278</c:v>
                </c:pt>
                <c:pt idx="18">
                  <c:v>49.52659926179544</c:v>
                </c:pt>
                <c:pt idx="19">
                  <c:v>49.815916536375809</c:v>
                </c:pt>
                <c:pt idx="20">
                  <c:v>50.116115449278688</c:v>
                </c:pt>
                <c:pt idx="21">
                  <c:v>50.395981684271611</c:v>
                </c:pt>
                <c:pt idx="22">
                  <c:v>50.673730122388129</c:v>
                </c:pt>
                <c:pt idx="23">
                  <c:v>50.960306790399507</c:v>
                </c:pt>
                <c:pt idx="24">
                  <c:v>51.236338790580014</c:v>
                </c:pt>
                <c:pt idx="25">
                  <c:v>51.513026067164752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40.475105958763564</c:v>
                </c:pt>
                <c:pt idx="1">
                  <c:v>42.860889428912017</c:v>
                </c:pt>
                <c:pt idx="2">
                  <c:v>45.418040409206213</c:v>
                </c:pt>
                <c:pt idx="3">
                  <c:v>45.040443830667776</c:v>
                </c:pt>
                <c:pt idx="4">
                  <c:v>44.04212141178342</c:v>
                </c:pt>
                <c:pt idx="5">
                  <c:v>44.112464196709482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</c:v>
                </c:pt>
                <c:pt idx="9">
                  <c:v>44.090976017200113</c:v>
                </c:pt>
                <c:pt idx="10">
                  <c:v>43.91956022044387</c:v>
                </c:pt>
                <c:pt idx="11">
                  <c:v>44.351856223063606</c:v>
                </c:pt>
                <c:pt idx="12">
                  <c:v>44.366238124993245</c:v>
                </c:pt>
                <c:pt idx="13">
                  <c:v>44.501402623670828</c:v>
                </c:pt>
                <c:pt idx="14">
                  <c:v>44.690819528036727</c:v>
                </c:pt>
                <c:pt idx="15">
                  <c:v>44.789174430283794</c:v>
                </c:pt>
                <c:pt idx="16">
                  <c:v>44.853082586647844</c:v>
                </c:pt>
                <c:pt idx="17">
                  <c:v>44.87841192577433</c:v>
                </c:pt>
                <c:pt idx="18">
                  <c:v>44.907008168289849</c:v>
                </c:pt>
                <c:pt idx="19">
                  <c:v>44.922610140696619</c:v>
                </c:pt>
                <c:pt idx="20">
                  <c:v>44.926985606315753</c:v>
                </c:pt>
                <c:pt idx="21">
                  <c:v>44.9681891152334</c:v>
                </c:pt>
                <c:pt idx="22">
                  <c:v>44.983930283017287</c:v>
                </c:pt>
                <c:pt idx="23">
                  <c:v>44.997482475461901</c:v>
                </c:pt>
                <c:pt idx="24">
                  <c:v>45.013544362319536</c:v>
                </c:pt>
                <c:pt idx="25">
                  <c:v>45.040633960699182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25.183006056455817</c:v>
                </c:pt>
                <c:pt idx="1">
                  <c:v>25.325930465045083</c:v>
                </c:pt>
                <c:pt idx="2">
                  <c:v>25.665939878689191</c:v>
                </c:pt>
                <c:pt idx="3">
                  <c:v>24.228886678144356</c:v>
                </c:pt>
                <c:pt idx="4">
                  <c:v>25.772019029769034</c:v>
                </c:pt>
                <c:pt idx="5">
                  <c:v>25.764537605450322</c:v>
                </c:pt>
                <c:pt idx="6">
                  <c:v>28.512930980257543</c:v>
                </c:pt>
                <c:pt idx="7">
                  <c:v>27.58327313321</c:v>
                </c:pt>
                <c:pt idx="8">
                  <c:v>27.731235209751706</c:v>
                </c:pt>
                <c:pt idx="9">
                  <c:v>27.864821182414438</c:v>
                </c:pt>
                <c:pt idx="10">
                  <c:v>23.233726420590095</c:v>
                </c:pt>
                <c:pt idx="11">
                  <c:v>24.320312624408153</c:v>
                </c:pt>
                <c:pt idx="12">
                  <c:v>24.175872451196227</c:v>
                </c:pt>
                <c:pt idx="13">
                  <c:v>24.182745284591014</c:v>
                </c:pt>
                <c:pt idx="14">
                  <c:v>24.226542592888695</c:v>
                </c:pt>
                <c:pt idx="15">
                  <c:v>24.170102670398609</c:v>
                </c:pt>
                <c:pt idx="16">
                  <c:v>24.093025455735884</c:v>
                </c:pt>
                <c:pt idx="17">
                  <c:v>24.022158203918206</c:v>
                </c:pt>
                <c:pt idx="18">
                  <c:v>23.943634282982753</c:v>
                </c:pt>
                <c:pt idx="19">
                  <c:v>23.868170487076235</c:v>
                </c:pt>
                <c:pt idx="20">
                  <c:v>23.796472741174689</c:v>
                </c:pt>
                <c:pt idx="21">
                  <c:v>23.715733334186712</c:v>
                </c:pt>
                <c:pt idx="22">
                  <c:v>23.649961141276453</c:v>
                </c:pt>
                <c:pt idx="23">
                  <c:v>23.610006475306932</c:v>
                </c:pt>
                <c:pt idx="24">
                  <c:v>23.586866529420597</c:v>
                </c:pt>
                <c:pt idx="25">
                  <c:v>23.570946741011522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58.140933613072164</c:v>
                </c:pt>
                <c:pt idx="2">
                  <c:v>58.949647092322536</c:v>
                </c:pt>
                <c:pt idx="3">
                  <c:v>56.607578694066376</c:v>
                </c:pt>
                <c:pt idx="4">
                  <c:v>58.698286859184385</c:v>
                </c:pt>
                <c:pt idx="5">
                  <c:v>58.934685719907762</c:v>
                </c:pt>
                <c:pt idx="6">
                  <c:v>61.1928850787423</c:v>
                </c:pt>
                <c:pt idx="7">
                  <c:v>61.371233292806991</c:v>
                </c:pt>
                <c:pt idx="8">
                  <c:v>60.108068645846878</c:v>
                </c:pt>
                <c:pt idx="9">
                  <c:v>61.724436239008696</c:v>
                </c:pt>
                <c:pt idx="10">
                  <c:v>55.679094264707729</c:v>
                </c:pt>
                <c:pt idx="11">
                  <c:v>56.332314724670788</c:v>
                </c:pt>
                <c:pt idx="12">
                  <c:v>56.331605359994427</c:v>
                </c:pt>
                <c:pt idx="13">
                  <c:v>56.235599311924958</c:v>
                </c:pt>
                <c:pt idx="14">
                  <c:v>56.209329514042935</c:v>
                </c:pt>
                <c:pt idx="15">
                  <c:v>56.022538893596277</c:v>
                </c:pt>
                <c:pt idx="16">
                  <c:v>55.788291633986383</c:v>
                </c:pt>
                <c:pt idx="17">
                  <c:v>55.546049873439486</c:v>
                </c:pt>
                <c:pt idx="18">
                  <c:v>55.310158894116086</c:v>
                </c:pt>
                <c:pt idx="19">
                  <c:v>55.091753381876785</c:v>
                </c:pt>
                <c:pt idx="20">
                  <c:v>54.870991973589511</c:v>
                </c:pt>
                <c:pt idx="21">
                  <c:v>54.644184817646</c:v>
                </c:pt>
                <c:pt idx="22">
                  <c:v>54.41649266782499</c:v>
                </c:pt>
                <c:pt idx="23">
                  <c:v>54.218209425760364</c:v>
                </c:pt>
                <c:pt idx="24">
                  <c:v>53.978034520317507</c:v>
                </c:pt>
                <c:pt idx="25">
                  <c:v>53.701999076663448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80.269967371820442</c:v>
                </c:pt>
                <c:pt idx="1">
                  <c:v>181.79777171252692</c:v>
                </c:pt>
                <c:pt idx="2">
                  <c:v>94.753938444221603</c:v>
                </c:pt>
                <c:pt idx="3">
                  <c:v>53.259182823040717</c:v>
                </c:pt>
                <c:pt idx="4">
                  <c:v>44.039533802851082</c:v>
                </c:pt>
                <c:pt idx="5">
                  <c:v>51.513026067164752</c:v>
                </c:pt>
                <c:pt idx="6">
                  <c:v>45.040633960699182</c:v>
                </c:pt>
                <c:pt idx="7">
                  <c:v>23.570946741011522</c:v>
                </c:pt>
                <c:pt idx="8">
                  <c:v>53.701999076663448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76.224082024592036</c:v>
                </c:pt>
                <c:pt idx="1">
                  <c:v>149.62683443702608</c:v>
                </c:pt>
                <c:pt idx="2">
                  <c:v>84.44358493646385</c:v>
                </c:pt>
                <c:pt idx="3">
                  <c:v>57.271017215048602</c:v>
                </c:pt>
                <c:pt idx="4">
                  <c:v>42.643863458383002</c:v>
                </c:pt>
                <c:pt idx="5">
                  <c:v>47.839237022745252</c:v>
                </c:pt>
                <c:pt idx="6">
                  <c:v>43.91956022044387</c:v>
                </c:pt>
                <c:pt idx="7">
                  <c:v>23.233726420590095</c:v>
                </c:pt>
                <c:pt idx="8">
                  <c:v>55.679094264707729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12.782920751563505</c:v>
                </c:pt>
                <c:pt idx="1">
                  <c:v>28.951133091252451</c:v>
                </c:pt>
                <c:pt idx="2">
                  <c:v>15.08948023387669</c:v>
                </c:pt>
                <c:pt idx="3">
                  <c:v>8.4814773894995508</c:v>
                </c:pt>
                <c:pt idx="4">
                  <c:v>7.0132565014007717</c:v>
                </c:pt>
                <c:pt idx="5">
                  <c:v>8.2034034826449975</c:v>
                </c:pt>
                <c:pt idx="6">
                  <c:v>7.1726808091605196</c:v>
                </c:pt>
                <c:pt idx="7">
                  <c:v>3.7536522574375759</c:v>
                </c:pt>
                <c:pt idx="8">
                  <c:v>8.5519954831639424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13.122151012787814</c:v>
                </c:pt>
                <c:pt idx="1">
                  <c:v>25.758603644640811</c:v>
                </c:pt>
                <c:pt idx="2">
                  <c:v>14.537157341428586</c:v>
                </c:pt>
                <c:pt idx="3">
                  <c:v>9.8593373195281924</c:v>
                </c:pt>
                <c:pt idx="4">
                  <c:v>7.3412391623039781</c:v>
                </c:pt>
                <c:pt idx="5">
                  <c:v>8.2356346691913185</c:v>
                </c:pt>
                <c:pt idx="6">
                  <c:v>7.5608532936081287</c:v>
                </c:pt>
                <c:pt idx="7">
                  <c:v>3.9997394338238088</c:v>
                </c:pt>
                <c:pt idx="8">
                  <c:v>9.5852841226873817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12.026889401264926</c:v>
                </c:pt>
                <c:pt idx="1">
                  <c:v>23.075059305145395</c:v>
                </c:pt>
                <c:pt idx="2">
                  <c:v>13.823142406009906</c:v>
                </c:pt>
                <c:pt idx="3">
                  <c:v>10.608886112607754</c:v>
                </c:pt>
                <c:pt idx="4">
                  <c:v>8.7089456121020561</c:v>
                </c:pt>
                <c:pt idx="5">
                  <c:v>8.5184121964768167</c:v>
                </c:pt>
                <c:pt idx="6">
                  <c:v>7.9582435105799387</c:v>
                </c:pt>
                <c:pt idx="7">
                  <c:v>4.6481299092097101</c:v>
                </c:pt>
                <c:pt idx="8">
                  <c:v>10.632291546603508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0.10462031857387577</c:v>
                </c:pt>
                <c:pt idx="1">
                  <c:v>0.11539830688647727</c:v>
                </c:pt>
                <c:pt idx="2">
                  <c:v>0.1173541527272537</c:v>
                </c:pt>
                <c:pt idx="3">
                  <c:v>0.12093329628224428</c:v>
                </c:pt>
                <c:pt idx="4">
                  <c:v>0.11987542954809215</c:v>
                </c:pt>
                <c:pt idx="5">
                  <c:v>0.12026889401264926</c:v>
                </c:pt>
                <c:pt idx="6">
                  <c:v>0.12237442845856905</c:v>
                </c:pt>
                <c:pt idx="7">
                  <c:v>0.12468005088308769</c:v>
                </c:pt>
                <c:pt idx="8">
                  <c:v>0.12569131920484258</c:v>
                </c:pt>
                <c:pt idx="9">
                  <c:v>0.12860060336280912</c:v>
                </c:pt>
                <c:pt idx="10">
                  <c:v>0.13122151012787814</c:v>
                </c:pt>
                <c:pt idx="11">
                  <c:v>0.11875365244827323</c:v>
                </c:pt>
                <c:pt idx="12">
                  <c:v>0.11952191388062569</c:v>
                </c:pt>
                <c:pt idx="13">
                  <c:v>0.12026643453482493</c:v>
                </c:pt>
                <c:pt idx="14">
                  <c:v>0.12093117943598776</c:v>
                </c:pt>
                <c:pt idx="15">
                  <c:v>0.12155121598471666</c:v>
                </c:pt>
                <c:pt idx="16">
                  <c:v>0.12218335728814161</c:v>
                </c:pt>
                <c:pt idx="17">
                  <c:v>0.12283673692091461</c:v>
                </c:pt>
                <c:pt idx="18">
                  <c:v>0.12347929237256514</c:v>
                </c:pt>
                <c:pt idx="19">
                  <c:v>0.12409416224241561</c:v>
                </c:pt>
                <c:pt idx="20">
                  <c:v>0.12471026816240649</c:v>
                </c:pt>
                <c:pt idx="21">
                  <c:v>0.12530702766618426</c:v>
                </c:pt>
                <c:pt idx="22">
                  <c:v>0.12593467442046499</c:v>
                </c:pt>
                <c:pt idx="23">
                  <c:v>0.12652404694136329</c:v>
                </c:pt>
                <c:pt idx="24">
                  <c:v>0.12719283192322223</c:v>
                </c:pt>
                <c:pt idx="25">
                  <c:v>0.12782920751563506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0.23131768170046355</c:v>
                </c:pt>
                <c:pt idx="1">
                  <c:v>0.22619502171775033</c:v>
                </c:pt>
                <c:pt idx="2">
                  <c:v>0.22603827288816267</c:v>
                </c:pt>
                <c:pt idx="3">
                  <c:v>0.23249649858427149</c:v>
                </c:pt>
                <c:pt idx="4">
                  <c:v>0.23131155388174329</c:v>
                </c:pt>
                <c:pt idx="5">
                  <c:v>0.23075059305145396</c:v>
                </c:pt>
                <c:pt idx="6">
                  <c:v>0.23701920337144552</c:v>
                </c:pt>
                <c:pt idx="7">
                  <c:v>0.2290215931469595</c:v>
                </c:pt>
                <c:pt idx="8">
                  <c:v>0.23598415304721282</c:v>
                </c:pt>
                <c:pt idx="9">
                  <c:v>0.24587439063649777</c:v>
                </c:pt>
                <c:pt idx="10">
                  <c:v>0.2575860364464081</c:v>
                </c:pt>
                <c:pt idx="11">
                  <c:v>0.26791321018468151</c:v>
                </c:pt>
                <c:pt idx="12">
                  <c:v>0.26916410758752418</c:v>
                </c:pt>
                <c:pt idx="13">
                  <c:v>0.27077303718322154</c:v>
                </c:pt>
                <c:pt idx="14">
                  <c:v>0.27232509882712724</c:v>
                </c:pt>
                <c:pt idx="15">
                  <c:v>0.2739050392012306</c:v>
                </c:pt>
                <c:pt idx="16">
                  <c:v>0.2755282688302601</c:v>
                </c:pt>
                <c:pt idx="17">
                  <c:v>0.27717596579366816</c:v>
                </c:pt>
                <c:pt idx="18">
                  <c:v>0.27880653327959992</c:v>
                </c:pt>
                <c:pt idx="19">
                  <c:v>0.28034943163664489</c:v>
                </c:pt>
                <c:pt idx="20">
                  <c:v>0.28190650737409001</c:v>
                </c:pt>
                <c:pt idx="21">
                  <c:v>0.28342571513777043</c:v>
                </c:pt>
                <c:pt idx="22">
                  <c:v>0.28495985077897418</c:v>
                </c:pt>
                <c:pt idx="23">
                  <c:v>0.28647488898162132</c:v>
                </c:pt>
                <c:pt idx="24">
                  <c:v>0.28805551380142214</c:v>
                </c:pt>
                <c:pt idx="25">
                  <c:v>0.28951133091252451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0.13515068198736288</c:v>
                </c:pt>
                <c:pt idx="1">
                  <c:v>0.13543612294628066</c:v>
                </c:pt>
                <c:pt idx="2">
                  <c:v>0.1380001379263544</c:v>
                </c:pt>
                <c:pt idx="3">
                  <c:v>0.1363329543751404</c:v>
                </c:pt>
                <c:pt idx="4">
                  <c:v>0.13704422431479732</c:v>
                </c:pt>
                <c:pt idx="5">
                  <c:v>0.13823142406009906</c:v>
                </c:pt>
                <c:pt idx="6">
                  <c:v>0.13799257545598739</c:v>
                </c:pt>
                <c:pt idx="7">
                  <c:v>0.14043504933880172</c:v>
                </c:pt>
                <c:pt idx="8">
                  <c:v>0.14028068487541367</c:v>
                </c:pt>
                <c:pt idx="9">
                  <c:v>0.1378675817919465</c:v>
                </c:pt>
                <c:pt idx="10">
                  <c:v>0.14537157341428586</c:v>
                </c:pt>
                <c:pt idx="11">
                  <c:v>0.1430531121144733</c:v>
                </c:pt>
                <c:pt idx="12">
                  <c:v>0.14371666968774008</c:v>
                </c:pt>
                <c:pt idx="13">
                  <c:v>0.14435416689230574</c:v>
                </c:pt>
                <c:pt idx="14">
                  <c:v>0.14499128422226104</c:v>
                </c:pt>
                <c:pt idx="15">
                  <c:v>0.145607463331307</c:v>
                </c:pt>
                <c:pt idx="16">
                  <c:v>0.1462083148411002</c:v>
                </c:pt>
                <c:pt idx="17">
                  <c:v>0.14675247331027513</c:v>
                </c:pt>
                <c:pt idx="18">
                  <c:v>0.14729506913815554</c:v>
                </c:pt>
                <c:pt idx="19">
                  <c:v>0.14786709253059202</c:v>
                </c:pt>
                <c:pt idx="20">
                  <c:v>0.14841701050961864</c:v>
                </c:pt>
                <c:pt idx="21">
                  <c:v>0.14891420406239914</c:v>
                </c:pt>
                <c:pt idx="22">
                  <c:v>0.14941362337033026</c:v>
                </c:pt>
                <c:pt idx="23">
                  <c:v>0.14992761872722596</c:v>
                </c:pt>
                <c:pt idx="24">
                  <c:v>0.15042562728208511</c:v>
                </c:pt>
                <c:pt idx="25">
                  <c:v>0.1508948023387669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0.11852943700049275</c:v>
                </c:pt>
                <c:pt idx="1">
                  <c:v>0.11276627041108093</c:v>
                </c:pt>
                <c:pt idx="2">
                  <c:v>0.11163615106896023</c:v>
                </c:pt>
                <c:pt idx="3">
                  <c:v>0.10771498709689904</c:v>
                </c:pt>
                <c:pt idx="4">
                  <c:v>0.10617031008119165</c:v>
                </c:pt>
                <c:pt idx="5">
                  <c:v>0.10608886112607754</c:v>
                </c:pt>
                <c:pt idx="6">
                  <c:v>0.10069140622221991</c:v>
                </c:pt>
                <c:pt idx="7">
                  <c:v>0.10210021703089106</c:v>
                </c:pt>
                <c:pt idx="8">
                  <c:v>0.10266603731705641</c:v>
                </c:pt>
                <c:pt idx="9">
                  <c:v>9.6040665164390665E-2</c:v>
                </c:pt>
                <c:pt idx="10">
                  <c:v>9.8593373195281928E-2</c:v>
                </c:pt>
                <c:pt idx="11">
                  <c:v>0.10050316041723169</c:v>
                </c:pt>
                <c:pt idx="12">
                  <c:v>9.9329647936199972E-2</c:v>
                </c:pt>
                <c:pt idx="13">
                  <c:v>9.8081546845931816E-2</c:v>
                </c:pt>
                <c:pt idx="14">
                  <c:v>9.6883758980905177E-2</c:v>
                </c:pt>
                <c:pt idx="15">
                  <c:v>9.5699415044708691E-2</c:v>
                </c:pt>
                <c:pt idx="16">
                  <c:v>9.4561103293449189E-2</c:v>
                </c:pt>
                <c:pt idx="17">
                  <c:v>9.3435594299526692E-2</c:v>
                </c:pt>
                <c:pt idx="18">
                  <c:v>9.2258576336209902E-2</c:v>
                </c:pt>
                <c:pt idx="19">
                  <c:v>9.1111269193067682E-2</c:v>
                </c:pt>
                <c:pt idx="20">
                  <c:v>9.0057072532442065E-2</c:v>
                </c:pt>
                <c:pt idx="21">
                  <c:v>8.9081479724161763E-2</c:v>
                </c:pt>
                <c:pt idx="22">
                  <c:v>8.8081715022259671E-2</c:v>
                </c:pt>
                <c:pt idx="23">
                  <c:v>8.7028937939276768E-2</c:v>
                </c:pt>
                <c:pt idx="24">
                  <c:v>8.5826696240233161E-2</c:v>
                </c:pt>
                <c:pt idx="25">
                  <c:v>8.4814773894995504E-2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9.0877442023378996E-2</c:v>
                </c:pt>
                <c:pt idx="1">
                  <c:v>9.0347842229397651E-2</c:v>
                </c:pt>
                <c:pt idx="2">
                  <c:v>8.5621493796992978E-2</c:v>
                </c:pt>
                <c:pt idx="3">
                  <c:v>8.6768176195056723E-2</c:v>
                </c:pt>
                <c:pt idx="4">
                  <c:v>8.8546459220174206E-2</c:v>
                </c:pt>
                <c:pt idx="5">
                  <c:v>8.7089456121020564E-2</c:v>
                </c:pt>
                <c:pt idx="6">
                  <c:v>8.6711526663514629E-2</c:v>
                </c:pt>
                <c:pt idx="7">
                  <c:v>8.8416280686967288E-2</c:v>
                </c:pt>
                <c:pt idx="8">
                  <c:v>7.963111075711328E-2</c:v>
                </c:pt>
                <c:pt idx="9">
                  <c:v>8.1924542874143635E-2</c:v>
                </c:pt>
                <c:pt idx="10">
                  <c:v>7.341239162303978E-2</c:v>
                </c:pt>
                <c:pt idx="11">
                  <c:v>7.5236968229420137E-2</c:v>
                </c:pt>
                <c:pt idx="12">
                  <c:v>7.500314232049278E-2</c:v>
                </c:pt>
                <c:pt idx="13">
                  <c:v>7.484530067048889E-2</c:v>
                </c:pt>
                <c:pt idx="14">
                  <c:v>7.4614711570665918E-2</c:v>
                </c:pt>
                <c:pt idx="15">
                  <c:v>7.4292514519019373E-2</c:v>
                </c:pt>
                <c:pt idx="16">
                  <c:v>7.3899352436029686E-2</c:v>
                </c:pt>
                <c:pt idx="17">
                  <c:v>7.3449527791597649E-2</c:v>
                </c:pt>
                <c:pt idx="18">
                  <c:v>7.3034452625547516E-2</c:v>
                </c:pt>
                <c:pt idx="19">
                  <c:v>7.262249267174728E-2</c:v>
                </c:pt>
                <c:pt idx="20">
                  <c:v>7.2216210315950033E-2</c:v>
                </c:pt>
                <c:pt idx="21">
                  <c:v>7.1799357116920634E-2</c:v>
                </c:pt>
                <c:pt idx="22">
                  <c:v>7.1363847156341101E-2</c:v>
                </c:pt>
                <c:pt idx="23">
                  <c:v>7.0916835299622463E-2</c:v>
                </c:pt>
                <c:pt idx="24">
                  <c:v>7.0521099806620371E-2</c:v>
                </c:pt>
                <c:pt idx="25">
                  <c:v>7.0132565014007719E-2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8.0030958339416508E-2</c:v>
                </c:pt>
                <c:pt idx="1">
                  <c:v>7.8861700078033753E-2</c:v>
                </c:pt>
                <c:pt idx="2">
                  <c:v>7.8510072204638348E-2</c:v>
                </c:pt>
                <c:pt idx="3">
                  <c:v>8.0135434421167454E-2</c:v>
                </c:pt>
                <c:pt idx="4">
                  <c:v>8.0037367641906429E-2</c:v>
                </c:pt>
                <c:pt idx="5">
                  <c:v>8.518412196476817E-2</c:v>
                </c:pt>
                <c:pt idx="6">
                  <c:v>8.2271306278507567E-2</c:v>
                </c:pt>
                <c:pt idx="7">
                  <c:v>8.5268567092207065E-2</c:v>
                </c:pt>
                <c:pt idx="8">
                  <c:v>8.3908606907844061E-2</c:v>
                </c:pt>
                <c:pt idx="9">
                  <c:v>8.5351729665989001E-2</c:v>
                </c:pt>
                <c:pt idx="10">
                  <c:v>8.2356346691913176E-2</c:v>
                </c:pt>
                <c:pt idx="11">
                  <c:v>8.1006309708310728E-2</c:v>
                </c:pt>
                <c:pt idx="12">
                  <c:v>8.0972599217212393E-2</c:v>
                </c:pt>
                <c:pt idx="13">
                  <c:v>8.0921330830780583E-2</c:v>
                </c:pt>
                <c:pt idx="14">
                  <c:v>8.0916440575641457E-2</c:v>
                </c:pt>
                <c:pt idx="15">
                  <c:v>8.1017326632612643E-2</c:v>
                </c:pt>
                <c:pt idx="16">
                  <c:v>8.1107064194771442E-2</c:v>
                </c:pt>
                <c:pt idx="17">
                  <c:v>8.1194351621599381E-2</c:v>
                </c:pt>
                <c:pt idx="18">
                  <c:v>8.1303104704503665E-2</c:v>
                </c:pt>
                <c:pt idx="19">
                  <c:v>8.1437145929240728E-2</c:v>
                </c:pt>
                <c:pt idx="20">
                  <c:v>8.1557915082188639E-2</c:v>
                </c:pt>
                <c:pt idx="21">
                  <c:v>8.1652859672700945E-2</c:v>
                </c:pt>
                <c:pt idx="22">
                  <c:v>8.1745271193628843E-2</c:v>
                </c:pt>
                <c:pt idx="23">
                  <c:v>8.1850272067637689E-2</c:v>
                </c:pt>
                <c:pt idx="24">
                  <c:v>8.1941170208929728E-2</c:v>
                </c:pt>
                <c:pt idx="25">
                  <c:v>8.203403482644997E-2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7.7999791793159162E-2</c:v>
                </c:pt>
                <c:pt idx="1">
                  <c:v>8.1765474603651744E-2</c:v>
                </c:pt>
                <c:pt idx="2">
                  <c:v>8.4818861169337262E-2</c:v>
                </c:pt>
                <c:pt idx="3">
                  <c:v>8.4307509416494106E-2</c:v>
                </c:pt>
                <c:pt idx="4">
                  <c:v>8.1226605433258589E-2</c:v>
                </c:pt>
                <c:pt idx="5">
                  <c:v>7.958243510579939E-2</c:v>
                </c:pt>
                <c:pt idx="6">
                  <c:v>7.869082501507578E-2</c:v>
                </c:pt>
                <c:pt idx="7">
                  <c:v>7.565432681153425E-2</c:v>
                </c:pt>
                <c:pt idx="8">
                  <c:v>7.747867599399591E-2</c:v>
                </c:pt>
                <c:pt idx="9">
                  <c:v>7.3992921434313366E-2</c:v>
                </c:pt>
                <c:pt idx="10">
                  <c:v>7.5608532936081288E-2</c:v>
                </c:pt>
                <c:pt idx="11">
                  <c:v>7.5762170077780813E-2</c:v>
                </c:pt>
                <c:pt idx="12">
                  <c:v>7.5424950528449941E-2</c:v>
                </c:pt>
                <c:pt idx="13">
                  <c:v>7.5080481417189371E-2</c:v>
                </c:pt>
                <c:pt idx="14">
                  <c:v>7.4767945112127643E-2</c:v>
                </c:pt>
                <c:pt idx="15">
                  <c:v>7.4513878120871055E-2</c:v>
                </c:pt>
                <c:pt idx="16">
                  <c:v>7.4259578722405559E-2</c:v>
                </c:pt>
                <c:pt idx="17">
                  <c:v>7.3983900226632121E-2</c:v>
                </c:pt>
                <c:pt idx="18">
                  <c:v>7.3719561639454104E-2</c:v>
                </c:pt>
                <c:pt idx="19">
                  <c:v>7.3437756683226774E-2</c:v>
                </c:pt>
                <c:pt idx="20">
                  <c:v>7.311323401924498E-2</c:v>
                </c:pt>
                <c:pt idx="21">
                  <c:v>7.2858611199701648E-2</c:v>
                </c:pt>
                <c:pt idx="22">
                  <c:v>7.2566664649696064E-2</c:v>
                </c:pt>
                <c:pt idx="23">
                  <c:v>7.2273037878751001E-2</c:v>
                </c:pt>
                <c:pt idx="24">
                  <c:v>7.1989189457428049E-2</c:v>
                </c:pt>
                <c:pt idx="25">
                  <c:v>7.1726808091605199E-2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4.85303048034176E-2</c:v>
                </c:pt>
                <c:pt idx="1">
                  <c:v>4.8314133277333124E-2</c:v>
                </c:pt>
                <c:pt idx="2">
                  <c:v>4.793152174196022E-2</c:v>
                </c:pt>
                <c:pt idx="3">
                  <c:v>4.5352064012699117E-2</c:v>
                </c:pt>
                <c:pt idx="4">
                  <c:v>4.7531171384251295E-2</c:v>
                </c:pt>
                <c:pt idx="5">
                  <c:v>4.6481299092097098E-2</c:v>
                </c:pt>
                <c:pt idx="6">
                  <c:v>4.9027850631325684E-2</c:v>
                </c:pt>
                <c:pt idx="7">
                  <c:v>4.7884218542100308E-2</c:v>
                </c:pt>
                <c:pt idx="8">
                  <c:v>4.8731911231654657E-2</c:v>
                </c:pt>
                <c:pt idx="9">
                  <c:v>4.6762392461606288E-2</c:v>
                </c:pt>
                <c:pt idx="10">
                  <c:v>3.9997394338238089E-2</c:v>
                </c:pt>
                <c:pt idx="11">
                  <c:v>4.1544138584149105E-2</c:v>
                </c:pt>
                <c:pt idx="12">
                  <c:v>4.1100261385162658E-2</c:v>
                </c:pt>
                <c:pt idx="13">
                  <c:v>4.0799886091468777E-2</c:v>
                </c:pt>
                <c:pt idx="14">
                  <c:v>4.0531116367319348E-2</c:v>
                </c:pt>
                <c:pt idx="15">
                  <c:v>4.0210789938858231E-2</c:v>
                </c:pt>
                <c:pt idx="16">
                  <c:v>3.9888850828365185E-2</c:v>
                </c:pt>
                <c:pt idx="17">
                  <c:v>3.9601511718518598E-2</c:v>
                </c:pt>
                <c:pt idx="18">
                  <c:v>3.9305985755766562E-2</c:v>
                </c:pt>
                <c:pt idx="19">
                  <c:v>3.9018767859077423E-2</c:v>
                </c:pt>
                <c:pt idx="20">
                  <c:v>3.8725880601112622E-2</c:v>
                </c:pt>
                <c:pt idx="21">
                  <c:v>3.8424838275864057E-2</c:v>
                </c:pt>
                <c:pt idx="22">
                  <c:v>3.8151375131515924E-2</c:v>
                </c:pt>
                <c:pt idx="23">
                  <c:v>3.79213857850366E-2</c:v>
                </c:pt>
                <c:pt idx="24">
                  <c:v>3.7721966295880247E-2</c:v>
                </c:pt>
                <c:pt idx="25">
                  <c:v>3.7536522574375758E-2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0.11294338377843284</c:v>
                </c:pt>
                <c:pt idx="1">
                  <c:v>0.11091512784999449</c:v>
                </c:pt>
                <c:pt idx="2">
                  <c:v>0.11008933647634048</c:v>
                </c:pt>
                <c:pt idx="3">
                  <c:v>0.1059590796160273</c:v>
                </c:pt>
                <c:pt idx="4">
                  <c:v>0.108256878494585</c:v>
                </c:pt>
                <c:pt idx="5">
                  <c:v>0.10632291546603508</c:v>
                </c:pt>
                <c:pt idx="6">
                  <c:v>0.1052208779033546</c:v>
                </c:pt>
                <c:pt idx="7">
                  <c:v>0.10653969646745109</c:v>
                </c:pt>
                <c:pt idx="8">
                  <c:v>0.1056275006648664</c:v>
                </c:pt>
                <c:pt idx="9">
                  <c:v>0.10358517260830376</c:v>
                </c:pt>
                <c:pt idx="10">
                  <c:v>9.5852841226873819E-2</c:v>
                </c:pt>
                <c:pt idx="11">
                  <c:v>9.6227278235679267E-2</c:v>
                </c:pt>
                <c:pt idx="12">
                  <c:v>9.5766707456592409E-2</c:v>
                </c:pt>
                <c:pt idx="13">
                  <c:v>9.4877815533788434E-2</c:v>
                </c:pt>
                <c:pt idx="14">
                  <c:v>9.4038464907964553E-2</c:v>
                </c:pt>
                <c:pt idx="15">
                  <c:v>9.3202357226675511E-2</c:v>
                </c:pt>
                <c:pt idx="16">
                  <c:v>9.236410956547704E-2</c:v>
                </c:pt>
                <c:pt idx="17">
                  <c:v>9.1569938317267521E-2</c:v>
                </c:pt>
                <c:pt idx="18">
                  <c:v>9.0797424148197678E-2</c:v>
                </c:pt>
                <c:pt idx="19">
                  <c:v>9.0061881253987716E-2</c:v>
                </c:pt>
                <c:pt idx="20">
                  <c:v>8.9295901402946382E-2</c:v>
                </c:pt>
                <c:pt idx="21">
                  <c:v>8.8535907144297404E-2</c:v>
                </c:pt>
                <c:pt idx="22">
                  <c:v>8.7782978276789075E-2</c:v>
                </c:pt>
                <c:pt idx="23">
                  <c:v>8.7082976379464883E-2</c:v>
                </c:pt>
                <c:pt idx="24">
                  <c:v>8.6325904984179136E-2</c:v>
                </c:pt>
                <c:pt idx="25">
                  <c:v>8.5519954831639419E-2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9.9657284501166714</c:v>
                </c:pt>
                <c:pt idx="1">
                  <c:v>18.607054789039182</c:v>
                </c:pt>
                <c:pt idx="2">
                  <c:v>5.5311323806781019</c:v>
                </c:pt>
                <c:pt idx="3">
                  <c:v>-1.5761420345013306</c:v>
                </c:pt>
                <c:pt idx="4">
                  <c:v>0.54368009396205252</c:v>
                </c:pt>
                <c:pt idx="5">
                  <c:v>3.6420004041502025</c:v>
                </c:pt>
                <c:pt idx="6">
                  <c:v>-2.1488179509368877E-2</c:v>
                </c:pt>
                <c:pt idx="7">
                  <c:v>2.1002835769641166</c:v>
                </c:pt>
                <c:pt idx="8">
                  <c:v>2.7897505191009344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-0.40657410784208992</c:v>
                </c:pt>
                <c:pt idx="1">
                  <c:v>3.1149566701590459</c:v>
                </c:pt>
                <c:pt idx="2">
                  <c:v>2.2909124306969204</c:v>
                </c:pt>
                <c:pt idx="3">
                  <c:v>4.2209616226287494E-2</c:v>
                </c:pt>
                <c:pt idx="4">
                  <c:v>-6.1734150740046161</c:v>
                </c:pt>
                <c:pt idx="5">
                  <c:v>-3.0202370023539729</c:v>
                </c:pt>
                <c:pt idx="6">
                  <c:v>-0.17141579675624286</c:v>
                </c:pt>
                <c:pt idx="7">
                  <c:v>-4.6310947618243432</c:v>
                </c:pt>
                <c:pt idx="8">
                  <c:v>-6.0453419743009675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-3.1614693644185934</c:v>
                </c:pt>
                <c:pt idx="1">
                  <c:v>15.0133760512457</c:v>
                </c:pt>
                <c:pt idx="2">
                  <c:v>3.0788771600348639</c:v>
                </c:pt>
                <c:pt idx="3">
                  <c:v>0.25246567710014745</c:v>
                </c:pt>
                <c:pt idx="4">
                  <c:v>2.0122526312817755</c:v>
                </c:pt>
                <c:pt idx="5">
                  <c:v>0.85906275621874073</c:v>
                </c:pt>
                <c:pt idx="6">
                  <c:v>0.86961420983992355</c:v>
                </c:pt>
                <c:pt idx="7">
                  <c:v>0.93637624980851442</c:v>
                </c:pt>
                <c:pt idx="8">
                  <c:v>0.34344462888854821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7.2073547116469996</c:v>
                </c:pt>
                <c:pt idx="1">
                  <c:v>17.157561224255147</c:v>
                </c:pt>
                <c:pt idx="2">
                  <c:v>7.2314763477228894</c:v>
                </c:pt>
                <c:pt idx="3">
                  <c:v>-4.2643000691080317</c:v>
                </c:pt>
                <c:pt idx="4">
                  <c:v>-0.61658228681369565</c:v>
                </c:pt>
                <c:pt idx="5">
                  <c:v>2.8147262882007595</c:v>
                </c:pt>
                <c:pt idx="6">
                  <c:v>0.2514595304153886</c:v>
                </c:pt>
                <c:pt idx="7">
                  <c:v>-0.59915592938708784</c:v>
                </c:pt>
                <c:pt idx="8">
                  <c:v>-2.3205398169328291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4.0458853472284062</c:v>
                </c:pt>
                <c:pt idx="1">
                  <c:v>32.170937275500847</c:v>
                </c:pt>
                <c:pt idx="2">
                  <c:v>10.310353507757753</c:v>
                </c:pt>
                <c:pt idx="3">
                  <c:v>-4.0118343920078843</c:v>
                </c:pt>
                <c:pt idx="4">
                  <c:v>1.3956703444680798</c:v>
                </c:pt>
                <c:pt idx="5">
                  <c:v>3.6737890444195003</c:v>
                </c:pt>
                <c:pt idx="6">
                  <c:v>1.1210737402553121</c:v>
                </c:pt>
                <c:pt idx="7">
                  <c:v>0.33722032042142658</c:v>
                </c:pt>
                <c:pt idx="8">
                  <c:v>-1.9770951880442809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3.962026208563767</c:v>
                </c:pt>
                <c:pt idx="1">
                  <c:v>12.016070968105382</c:v>
                </c:pt>
                <c:pt idx="2">
                  <c:v>9.7694798353893333</c:v>
                </c:pt>
                <c:pt idx="3">
                  <c:v>-5.8793769732773384</c:v>
                </c:pt>
                <c:pt idx="4">
                  <c:v>1.9402823722212821</c:v>
                </c:pt>
                <c:pt idx="5">
                  <c:v>0.62134137007438994</c:v>
                </c:pt>
                <c:pt idx="6">
                  <c:v>-0.75599019590512029</c:v>
                </c:pt>
                <c:pt idx="7">
                  <c:v>0.90611313230099544</c:v>
                </c:pt>
                <c:pt idx="8">
                  <c:v>-1.4657809636046082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8.3859138664621469E-2</c:v>
                </c:pt>
                <c:pt idx="1">
                  <c:v>20.154866307395551</c:v>
                </c:pt>
                <c:pt idx="2">
                  <c:v>0.54087367236862605</c:v>
                </c:pt>
                <c:pt idx="3">
                  <c:v>1.8675425812695448</c:v>
                </c:pt>
                <c:pt idx="4">
                  <c:v>-0.54461202775317474</c:v>
                </c:pt>
                <c:pt idx="5">
                  <c:v>3.0524476743451459</c:v>
                </c:pt>
                <c:pt idx="6">
                  <c:v>1.8770639361604395</c:v>
                </c:pt>
                <c:pt idx="7">
                  <c:v>-0.56889281187959284</c:v>
                </c:pt>
                <c:pt idx="8">
                  <c:v>-0.51131422443953767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1.9438366762988402</c:v>
                </c:pt>
                <c:pt idx="1">
                  <c:v>0.61897523781661334</c:v>
                </c:pt>
                <c:pt idx="2">
                  <c:v>1.3362975209072818</c:v>
                </c:pt>
                <c:pt idx="3">
                  <c:v>0.23547993593863392</c:v>
                </c:pt>
                <c:pt idx="4">
                  <c:v>2.6514504017724025</c:v>
                </c:pt>
                <c:pt idx="5">
                  <c:v>0.94053443408630244</c:v>
                </c:pt>
                <c:pt idx="6">
                  <c:v>-0.24619411893081966</c:v>
                </c:pt>
                <c:pt idx="7">
                  <c:v>0.94452634001424141</c:v>
                </c:pt>
                <c:pt idx="8">
                  <c:v>0.96839640835190322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2.2954391586013507</c:v>
                </c:pt>
                <c:pt idx="1">
                  <c:v>4.9299716896718486</c:v>
                </c:pt>
                <c:pt idx="2">
                  <c:v>2.756314887474284</c:v>
                </c:pt>
                <c:pt idx="3">
                  <c:v>-2.8885127143510445</c:v>
                </c:pt>
                <c:pt idx="4">
                  <c:v>1.5106421397084713</c:v>
                </c:pt>
                <c:pt idx="5">
                  <c:v>-0.18986906938732773</c:v>
                </c:pt>
                <c:pt idx="6">
                  <c:v>0.97837240313185703</c:v>
                </c:pt>
                <c:pt idx="7">
                  <c:v>1.2981670572659461</c:v>
                </c:pt>
                <c:pt idx="8">
                  <c:v>-3.9522366258426551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-0.19339048767179179</c:v>
                </c:pt>
                <c:pt idx="1">
                  <c:v>26.621990348012389</c:v>
                </c:pt>
                <c:pt idx="2">
                  <c:v>6.2177410993763189</c:v>
                </c:pt>
                <c:pt idx="3">
                  <c:v>-1.3588016135954213</c:v>
                </c:pt>
                <c:pt idx="4">
                  <c:v>-2.7664221970127763</c:v>
                </c:pt>
                <c:pt idx="5">
                  <c:v>2.923123679720586</c:v>
                </c:pt>
                <c:pt idx="6">
                  <c:v>0.38889545605428388</c:v>
                </c:pt>
                <c:pt idx="7">
                  <c:v>-1.905473076858744</c:v>
                </c:pt>
                <c:pt idx="8">
                  <c:v>1.0067450294465949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0.4886492729757359</c:v>
                </c:pt>
                <c:pt idx="1">
                  <c:v>1.1121532761384918</c:v>
                </c:pt>
                <c:pt idx="2">
                  <c:v>0.53798135146574477</c:v>
                </c:pt>
                <c:pt idx="3">
                  <c:v>-7.6972462835917188E-2</c:v>
                </c:pt>
                <c:pt idx="4">
                  <c:v>0.58811558086322191</c:v>
                </c:pt>
                <c:pt idx="5">
                  <c:v>0.5579063917545044</c:v>
                </c:pt>
                <c:pt idx="6">
                  <c:v>-0.22705503803857063</c:v>
                </c:pt>
                <c:pt idx="7">
                  <c:v>0.13881157530245203</c:v>
                </c:pt>
                <c:pt idx="8">
                  <c:v>0.43216548421032353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1.9895902489299297</c:v>
                </c:pt>
                <c:pt idx="1">
                  <c:v>1.9576354712477695</c:v>
                </c:pt>
                <c:pt idx="2">
                  <c:v>2.4938629727268751</c:v>
                </c:pt>
                <c:pt idx="3">
                  <c:v>-2.4350073615675356</c:v>
                </c:pt>
                <c:pt idx="4">
                  <c:v>0.58756858493214392</c:v>
                </c:pt>
                <c:pt idx="5">
                  <c:v>-1.4787538200005521</c:v>
                </c:pt>
                <c:pt idx="6">
                  <c:v>-6.3289672398145314E-2</c:v>
                </c:pt>
                <c:pt idx="7">
                  <c:v>0.68581542811973273</c:v>
                </c:pt>
                <c:pt idx="8">
                  <c:v>-2.6872566844932031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1.4837866866581102</c:v>
                </c:pt>
                <c:pt idx="1">
                  <c:v>8.9462822207191266</c:v>
                </c:pt>
                <c:pt idx="2">
                  <c:v>6.7376355111967143</c:v>
                </c:pt>
                <c:pt idx="3">
                  <c:v>-3.3673971488739305</c:v>
                </c:pt>
                <c:pt idx="4">
                  <c:v>0.76459820642591492</c:v>
                </c:pt>
                <c:pt idx="5">
                  <c:v>1.5421887983204616</c:v>
                </c:pt>
                <c:pt idx="6">
                  <c:v>-0.46564548546840889</c:v>
                </c:pt>
                <c:pt idx="7">
                  <c:v>8.1486128878809794E-2</c:v>
                </c:pt>
                <c:pt idx="8">
                  <c:v>0.78931023667822409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1.4551874033230909</c:v>
                </c:pt>
                <c:pt idx="1">
                  <c:v>-0.49317803832188289</c:v>
                </c:pt>
                <c:pt idx="2">
                  <c:v>0.7983161694415406</c:v>
                </c:pt>
                <c:pt idx="3">
                  <c:v>0.31245239877455178</c:v>
                </c:pt>
                <c:pt idx="4">
                  <c:v>2.06333482090918</c:v>
                </c:pt>
                <c:pt idx="5">
                  <c:v>0.38262804233179737</c:v>
                </c:pt>
                <c:pt idx="6">
                  <c:v>-1.9139080892249583E-2</c:v>
                </c:pt>
                <c:pt idx="7">
                  <c:v>0.80571476471178771</c:v>
                </c:pt>
                <c:pt idx="8">
                  <c:v>0.53623092414158013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0.30584890967143696</c:v>
                </c:pt>
                <c:pt idx="1">
                  <c:v>2.97233621842408</c:v>
                </c:pt>
                <c:pt idx="2">
                  <c:v>0.26245191474741691</c:v>
                </c:pt>
                <c:pt idx="3">
                  <c:v>-0.45350535278350446</c:v>
                </c:pt>
                <c:pt idx="4">
                  <c:v>0.92307355477632846</c:v>
                </c:pt>
                <c:pt idx="5">
                  <c:v>1.2888847506132173</c:v>
                </c:pt>
                <c:pt idx="6">
                  <c:v>1.0416620755299686</c:v>
                </c:pt>
                <c:pt idx="7">
                  <c:v>0.61235162914621322</c:v>
                </c:pt>
                <c:pt idx="8">
                  <c:v>-1.2649799413494591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-1.67717717432987</c:v>
                </c:pt>
                <c:pt idx="1">
                  <c:v>17.675708127293319</c:v>
                </c:pt>
                <c:pt idx="2">
                  <c:v>-0.51989441182034568</c:v>
                </c:pt>
                <c:pt idx="3">
                  <c:v>2.0085955352785021</c:v>
                </c:pt>
                <c:pt idx="4">
                  <c:v>-3.5310204034386778</c:v>
                </c:pt>
                <c:pt idx="5">
                  <c:v>1.3809348814001314</c:v>
                </c:pt>
                <c:pt idx="6">
                  <c:v>0.854540941522691</c:v>
                </c:pt>
                <c:pt idx="7">
                  <c:v>-1.9869592057375591</c:v>
                </c:pt>
                <c:pt idx="8">
                  <c:v>0.21743479276836553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27.8770780318535</c:v>
                </c:pt>
                <c:pt idx="1">
                  <c:v>25.394037656126397</c:v>
                </c:pt>
                <c:pt idx="2">
                  <c:v>20.746756615997064</c:v>
                </c:pt>
                <c:pt idx="3">
                  <c:v>22.474584417686724</c:v>
                </c:pt>
                <c:pt idx="4">
                  <c:v>16.56361597280031</c:v>
                </c:pt>
                <c:pt idx="5">
                  <c:v>20.362313213748326</c:v>
                </c:pt>
                <c:pt idx="6">
                  <c:v>19.57106084770534</c:v>
                </c:pt>
                <c:pt idx="7">
                  <c:v>20.407034082345568</c:v>
                </c:pt>
                <c:pt idx="8">
                  <c:v>19.475631032369776</c:v>
                </c:pt>
                <c:pt idx="9">
                  <c:v>21.811858969829526</c:v>
                </c:pt>
                <c:pt idx="10">
                  <c:v>19.032931989356641</c:v>
                </c:pt>
                <c:pt idx="11">
                  <c:v>21.60221569546081</c:v>
                </c:pt>
                <c:pt idx="12">
                  <c:v>19.446218548683319</c:v>
                </c:pt>
                <c:pt idx="13">
                  <c:v>19.19439835714234</c:v>
                </c:pt>
                <c:pt idx="14">
                  <c:v>18.847444334246617</c:v>
                </c:pt>
                <c:pt idx="15">
                  <c:v>19.013558291924358</c:v>
                </c:pt>
                <c:pt idx="16">
                  <c:v>19.189466818085428</c:v>
                </c:pt>
                <c:pt idx="17">
                  <c:v>19.323352770916635</c:v>
                </c:pt>
                <c:pt idx="18">
                  <c:v>19.316333360871873</c:v>
                </c:pt>
                <c:pt idx="19">
                  <c:v>19.280090778867297</c:v>
                </c:pt>
                <c:pt idx="20">
                  <c:v>19.198874660176941</c:v>
                </c:pt>
                <c:pt idx="21">
                  <c:v>19.091242263975289</c:v>
                </c:pt>
                <c:pt idx="22">
                  <c:v>18.957993376574443</c:v>
                </c:pt>
                <c:pt idx="23">
                  <c:v>18.789365117911377</c:v>
                </c:pt>
                <c:pt idx="24">
                  <c:v>18.634133480753459</c:v>
                </c:pt>
                <c:pt idx="25">
                  <c:v>19.093628664791034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78.867435295434163</c:v>
                </c:pt>
                <c:pt idx="1">
                  <c:v>76.754681522912776</c:v>
                </c:pt>
                <c:pt idx="2">
                  <c:v>74.167341830256547</c:v>
                </c:pt>
                <c:pt idx="3">
                  <c:v>71.718571390021864</c:v>
                </c:pt>
                <c:pt idx="4">
                  <c:v>70.717561136412741</c:v>
                </c:pt>
                <c:pt idx="5">
                  <c:v>73.34468905239514</c:v>
                </c:pt>
                <c:pt idx="6">
                  <c:v>75.595169195240828</c:v>
                </c:pt>
                <c:pt idx="7">
                  <c:v>70.670806733361374</c:v>
                </c:pt>
                <c:pt idx="8">
                  <c:v>68.824218721879831</c:v>
                </c:pt>
                <c:pt idx="9">
                  <c:v>69.31794395553392</c:v>
                </c:pt>
                <c:pt idx="10">
                  <c:v>59.900294477182413</c:v>
                </c:pt>
                <c:pt idx="11">
                  <c:v>66.077441505989896</c:v>
                </c:pt>
                <c:pt idx="12">
                  <c:v>62.078001050368478</c:v>
                </c:pt>
                <c:pt idx="13">
                  <c:v>60.638481147706862</c:v>
                </c:pt>
                <c:pt idx="14">
                  <c:v>59.253038119565176</c:v>
                </c:pt>
                <c:pt idx="15">
                  <c:v>57.626012674381087</c:v>
                </c:pt>
                <c:pt idx="16">
                  <c:v>55.940865089693283</c:v>
                </c:pt>
                <c:pt idx="17">
                  <c:v>54.182002393044407</c:v>
                </c:pt>
                <c:pt idx="18">
                  <c:v>52.407941741934579</c:v>
                </c:pt>
                <c:pt idx="19">
                  <c:v>50.639409181297296</c:v>
                </c:pt>
                <c:pt idx="20">
                  <c:v>48.899802544033093</c:v>
                </c:pt>
                <c:pt idx="21">
                  <c:v>47.158074335152463</c:v>
                </c:pt>
                <c:pt idx="22">
                  <c:v>45.402247474382385</c:v>
                </c:pt>
                <c:pt idx="23">
                  <c:v>43.625861996910039</c:v>
                </c:pt>
                <c:pt idx="24">
                  <c:v>41.815427001563101</c:v>
                </c:pt>
                <c:pt idx="25">
                  <c:v>39.925780827642555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103.35183309738716</c:v>
                </c:pt>
                <c:pt idx="1">
                  <c:v>105.05908253082694</c:v>
                </c:pt>
                <c:pt idx="2">
                  <c:v>104.24027464117755</c:v>
                </c:pt>
                <c:pt idx="3">
                  <c:v>105.66752562847023</c:v>
                </c:pt>
                <c:pt idx="4">
                  <c:v>102.98389025938361</c:v>
                </c:pt>
                <c:pt idx="5">
                  <c:v>103.44183217612459</c:v>
                </c:pt>
                <c:pt idx="6">
                  <c:v>108.65791549383746</c:v>
                </c:pt>
                <c:pt idx="7">
                  <c:v>104.38901991452549</c:v>
                </c:pt>
                <c:pt idx="8">
                  <c:v>100.54184667026263</c:v>
                </c:pt>
                <c:pt idx="9">
                  <c:v>104.93591783574931</c:v>
                </c:pt>
                <c:pt idx="10">
                  <c:v>95.157359756351639</c:v>
                </c:pt>
                <c:pt idx="11">
                  <c:v>100.21330927047228</c:v>
                </c:pt>
                <c:pt idx="12">
                  <c:v>96.662413895690591</c:v>
                </c:pt>
                <c:pt idx="13">
                  <c:v>95.478824208784374</c:v>
                </c:pt>
                <c:pt idx="14">
                  <c:v>94.496967477863663</c:v>
                </c:pt>
                <c:pt idx="15">
                  <c:v>93.166302697937112</c:v>
                </c:pt>
                <c:pt idx="16">
                  <c:v>91.765710275456897</c:v>
                </c:pt>
                <c:pt idx="17">
                  <c:v>90.322513345194366</c:v>
                </c:pt>
                <c:pt idx="18">
                  <c:v>88.874870570246813</c:v>
                </c:pt>
                <c:pt idx="19">
                  <c:v>87.430586377369224</c:v>
                </c:pt>
                <c:pt idx="20">
                  <c:v>86.01542186919086</c:v>
                </c:pt>
                <c:pt idx="21">
                  <c:v>84.585872932733352</c:v>
                </c:pt>
                <c:pt idx="22">
                  <c:v>83.140979022826471</c:v>
                </c:pt>
                <c:pt idx="23">
                  <c:v>81.702598384137346</c:v>
                </c:pt>
                <c:pt idx="24">
                  <c:v>80.249258732651128</c:v>
                </c:pt>
                <c:pt idx="25">
                  <c:v>78.711922143180075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104.79317577312904</c:v>
                </c:pt>
                <c:pt idx="1">
                  <c:v>102.8149599591294</c:v>
                </c:pt>
                <c:pt idx="2">
                  <c:v>107.90420383397191</c:v>
                </c:pt>
                <c:pt idx="3">
                  <c:v>101.26709460963355</c:v>
                </c:pt>
                <c:pt idx="4">
                  <c:v>103.72023398718632</c:v>
                </c:pt>
                <c:pt idx="5">
                  <c:v>107.53229420626856</c:v>
                </c:pt>
                <c:pt idx="6">
                  <c:v>113.43929353852791</c:v>
                </c:pt>
                <c:pt idx="7">
                  <c:v>110.46780293892807</c:v>
                </c:pt>
                <c:pt idx="8">
                  <c:v>110.02674055748879</c:v>
                </c:pt>
                <c:pt idx="9">
                  <c:v>105.95311679162799</c:v>
                </c:pt>
                <c:pt idx="10">
                  <c:v>109.6138061640261</c:v>
                </c:pt>
                <c:pt idx="11">
                  <c:v>105.72584899302085</c:v>
                </c:pt>
                <c:pt idx="12">
                  <c:v>107.12532153690331</c:v>
                </c:pt>
                <c:pt idx="13">
                  <c:v>107.13460151217701</c:v>
                </c:pt>
                <c:pt idx="14">
                  <c:v>107.27312933227523</c:v>
                </c:pt>
                <c:pt idx="15">
                  <c:v>107.00042093837727</c:v>
                </c:pt>
                <c:pt idx="16">
                  <c:v>106.79079035754896</c:v>
                </c:pt>
                <c:pt idx="17">
                  <c:v>106.65010029666269</c:v>
                </c:pt>
                <c:pt idx="18">
                  <c:v>106.57144618214073</c:v>
                </c:pt>
                <c:pt idx="19">
                  <c:v>106.50985193059533</c:v>
                </c:pt>
                <c:pt idx="20">
                  <c:v>106.5193427823132</c:v>
                </c:pt>
                <c:pt idx="21">
                  <c:v>106.54775124763461</c:v>
                </c:pt>
                <c:pt idx="22">
                  <c:v>106.6022470066348</c:v>
                </c:pt>
                <c:pt idx="23">
                  <c:v>106.68637025121973</c:v>
                </c:pt>
                <c:pt idx="24">
                  <c:v>106.78402782376342</c:v>
                </c:pt>
                <c:pt idx="25">
                  <c:v>106.78259867454734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29.100989428019421</c:v>
                </c:pt>
                <c:pt idx="1">
                  <c:v>30.874562708615461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34.337327679272889</c:v>
                </c:pt>
                <c:pt idx="5">
                  <c:v>32.887932949175628</c:v>
                </c:pt>
                <c:pt idx="6">
                  <c:v>33.458173909360909</c:v>
                </c:pt>
                <c:pt idx="7">
                  <c:v>34.485942484307472</c:v>
                </c:pt>
                <c:pt idx="8">
                  <c:v>34.005081084806271</c:v>
                </c:pt>
                <c:pt idx="9">
                  <c:v>37.262974079025618</c:v>
                </c:pt>
                <c:pt idx="10">
                  <c:v>36.934781040285671</c:v>
                </c:pt>
                <c:pt idx="11">
                  <c:v>36.189080592348702</c:v>
                </c:pt>
                <c:pt idx="12">
                  <c:v>36.673644460449957</c:v>
                </c:pt>
                <c:pt idx="13">
                  <c:v>37.205534136117144</c:v>
                </c:pt>
                <c:pt idx="14">
                  <c:v>37.787477836328094</c:v>
                </c:pt>
                <c:pt idx="15">
                  <c:v>38.225660008108683</c:v>
                </c:pt>
                <c:pt idx="16">
                  <c:v>38.649169458691254</c:v>
                </c:pt>
                <c:pt idx="17">
                  <c:v>39.061711901131716</c:v>
                </c:pt>
                <c:pt idx="18" formatCode="General">
                  <c:v>39.513003366973265</c:v>
                </c:pt>
                <c:pt idx="19" formatCode="General">
                  <c:v>39.982034692932707</c:v>
                </c:pt>
                <c:pt idx="20" formatCode="General">
                  <c:v>40.487434811262823</c:v>
                </c:pt>
                <c:pt idx="21" formatCode="General">
                  <c:v>41.001875920256509</c:v>
                </c:pt>
                <c:pt idx="22">
                  <c:v>41.528769968402223</c:v>
                </c:pt>
                <c:pt idx="23">
                  <c:v>42.077254217401695</c:v>
                </c:pt>
                <c:pt idx="24">
                  <c:v>42.655549321635633</c:v>
                </c:pt>
                <c:pt idx="25">
                  <c:v>43.195876774223521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29.680237217432644</c:v>
                </c:pt>
                <c:pt idx="1">
                  <c:v>29.797773658388682</c:v>
                </c:pt>
                <c:pt idx="2">
                  <c:v>31.164066917536932</c:v>
                </c:pt>
                <c:pt idx="3">
                  <c:v>31.067454382144831</c:v>
                </c:pt>
                <c:pt idx="4">
                  <c:v>31.541356100981748</c:v>
                </c:pt>
                <c:pt idx="5">
                  <c:v>30.67416250059258</c:v>
                </c:pt>
                <c:pt idx="6">
                  <c:v>30.78611436469658</c:v>
                </c:pt>
                <c:pt idx="7">
                  <c:v>31.733782147388094</c:v>
                </c:pt>
                <c:pt idx="8">
                  <c:v>31.716384312745372</c:v>
                </c:pt>
                <c:pt idx="9">
                  <c:v>34.018257757942187</c:v>
                </c:pt>
                <c:pt idx="10">
                  <c:v>33.748086669992347</c:v>
                </c:pt>
                <c:pt idx="11">
                  <c:v>32.883882772812285</c:v>
                </c:pt>
                <c:pt idx="12">
                  <c:v>33.300124870740134</c:v>
                </c:pt>
                <c:pt idx="13">
                  <c:v>33.708491141537166</c:v>
                </c:pt>
                <c:pt idx="14">
                  <c:v>34.187528842292075</c:v>
                </c:pt>
                <c:pt idx="15">
                  <c:v>34.556238772035876</c:v>
                </c:pt>
                <c:pt idx="16">
                  <c:v>34.93387110529298</c:v>
                </c:pt>
                <c:pt idx="17">
                  <c:v>35.291089881425968</c:v>
                </c:pt>
                <c:pt idx="18" formatCode="General">
                  <c:v>35.666511570862447</c:v>
                </c:pt>
                <c:pt idx="19" formatCode="General">
                  <c:v>36.083247943105633</c:v>
                </c:pt>
                <c:pt idx="20" formatCode="General">
                  <c:v>36.533247506399952</c:v>
                </c:pt>
                <c:pt idx="21" formatCode="General">
                  <c:v>37.004177799577747</c:v>
                </c:pt>
                <c:pt idx="22">
                  <c:v>37.507137399496216</c:v>
                </c:pt>
                <c:pt idx="23">
                  <c:v>38.036937164406595</c:v>
                </c:pt>
                <c:pt idx="24">
                  <c:v>38.582354829190564</c:v>
                </c:pt>
                <c:pt idx="25">
                  <c:v>39.095133081484526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96.37409410888678</c:v>
                </c:pt>
                <c:pt idx="1">
                  <c:v>103.95853399239968</c:v>
                </c:pt>
                <c:pt idx="2">
                  <c:v>111.29111667162786</c:v>
                </c:pt>
                <c:pt idx="3">
                  <c:v>116.87388646027736</c:v>
                </c:pt>
                <c:pt idx="4">
                  <c:v>122.88043540968044</c:v>
                </c:pt>
                <c:pt idx="5">
                  <c:v>121.67881259569965</c:v>
                </c:pt>
                <c:pt idx="6">
                  <c:v>123.19757707276503</c:v>
                </c:pt>
                <c:pt idx="7">
                  <c:v>125.83617264882869</c:v>
                </c:pt>
                <c:pt idx="8">
                  <c:v>127.66654627081249</c:v>
                </c:pt>
                <c:pt idx="9">
                  <c:v>139.9489954198676</c:v>
                </c:pt>
                <c:pt idx="10">
                  <c:v>137.43758059349912</c:v>
                </c:pt>
                <c:pt idx="11">
                  <c:v>138.35022265905357</c:v>
                </c:pt>
                <c:pt idx="12">
                  <c:v>140.0623074373259</c:v>
                </c:pt>
                <c:pt idx="13">
                  <c:v>142.66174114135418</c:v>
                </c:pt>
                <c:pt idx="14">
                  <c:v>145.34498972999904</c:v>
                </c:pt>
                <c:pt idx="15">
                  <c:v>147.54035609618748</c:v>
                </c:pt>
                <c:pt idx="16">
                  <c:v>149.54306992682103</c:v>
                </c:pt>
                <c:pt idx="17">
                  <c:v>151.48027018465453</c:v>
                </c:pt>
                <c:pt idx="18" formatCode="General">
                  <c:v>153.44750213598618</c:v>
                </c:pt>
                <c:pt idx="19" formatCode="General">
                  <c:v>155.40065478379043</c:v>
                </c:pt>
                <c:pt idx="20" formatCode="General">
                  <c:v>157.43896671961355</c:v>
                </c:pt>
                <c:pt idx="21" formatCode="General">
                  <c:v>159.48062249885444</c:v>
                </c:pt>
                <c:pt idx="22" formatCode="General">
                  <c:v>161.55051771519615</c:v>
                </c:pt>
                <c:pt idx="23" formatCode="General">
                  <c:v>163.64705795477414</c:v>
                </c:pt>
                <c:pt idx="24" formatCode="General">
                  <c:v>165.76155643376322</c:v>
                </c:pt>
                <c:pt idx="25" formatCode="General">
                  <c:v>167.78537609815362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42.884602534055276</c:v>
                </c:pt>
                <c:pt idx="1">
                  <c:v>43.620292641131165</c:v>
                </c:pt>
                <c:pt idx="2">
                  <c:v>47.020223045211196</c:v>
                </c:pt>
                <c:pt idx="3">
                  <c:v>45.906081102395312</c:v>
                </c:pt>
                <c:pt idx="4">
                  <c:v>52.399173203030848</c:v>
                </c:pt>
                <c:pt idx="5">
                  <c:v>56.678582699713786</c:v>
                </c:pt>
                <c:pt idx="6">
                  <c:v>67.682714973549551</c:v>
                </c:pt>
                <c:pt idx="7">
                  <c:v>68.857960639276982</c:v>
                </c:pt>
                <c:pt idx="8">
                  <c:v>67.694264778647039</c:v>
                </c:pt>
                <c:pt idx="9">
                  <c:v>72.83253866744316</c:v>
                </c:pt>
                <c:pt idx="10">
                  <c:v>78.549629729561516</c:v>
                </c:pt>
                <c:pt idx="11">
                  <c:v>74.39596071017823</c:v>
                </c:pt>
                <c:pt idx="12">
                  <c:v>81.946699551563199</c:v>
                </c:pt>
                <c:pt idx="13">
                  <c:v>85.34240488253613</c:v>
                </c:pt>
                <c:pt idx="14">
                  <c:v>88.750624399935475</c:v>
                </c:pt>
                <c:pt idx="15">
                  <c:v>91.783283936127532</c:v>
                </c:pt>
                <c:pt idx="16">
                  <c:v>94.65038266731527</c:v>
                </c:pt>
                <c:pt idx="17">
                  <c:v>97.392053727310369</c:v>
                </c:pt>
                <c:pt idx="18" formatCode="General">
                  <c:v>100.11515540683089</c:v>
                </c:pt>
                <c:pt idx="19" formatCode="General">
                  <c:v>102.79377325489303</c:v>
                </c:pt>
                <c:pt idx="20" formatCode="General">
                  <c:v>105.45899538981466</c:v>
                </c:pt>
                <c:pt idx="21" formatCode="General">
                  <c:v>108.0616883640679</c:v>
                </c:pt>
                <c:pt idx="22" formatCode="General">
                  <c:v>110.61222966015697</c:v>
                </c:pt>
                <c:pt idx="23" formatCode="General">
                  <c:v>113.12208747059063</c:v>
                </c:pt>
                <c:pt idx="24" formatCode="General">
                  <c:v>115.56519366746255</c:v>
                </c:pt>
                <c:pt idx="25" formatCode="General">
                  <c:v>117.82874444873616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5.9835545138014581</c:v>
                </c:pt>
                <c:pt idx="1">
                  <c:v>5.919075330469024</c:v>
                </c:pt>
                <c:pt idx="2">
                  <c:v>6.4404405985962798</c:v>
                </c:pt>
                <c:pt idx="3">
                  <c:v>6.3791118498367174</c:v>
                </c:pt>
                <c:pt idx="4">
                  <c:v>7.0694062512508724</c:v>
                </c:pt>
                <c:pt idx="5">
                  <c:v>7.6983806062820301</c:v>
                </c:pt>
                <c:pt idx="6">
                  <c:v>9.1779806043160779</c:v>
                </c:pt>
                <c:pt idx="7">
                  <c:v>9.1924784110381275</c:v>
                </c:pt>
                <c:pt idx="8">
                  <c:v>9.1062865709879048</c:v>
                </c:pt>
                <c:pt idx="9">
                  <c:v>9.7993965229807785</c:v>
                </c:pt>
                <c:pt idx="10">
                  <c:v>10.506529579744326</c:v>
                </c:pt>
                <c:pt idx="11">
                  <c:v>9.9710378006631419</c:v>
                </c:pt>
                <c:pt idx="12">
                  <c:v>10.922268648275121</c:v>
                </c:pt>
                <c:pt idx="13">
                  <c:v>11.351523472644889</c:v>
                </c:pt>
                <c:pt idx="14">
                  <c:v>11.785799927494079</c:v>
                </c:pt>
                <c:pt idx="15">
                  <c:v>12.173166584920544</c:v>
                </c:pt>
                <c:pt idx="16">
                  <c:v>12.540674301095779</c:v>
                </c:pt>
                <c:pt idx="17">
                  <c:v>12.89390549965853</c:v>
                </c:pt>
                <c:pt idx="18" formatCode="General">
                  <c:v>13.247235664152825</c:v>
                </c:pt>
                <c:pt idx="19" formatCode="General">
                  <c:v>13.590351057148627</c:v>
                </c:pt>
                <c:pt idx="20" formatCode="General">
                  <c:v>13.9329137171946</c:v>
                </c:pt>
                <c:pt idx="21" formatCode="General">
                  <c:v>14.266694637747834</c:v>
                </c:pt>
                <c:pt idx="22" formatCode="General">
                  <c:v>14.595878376330266</c:v>
                </c:pt>
                <c:pt idx="23" formatCode="General">
                  <c:v>14.916467442648557</c:v>
                </c:pt>
                <c:pt idx="24" formatCode="General">
                  <c:v>15.234498709216584</c:v>
                </c:pt>
                <c:pt idx="25" formatCode="General">
                  <c:v>15.527939287241972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27.8770780318535</c:v>
                </c:pt>
                <c:pt idx="1">
                  <c:v>25.394037656126397</c:v>
                </c:pt>
                <c:pt idx="2">
                  <c:v>20.746756615997064</c:v>
                </c:pt>
                <c:pt idx="3">
                  <c:v>22.474584417686724</c:v>
                </c:pt>
                <c:pt idx="4">
                  <c:v>16.56361597280031</c:v>
                </c:pt>
                <c:pt idx="5">
                  <c:v>20.362313213748326</c:v>
                </c:pt>
                <c:pt idx="6">
                  <c:v>19.57106084770534</c:v>
                </c:pt>
                <c:pt idx="7">
                  <c:v>20.407034082345568</c:v>
                </c:pt>
                <c:pt idx="8">
                  <c:v>19.475631032369776</c:v>
                </c:pt>
                <c:pt idx="9">
                  <c:v>21.811858969829526</c:v>
                </c:pt>
                <c:pt idx="10">
                  <c:v>19.032931989356641</c:v>
                </c:pt>
                <c:pt idx="11">
                  <c:v>21.60221569546081</c:v>
                </c:pt>
                <c:pt idx="12">
                  <c:v>19.446218548683319</c:v>
                </c:pt>
                <c:pt idx="13">
                  <c:v>19.19439835714234</c:v>
                </c:pt>
                <c:pt idx="14">
                  <c:v>18.847444334246617</c:v>
                </c:pt>
                <c:pt idx="15">
                  <c:v>19.013558291924358</c:v>
                </c:pt>
                <c:pt idx="16">
                  <c:v>19.189466818085428</c:v>
                </c:pt>
                <c:pt idx="17">
                  <c:v>19.323352770916635</c:v>
                </c:pt>
                <c:pt idx="18">
                  <c:v>19.316333360871873</c:v>
                </c:pt>
                <c:pt idx="19">
                  <c:v>19.280090778867297</c:v>
                </c:pt>
                <c:pt idx="20">
                  <c:v>19.198874660176941</c:v>
                </c:pt>
                <c:pt idx="21">
                  <c:v>19.091242263975289</c:v>
                </c:pt>
                <c:pt idx="22">
                  <c:v>18.957993376574443</c:v>
                </c:pt>
                <c:pt idx="23">
                  <c:v>18.789365117911377</c:v>
                </c:pt>
                <c:pt idx="24">
                  <c:v>18.634133480753459</c:v>
                </c:pt>
                <c:pt idx="25">
                  <c:v>19.093628664791034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78.867435295434163</c:v>
                </c:pt>
                <c:pt idx="1">
                  <c:v>76.754681522912776</c:v>
                </c:pt>
                <c:pt idx="2">
                  <c:v>74.167341830256547</c:v>
                </c:pt>
                <c:pt idx="3">
                  <c:v>71.718571390021864</c:v>
                </c:pt>
                <c:pt idx="4">
                  <c:v>70.717561136412741</c:v>
                </c:pt>
                <c:pt idx="5">
                  <c:v>73.34468905239514</c:v>
                </c:pt>
                <c:pt idx="6">
                  <c:v>75.595169195240828</c:v>
                </c:pt>
                <c:pt idx="7">
                  <c:v>70.670806733361374</c:v>
                </c:pt>
                <c:pt idx="8">
                  <c:v>68.824218721879831</c:v>
                </c:pt>
                <c:pt idx="9">
                  <c:v>69.31794395553392</c:v>
                </c:pt>
                <c:pt idx="10">
                  <c:v>59.900294477182413</c:v>
                </c:pt>
                <c:pt idx="11">
                  <c:v>66.077441505989896</c:v>
                </c:pt>
                <c:pt idx="12">
                  <c:v>62.078001050368478</c:v>
                </c:pt>
                <c:pt idx="13">
                  <c:v>60.638481147706862</c:v>
                </c:pt>
                <c:pt idx="14">
                  <c:v>59.253038119565176</c:v>
                </c:pt>
                <c:pt idx="15">
                  <c:v>57.626012674381087</c:v>
                </c:pt>
                <c:pt idx="16">
                  <c:v>55.940865089693283</c:v>
                </c:pt>
                <c:pt idx="17">
                  <c:v>54.182002393044407</c:v>
                </c:pt>
                <c:pt idx="18">
                  <c:v>52.407941741934579</c:v>
                </c:pt>
                <c:pt idx="19">
                  <c:v>50.639409181297296</c:v>
                </c:pt>
                <c:pt idx="20">
                  <c:v>48.899802544033093</c:v>
                </c:pt>
                <c:pt idx="21">
                  <c:v>47.158074335152463</c:v>
                </c:pt>
                <c:pt idx="22">
                  <c:v>45.402247474382385</c:v>
                </c:pt>
                <c:pt idx="23">
                  <c:v>43.625861996910039</c:v>
                </c:pt>
                <c:pt idx="24">
                  <c:v>41.815427001563101</c:v>
                </c:pt>
                <c:pt idx="25">
                  <c:v>39.925780827642555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103.35183309738716</c:v>
                </c:pt>
                <c:pt idx="1">
                  <c:v>105.05908253082694</c:v>
                </c:pt>
                <c:pt idx="2">
                  <c:v>104.24027464117755</c:v>
                </c:pt>
                <c:pt idx="3">
                  <c:v>105.66752562847023</c:v>
                </c:pt>
                <c:pt idx="4">
                  <c:v>102.98389025938361</c:v>
                </c:pt>
                <c:pt idx="5">
                  <c:v>103.44183217612459</c:v>
                </c:pt>
                <c:pt idx="6">
                  <c:v>108.65791549383746</c:v>
                </c:pt>
                <c:pt idx="7">
                  <c:v>104.38901991452549</c:v>
                </c:pt>
                <c:pt idx="8">
                  <c:v>100.54184667026263</c:v>
                </c:pt>
                <c:pt idx="9">
                  <c:v>104.93591783574931</c:v>
                </c:pt>
                <c:pt idx="10">
                  <c:v>95.157359756351639</c:v>
                </c:pt>
                <c:pt idx="11">
                  <c:v>100.21330927047228</c:v>
                </c:pt>
                <c:pt idx="12">
                  <c:v>96.662413895690591</c:v>
                </c:pt>
                <c:pt idx="13">
                  <c:v>95.478824208784374</c:v>
                </c:pt>
                <c:pt idx="14">
                  <c:v>94.496967477863663</c:v>
                </c:pt>
                <c:pt idx="15">
                  <c:v>93.166302697937112</c:v>
                </c:pt>
                <c:pt idx="16">
                  <c:v>91.765710275456897</c:v>
                </c:pt>
                <c:pt idx="17">
                  <c:v>90.322513345194366</c:v>
                </c:pt>
                <c:pt idx="18">
                  <c:v>88.874870570246813</c:v>
                </c:pt>
                <c:pt idx="19">
                  <c:v>87.430586377369224</c:v>
                </c:pt>
                <c:pt idx="20">
                  <c:v>86.01542186919086</c:v>
                </c:pt>
                <c:pt idx="21">
                  <c:v>84.585872932733352</c:v>
                </c:pt>
                <c:pt idx="22">
                  <c:v>83.140979022826471</c:v>
                </c:pt>
                <c:pt idx="23">
                  <c:v>81.702598384137346</c:v>
                </c:pt>
                <c:pt idx="24">
                  <c:v>80.249258732651128</c:v>
                </c:pt>
                <c:pt idx="25">
                  <c:v>78.711922143180075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104.79317577312904</c:v>
                </c:pt>
                <c:pt idx="1">
                  <c:v>102.8149599591294</c:v>
                </c:pt>
                <c:pt idx="2">
                  <c:v>107.90420383397191</c:v>
                </c:pt>
                <c:pt idx="3">
                  <c:v>101.26709460963355</c:v>
                </c:pt>
                <c:pt idx="4">
                  <c:v>103.72023398718632</c:v>
                </c:pt>
                <c:pt idx="5">
                  <c:v>107.53229420626856</c:v>
                </c:pt>
                <c:pt idx="6">
                  <c:v>113.43929353852791</c:v>
                </c:pt>
                <c:pt idx="7">
                  <c:v>110.46780293892807</c:v>
                </c:pt>
                <c:pt idx="8">
                  <c:v>110.02674055748879</c:v>
                </c:pt>
                <c:pt idx="9">
                  <c:v>105.95311679162799</c:v>
                </c:pt>
                <c:pt idx="10">
                  <c:v>109.6138061640261</c:v>
                </c:pt>
                <c:pt idx="11">
                  <c:v>105.72584899302085</c:v>
                </c:pt>
                <c:pt idx="12">
                  <c:v>107.12532153690331</c:v>
                </c:pt>
                <c:pt idx="13">
                  <c:v>107.13460151217701</c:v>
                </c:pt>
                <c:pt idx="14">
                  <c:v>107.27312933227523</c:v>
                </c:pt>
                <c:pt idx="15">
                  <c:v>107.00042093837727</c:v>
                </c:pt>
                <c:pt idx="16">
                  <c:v>106.79079035754896</c:v>
                </c:pt>
                <c:pt idx="17">
                  <c:v>106.65010029666269</c:v>
                </c:pt>
                <c:pt idx="18">
                  <c:v>106.57144618214073</c:v>
                </c:pt>
                <c:pt idx="19">
                  <c:v>106.50985193059533</c:v>
                </c:pt>
                <c:pt idx="20">
                  <c:v>106.5193427823132</c:v>
                </c:pt>
                <c:pt idx="21">
                  <c:v>106.54775124763461</c:v>
                </c:pt>
                <c:pt idx="22">
                  <c:v>106.6022470066348</c:v>
                </c:pt>
                <c:pt idx="23">
                  <c:v>106.68637025121973</c:v>
                </c:pt>
                <c:pt idx="24">
                  <c:v>106.78402782376342</c:v>
                </c:pt>
                <c:pt idx="25">
                  <c:v>106.78259867454734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29.100989428019421</c:v>
                </c:pt>
                <c:pt idx="1">
                  <c:v>30.874562708615461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34.337327679272889</c:v>
                </c:pt>
                <c:pt idx="5">
                  <c:v>32.887932949175628</c:v>
                </c:pt>
                <c:pt idx="6">
                  <c:v>33.458173909360909</c:v>
                </c:pt>
                <c:pt idx="7">
                  <c:v>34.485942484307472</c:v>
                </c:pt>
                <c:pt idx="8">
                  <c:v>34.005081084806271</c:v>
                </c:pt>
                <c:pt idx="9">
                  <c:v>37.262974079025618</c:v>
                </c:pt>
                <c:pt idx="10">
                  <c:v>36.934781040285671</c:v>
                </c:pt>
                <c:pt idx="11">
                  <c:v>36.189080592348702</c:v>
                </c:pt>
                <c:pt idx="12">
                  <c:v>36.673644460449957</c:v>
                </c:pt>
                <c:pt idx="13">
                  <c:v>37.205534136117144</c:v>
                </c:pt>
                <c:pt idx="14">
                  <c:v>37.787477836328094</c:v>
                </c:pt>
                <c:pt idx="15">
                  <c:v>38.225660008108683</c:v>
                </c:pt>
                <c:pt idx="16">
                  <c:v>38.649169458691254</c:v>
                </c:pt>
                <c:pt idx="17">
                  <c:v>39.061711901131716</c:v>
                </c:pt>
                <c:pt idx="18" formatCode="General">
                  <c:v>39.513003366973265</c:v>
                </c:pt>
                <c:pt idx="19" formatCode="General">
                  <c:v>39.982034692932707</c:v>
                </c:pt>
                <c:pt idx="20" formatCode="General">
                  <c:v>40.487434811262823</c:v>
                </c:pt>
                <c:pt idx="21" formatCode="General">
                  <c:v>41.001875920256509</c:v>
                </c:pt>
                <c:pt idx="22">
                  <c:v>41.528769968402223</c:v>
                </c:pt>
                <c:pt idx="23">
                  <c:v>42.077254217401695</c:v>
                </c:pt>
                <c:pt idx="24">
                  <c:v>42.655549321635633</c:v>
                </c:pt>
                <c:pt idx="25">
                  <c:v>43.195876774223521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29.680237217432644</c:v>
                </c:pt>
                <c:pt idx="1">
                  <c:v>29.797773658388682</c:v>
                </c:pt>
                <c:pt idx="2">
                  <c:v>31.164066917536932</c:v>
                </c:pt>
                <c:pt idx="3">
                  <c:v>31.067454382144831</c:v>
                </c:pt>
                <c:pt idx="4">
                  <c:v>31.541356100981748</c:v>
                </c:pt>
                <c:pt idx="5">
                  <c:v>30.67416250059258</c:v>
                </c:pt>
                <c:pt idx="6">
                  <c:v>30.78611436469658</c:v>
                </c:pt>
                <c:pt idx="7">
                  <c:v>31.733782147388094</c:v>
                </c:pt>
                <c:pt idx="8">
                  <c:v>31.716384312745372</c:v>
                </c:pt>
                <c:pt idx="9">
                  <c:v>34.018257757942187</c:v>
                </c:pt>
                <c:pt idx="10">
                  <c:v>33.748086669992347</c:v>
                </c:pt>
                <c:pt idx="11">
                  <c:v>32.883882772812285</c:v>
                </c:pt>
                <c:pt idx="12">
                  <c:v>33.300124870740134</c:v>
                </c:pt>
                <c:pt idx="13">
                  <c:v>33.708491141537166</c:v>
                </c:pt>
                <c:pt idx="14">
                  <c:v>34.187528842292075</c:v>
                </c:pt>
                <c:pt idx="15">
                  <c:v>34.556238772035876</c:v>
                </c:pt>
                <c:pt idx="16">
                  <c:v>34.93387110529298</c:v>
                </c:pt>
                <c:pt idx="17">
                  <c:v>35.291089881425968</c:v>
                </c:pt>
                <c:pt idx="18" formatCode="General">
                  <c:v>35.666511570862447</c:v>
                </c:pt>
                <c:pt idx="19" formatCode="General">
                  <c:v>36.083247943105633</c:v>
                </c:pt>
                <c:pt idx="20" formatCode="General">
                  <c:v>36.533247506399952</c:v>
                </c:pt>
                <c:pt idx="21" formatCode="General">
                  <c:v>37.004177799577747</c:v>
                </c:pt>
                <c:pt idx="22">
                  <c:v>37.507137399496216</c:v>
                </c:pt>
                <c:pt idx="23">
                  <c:v>38.036937164406595</c:v>
                </c:pt>
                <c:pt idx="24">
                  <c:v>38.582354829190564</c:v>
                </c:pt>
                <c:pt idx="25">
                  <c:v>39.095133081484526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96.37409410888678</c:v>
                </c:pt>
                <c:pt idx="1">
                  <c:v>103.95853399239968</c:v>
                </c:pt>
                <c:pt idx="2">
                  <c:v>111.29111667162786</c:v>
                </c:pt>
                <c:pt idx="3">
                  <c:v>116.87388646027736</c:v>
                </c:pt>
                <c:pt idx="4">
                  <c:v>122.88043540968044</c:v>
                </c:pt>
                <c:pt idx="5">
                  <c:v>121.67881259569965</c:v>
                </c:pt>
                <c:pt idx="6">
                  <c:v>123.19757707276503</c:v>
                </c:pt>
                <c:pt idx="7">
                  <c:v>125.83617264882869</c:v>
                </c:pt>
                <c:pt idx="8">
                  <c:v>127.66654627081249</c:v>
                </c:pt>
                <c:pt idx="9">
                  <c:v>139.9489954198676</c:v>
                </c:pt>
                <c:pt idx="10">
                  <c:v>137.43758059349912</c:v>
                </c:pt>
                <c:pt idx="11">
                  <c:v>138.35022265905357</c:v>
                </c:pt>
                <c:pt idx="12">
                  <c:v>140.0623074373259</c:v>
                </c:pt>
                <c:pt idx="13">
                  <c:v>142.66174114135418</c:v>
                </c:pt>
                <c:pt idx="14">
                  <c:v>145.34498972999904</c:v>
                </c:pt>
                <c:pt idx="15">
                  <c:v>147.54035609618748</c:v>
                </c:pt>
                <c:pt idx="16">
                  <c:v>149.54306992682103</c:v>
                </c:pt>
                <c:pt idx="17">
                  <c:v>151.48027018465453</c:v>
                </c:pt>
                <c:pt idx="18" formatCode="General">
                  <c:v>153.44750213598618</c:v>
                </c:pt>
                <c:pt idx="19" formatCode="General">
                  <c:v>155.40065478379043</c:v>
                </c:pt>
                <c:pt idx="20" formatCode="General">
                  <c:v>157.43896671961355</c:v>
                </c:pt>
                <c:pt idx="21" formatCode="General">
                  <c:v>159.48062249885444</c:v>
                </c:pt>
                <c:pt idx="22" formatCode="General">
                  <c:v>161.55051771519615</c:v>
                </c:pt>
                <c:pt idx="23" formatCode="General">
                  <c:v>163.64705795477414</c:v>
                </c:pt>
                <c:pt idx="24" formatCode="General">
                  <c:v>165.76155643376322</c:v>
                </c:pt>
                <c:pt idx="25" formatCode="General">
                  <c:v>167.78537609815362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42.884602534055276</c:v>
                </c:pt>
                <c:pt idx="1">
                  <c:v>43.620292641131165</c:v>
                </c:pt>
                <c:pt idx="2">
                  <c:v>47.020223045211196</c:v>
                </c:pt>
                <c:pt idx="3">
                  <c:v>45.906081102395312</c:v>
                </c:pt>
                <c:pt idx="4">
                  <c:v>52.399173203030848</c:v>
                </c:pt>
                <c:pt idx="5">
                  <c:v>56.678582699713786</c:v>
                </c:pt>
                <c:pt idx="6">
                  <c:v>67.682714973549551</c:v>
                </c:pt>
                <c:pt idx="7">
                  <c:v>68.857960639276982</c:v>
                </c:pt>
                <c:pt idx="8">
                  <c:v>67.694264778647039</c:v>
                </c:pt>
                <c:pt idx="9">
                  <c:v>72.83253866744316</c:v>
                </c:pt>
                <c:pt idx="10">
                  <c:v>78.549629729561516</c:v>
                </c:pt>
                <c:pt idx="11">
                  <c:v>74.39596071017823</c:v>
                </c:pt>
                <c:pt idx="12">
                  <c:v>81.946699551563199</c:v>
                </c:pt>
                <c:pt idx="13">
                  <c:v>85.34240488253613</c:v>
                </c:pt>
                <c:pt idx="14">
                  <c:v>88.750624399935475</c:v>
                </c:pt>
                <c:pt idx="15">
                  <c:v>91.783283936127532</c:v>
                </c:pt>
                <c:pt idx="16">
                  <c:v>94.65038266731527</c:v>
                </c:pt>
                <c:pt idx="17">
                  <c:v>97.392053727310369</c:v>
                </c:pt>
                <c:pt idx="18" formatCode="General">
                  <c:v>100.11515540683089</c:v>
                </c:pt>
                <c:pt idx="19" formatCode="General">
                  <c:v>102.79377325489303</c:v>
                </c:pt>
                <c:pt idx="20" formatCode="General">
                  <c:v>105.45899538981466</c:v>
                </c:pt>
                <c:pt idx="21" formatCode="General">
                  <c:v>108.0616883640679</c:v>
                </c:pt>
                <c:pt idx="22" formatCode="General">
                  <c:v>110.61222966015697</c:v>
                </c:pt>
                <c:pt idx="23" formatCode="General">
                  <c:v>113.12208747059063</c:v>
                </c:pt>
                <c:pt idx="24" formatCode="General">
                  <c:v>115.56519366746255</c:v>
                </c:pt>
                <c:pt idx="25" formatCode="General">
                  <c:v>117.82874444873616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5.9835545138014581</c:v>
                </c:pt>
                <c:pt idx="1">
                  <c:v>5.919075330469024</c:v>
                </c:pt>
                <c:pt idx="2">
                  <c:v>6.4404405985962798</c:v>
                </c:pt>
                <c:pt idx="3">
                  <c:v>6.3791118498367174</c:v>
                </c:pt>
                <c:pt idx="4">
                  <c:v>7.0694062512508724</c:v>
                </c:pt>
                <c:pt idx="5">
                  <c:v>7.6983806062820301</c:v>
                </c:pt>
                <c:pt idx="6">
                  <c:v>9.1779806043160779</c:v>
                </c:pt>
                <c:pt idx="7">
                  <c:v>9.1924784110381275</c:v>
                </c:pt>
                <c:pt idx="8">
                  <c:v>9.1062865709879048</c:v>
                </c:pt>
                <c:pt idx="9">
                  <c:v>9.7993965229807785</c:v>
                </c:pt>
                <c:pt idx="10">
                  <c:v>10.506529579744326</c:v>
                </c:pt>
                <c:pt idx="11">
                  <c:v>9.9710378006631419</c:v>
                </c:pt>
                <c:pt idx="12">
                  <c:v>10.922268648275121</c:v>
                </c:pt>
                <c:pt idx="13">
                  <c:v>11.351523472644889</c:v>
                </c:pt>
                <c:pt idx="14">
                  <c:v>11.785799927494079</c:v>
                </c:pt>
                <c:pt idx="15">
                  <c:v>12.173166584920544</c:v>
                </c:pt>
                <c:pt idx="16">
                  <c:v>12.540674301095779</c:v>
                </c:pt>
                <c:pt idx="17">
                  <c:v>12.89390549965853</c:v>
                </c:pt>
                <c:pt idx="18" formatCode="General">
                  <c:v>13.247235664152825</c:v>
                </c:pt>
                <c:pt idx="19" formatCode="General">
                  <c:v>13.590351057148627</c:v>
                </c:pt>
                <c:pt idx="20" formatCode="General">
                  <c:v>13.9329137171946</c:v>
                </c:pt>
                <c:pt idx="21" formatCode="General">
                  <c:v>14.266694637747834</c:v>
                </c:pt>
                <c:pt idx="22" formatCode="General">
                  <c:v>14.595878376330266</c:v>
                </c:pt>
                <c:pt idx="23" formatCode="General">
                  <c:v>14.916467442648557</c:v>
                </c:pt>
                <c:pt idx="24" formatCode="General">
                  <c:v>15.234498709216584</c:v>
                </c:pt>
                <c:pt idx="25" formatCode="General">
                  <c:v>15.527939287241972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47.158260793428198</c:v>
                </c:pt>
                <c:pt idx="1">
                  <c:v>19.506666888889256</c:v>
                </c:pt>
                <c:pt idx="2">
                  <c:v>50.795794387453526</c:v>
                </c:pt>
                <c:pt idx="3">
                  <c:v>15.755107814190112</c:v>
                </c:pt>
                <c:pt idx="4">
                  <c:v>23.394730426599878</c:v>
                </c:pt>
                <c:pt idx="5">
                  <c:v>37.959190349584325</c:v>
                </c:pt>
                <c:pt idx="6">
                  <c:v>11.295386499334422</c:v>
                </c:pt>
                <c:pt idx="7">
                  <c:v>7.0206931072320611</c:v>
                </c:pt>
                <c:pt idx="8">
                  <c:v>6.8566715797641526</c:v>
                </c:pt>
                <c:pt idx="9">
                  <c:v>14.082386349605946</c:v>
                </c:pt>
                <c:pt idx="10">
                  <c:v>37.366402589152244</c:v>
                </c:pt>
                <c:pt idx="11">
                  <c:v>45.537011859192198</c:v>
                </c:pt>
                <c:pt idx="12">
                  <c:v>13.267937774131449</c:v>
                </c:pt>
                <c:pt idx="13">
                  <c:v>4.6385008650290258</c:v>
                </c:pt>
                <c:pt idx="14">
                  <c:v>19.225953042941963</c:v>
                </c:pt>
                <c:pt idx="15">
                  <c:v>13.056626687304844</c:v>
                </c:pt>
                <c:pt idx="16">
                  <c:v>11.352517843149737</c:v>
                </c:pt>
                <c:pt idx="17">
                  <c:v>32.92307383765533</c:v>
                </c:pt>
                <c:pt idx="18">
                  <c:v>13.702609981394827</c:v>
                </c:pt>
                <c:pt idx="19">
                  <c:v>0.59178980189886221</c:v>
                </c:pt>
                <c:pt idx="20">
                  <c:v>35.259233488954557</c:v>
                </c:pt>
                <c:pt idx="21">
                  <c:v>8.8532307077549284</c:v>
                </c:pt>
                <c:pt idx="22">
                  <c:v>8.0260226574220681</c:v>
                </c:pt>
                <c:pt idx="23">
                  <c:v>17.738514948028254</c:v>
                </c:pt>
                <c:pt idx="24">
                  <c:v>7.063310593170133</c:v>
                </c:pt>
                <c:pt idx="25">
                  <c:v>51.871375126737632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55.576060322620911</c:v>
                </c:pt>
                <c:pt idx="1">
                  <c:v>20.648021701971132</c:v>
                </c:pt>
                <c:pt idx="2">
                  <c:v>58.157500813735098</c:v>
                </c:pt>
                <c:pt idx="3">
                  <c:v>19.591158823218393</c:v>
                </c:pt>
                <c:pt idx="4">
                  <c:v>25.868551612036061</c:v>
                </c:pt>
                <c:pt idx="5">
                  <c:v>46.009623188036521</c:v>
                </c:pt>
                <c:pt idx="6">
                  <c:v>13.889108078233861</c:v>
                </c:pt>
                <c:pt idx="7">
                  <c:v>8.5282755604552314</c:v>
                </c:pt>
                <c:pt idx="8">
                  <c:v>6.7024339220224309</c:v>
                </c:pt>
                <c:pt idx="9">
                  <c:v>14.484729589949158</c:v>
                </c:pt>
                <c:pt idx="10">
                  <c:v>40.839037785803164</c:v>
                </c:pt>
                <c:pt idx="11">
                  <c:v>45.619634954511639</c:v>
                </c:pt>
                <c:pt idx="12">
                  <c:v>11.651382260536964</c:v>
                </c:pt>
                <c:pt idx="13">
                  <c:v>4.2171130192390267</c:v>
                </c:pt>
                <c:pt idx="14">
                  <c:v>16.973328697190929</c:v>
                </c:pt>
                <c:pt idx="15">
                  <c:v>11.663353379715661</c:v>
                </c:pt>
                <c:pt idx="16">
                  <c:v>9.7900683622373847</c:v>
                </c:pt>
                <c:pt idx="17">
                  <c:v>34.120519963861241</c:v>
                </c:pt>
                <c:pt idx="18">
                  <c:v>13.109653413017485</c:v>
                </c:pt>
                <c:pt idx="19">
                  <c:v>0.60906364586652584</c:v>
                </c:pt>
                <c:pt idx="20">
                  <c:v>34.228482407914534</c:v>
                </c:pt>
                <c:pt idx="21">
                  <c:v>9.6910778125293326</c:v>
                </c:pt>
                <c:pt idx="22">
                  <c:v>7.0556909979899514</c:v>
                </c:pt>
                <c:pt idx="23">
                  <c:v>16.178035422600143</c:v>
                </c:pt>
                <c:pt idx="24">
                  <c:v>5.6232553409591262</c:v>
                </c:pt>
                <c:pt idx="25">
                  <c:v>50.055838923748603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55.574875762753955</c:v>
                </c:pt>
                <c:pt idx="1">
                  <c:v>24.695091609066484</c:v>
                </c:pt>
                <c:pt idx="2">
                  <c:v>81.531644290096821</c:v>
                </c:pt>
                <c:pt idx="3">
                  <c:v>19.920097410960889</c:v>
                </c:pt>
                <c:pt idx="4">
                  <c:v>26.783421203881524</c:v>
                </c:pt>
                <c:pt idx="5">
                  <c:v>53.562608807587694</c:v>
                </c:pt>
                <c:pt idx="6">
                  <c:v>14.60209376471423</c:v>
                </c:pt>
                <c:pt idx="7">
                  <c:v>15.075144982511816</c:v>
                </c:pt>
                <c:pt idx="8">
                  <c:v>6.2119283828368612</c:v>
                </c:pt>
                <c:pt idx="9">
                  <c:v>14.549824598953464</c:v>
                </c:pt>
                <c:pt idx="10">
                  <c:v>44.314946715205231</c:v>
                </c:pt>
                <c:pt idx="11">
                  <c:v>45.266111204586714</c:v>
                </c:pt>
                <c:pt idx="12">
                  <c:v>7.993071618454004</c:v>
                </c:pt>
                <c:pt idx="13">
                  <c:v>5.179431201935274</c:v>
                </c:pt>
                <c:pt idx="14">
                  <c:v>16.71191837920027</c:v>
                </c:pt>
                <c:pt idx="15">
                  <c:v>10.858644861174174</c:v>
                </c:pt>
                <c:pt idx="16">
                  <c:v>11.289539360541372</c:v>
                </c:pt>
                <c:pt idx="17">
                  <c:v>38.363332115214213</c:v>
                </c:pt>
                <c:pt idx="18">
                  <c:v>12.658944292492629</c:v>
                </c:pt>
                <c:pt idx="19">
                  <c:v>0.4907496594579136</c:v>
                </c:pt>
                <c:pt idx="20">
                  <c:v>32.962455671638708</c:v>
                </c:pt>
                <c:pt idx="21">
                  <c:v>12.078178289060476</c:v>
                </c:pt>
                <c:pt idx="22">
                  <c:v>7.3538804712686536</c:v>
                </c:pt>
                <c:pt idx="23">
                  <c:v>16.217066269742869</c:v>
                </c:pt>
                <c:pt idx="24">
                  <c:v>11.837179398559336</c:v>
                </c:pt>
                <c:pt idx="25">
                  <c:v>41.864819678104112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8.4177995291927132</c:v>
                </c:pt>
                <c:pt idx="1">
                  <c:v>1.1413548130818754</c:v>
                </c:pt>
                <c:pt idx="2">
                  <c:v>7.3617064262815717</c:v>
                </c:pt>
                <c:pt idx="3">
                  <c:v>3.8360510090282816</c:v>
                </c:pt>
                <c:pt idx="4">
                  <c:v>2.4738211854361829</c:v>
                </c:pt>
                <c:pt idx="5">
                  <c:v>8.0504328384521955</c:v>
                </c:pt>
                <c:pt idx="6">
                  <c:v>2.593721578899439</c:v>
                </c:pt>
                <c:pt idx="7">
                  <c:v>1.5075824532231703</c:v>
                </c:pt>
                <c:pt idx="8">
                  <c:v>-0.15423765774172171</c:v>
                </c:pt>
                <c:pt idx="9">
                  <c:v>0.40234324034321212</c:v>
                </c:pt>
                <c:pt idx="10">
                  <c:v>3.4726351966509199</c:v>
                </c:pt>
                <c:pt idx="11">
                  <c:v>8.262309531944112E-2</c:v>
                </c:pt>
                <c:pt idx="12">
                  <c:v>-1.6165555135944842</c:v>
                </c:pt>
                <c:pt idx="13">
                  <c:v>-0.4213878457899991</c:v>
                </c:pt>
                <c:pt idx="14">
                  <c:v>-2.252624345751034</c:v>
                </c:pt>
                <c:pt idx="15">
                  <c:v>-1.3932733075891832</c:v>
                </c:pt>
                <c:pt idx="16">
                  <c:v>-1.5624494809123526</c:v>
                </c:pt>
                <c:pt idx="17">
                  <c:v>1.1974461262059108</c:v>
                </c:pt>
                <c:pt idx="18">
                  <c:v>-0.59295656837734256</c:v>
                </c:pt>
                <c:pt idx="19">
                  <c:v>1.7273843967663627E-2</c:v>
                </c:pt>
                <c:pt idx="20">
                  <c:v>-1.0307510810400231</c:v>
                </c:pt>
                <c:pt idx="21">
                  <c:v>0.83784710477440427</c:v>
                </c:pt>
                <c:pt idx="22">
                  <c:v>-0.97033165943211674</c:v>
                </c:pt>
                <c:pt idx="23">
                  <c:v>-1.5604795254281107</c:v>
                </c:pt>
                <c:pt idx="24">
                  <c:v>-1.4400552522110068</c:v>
                </c:pt>
                <c:pt idx="25">
                  <c:v>-1.8155362029890298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-1.1845598669566471E-3</c:v>
                </c:pt>
                <c:pt idx="1">
                  <c:v>4.0470699070953522</c:v>
                </c:pt>
                <c:pt idx="2">
                  <c:v>23.374143476361724</c:v>
                </c:pt>
                <c:pt idx="3">
                  <c:v>0.32893858774249551</c:v>
                </c:pt>
                <c:pt idx="4">
                  <c:v>0.91486959184546279</c:v>
                </c:pt>
                <c:pt idx="5">
                  <c:v>7.5529856195511726</c:v>
                </c:pt>
                <c:pt idx="6">
                  <c:v>0.7129856864803692</c:v>
                </c:pt>
                <c:pt idx="7">
                  <c:v>6.5468694220565844</c:v>
                </c:pt>
                <c:pt idx="8">
                  <c:v>-0.49050553918556972</c:v>
                </c:pt>
                <c:pt idx="9">
                  <c:v>6.5095009004306092E-2</c:v>
                </c:pt>
                <c:pt idx="10">
                  <c:v>3.4759089294020669</c:v>
                </c:pt>
                <c:pt idx="11">
                  <c:v>-0.35352374992492486</c:v>
                </c:pt>
                <c:pt idx="12">
                  <c:v>-3.6583106420829603</c:v>
                </c:pt>
                <c:pt idx="13">
                  <c:v>0.96231818269624725</c:v>
                </c:pt>
                <c:pt idx="14">
                  <c:v>-0.26141031799065928</c:v>
                </c:pt>
                <c:pt idx="15">
                  <c:v>-0.80470851854148684</c:v>
                </c:pt>
                <c:pt idx="16">
                  <c:v>1.4994709983039876</c:v>
                </c:pt>
                <c:pt idx="17">
                  <c:v>4.2428121513529717</c:v>
                </c:pt>
                <c:pt idx="18">
                  <c:v>-0.45070912052485568</c:v>
                </c:pt>
                <c:pt idx="19">
                  <c:v>-0.11831398640861224</c:v>
                </c:pt>
                <c:pt idx="20">
                  <c:v>-1.2660267362758262</c:v>
                </c:pt>
                <c:pt idx="21">
                  <c:v>2.3871004765311437</c:v>
                </c:pt>
                <c:pt idx="22">
                  <c:v>0.29818947327870227</c:v>
                </c:pt>
                <c:pt idx="23">
                  <c:v>3.9030847142726088E-2</c:v>
                </c:pt>
                <c:pt idx="24">
                  <c:v>6.2139240576002095</c:v>
                </c:pt>
                <c:pt idx="25">
                  <c:v>-8.1910192456444904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8.507729725911144</c:v>
                </c:pt>
                <c:pt idx="1">
                  <c:v>9.5675465926103396</c:v>
                </c:pt>
                <c:pt idx="2">
                  <c:v>8.8502494259474105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3.5191596753537819</c:v>
                </c:pt>
                <c:pt idx="1">
                  <c:v>3.5546044201774749</c:v>
                </c:pt>
                <c:pt idx="2">
                  <c:v>3.9326713256160946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2.0377786175573878</c:v>
                </c:pt>
                <c:pt idx="1">
                  <c:v>2.3910418964011306</c:v>
                </c:pt>
                <c:pt idx="2">
                  <c:v>2.3253704157698398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1.2665895315041273</c:v>
                </c:pt>
                <c:pt idx="1">
                  <c:v>1.468162250177786</c:v>
                </c:pt>
                <c:pt idx="2">
                  <c:v>2.4007034005277235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1.2369987280807209</c:v>
                </c:pt>
                <c:pt idx="1">
                  <c:v>1.1538394132399625</c:v>
                </c:pt>
                <c:pt idx="2">
                  <c:v>0.98924405767315782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2.5405758173126687</c:v>
                </c:pt>
                <c:pt idx="1">
                  <c:v>2.4935795093916218</c:v>
                </c:pt>
                <c:pt idx="2">
                  <c:v>2.3170465977150099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6.7411997115549998</c:v>
                </c:pt>
                <c:pt idx="1">
                  <c:v>7.0305342722180848</c:v>
                </c:pt>
                <c:pt idx="2">
                  <c:v>7.057115762190957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8.215243372113644</c:v>
                </c:pt>
                <c:pt idx="1">
                  <c:v>7.8535250687338038</c:v>
                </c:pt>
                <c:pt idx="2">
                  <c:v>7.2085878592598966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2.3936427404941107</c:v>
                </c:pt>
                <c:pt idx="1">
                  <c:v>2.0058122507943894</c:v>
                </c:pt>
                <c:pt idx="2">
                  <c:v>1.2728895302396552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5.9395874496716283</c:v>
                </c:pt>
                <c:pt idx="1">
                  <c:v>5.8739259786188933</c:v>
                </c:pt>
                <c:pt idx="2">
                  <c:v>6.1093264423931055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2.472061104457131</c:v>
                </c:pt>
                <c:pt idx="1">
                  <c:v>2.2568569832749694</c:v>
                </c:pt>
                <c:pt idx="2">
                  <c:v>2.0159255944359371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0.10676364234805805</c:v>
                </c:pt>
                <c:pt idx="1">
                  <c:v>0.10485170729745427</c:v>
                </c:pt>
                <c:pt idx="2">
                  <c:v>7.8151445815954831E-2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6.3610494496570569</c:v>
                </c:pt>
                <c:pt idx="1">
                  <c:v>5.892511961643522</c:v>
                </c:pt>
                <c:pt idx="2">
                  <c:v>5.2492416830781456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1.5971940609228827</c:v>
                </c:pt>
                <c:pt idx="1">
                  <c:v>1.6683413319646063</c:v>
                </c:pt>
                <c:pt idx="2">
                  <c:v>1.9234391260823738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1.4479590721653963</c:v>
                </c:pt>
                <c:pt idx="1">
                  <c:v>1.2146534312518307</c:v>
                </c:pt>
                <c:pt idx="2">
                  <c:v>1.1710989098233859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3.2001708370443129</c:v>
                </c:pt>
                <c:pt idx="1">
                  <c:v>2.7850860025719779</c:v>
                </c:pt>
                <c:pt idx="2">
                  <c:v>2.5825533476141902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9.1639700572170515</c:v>
                </c:pt>
                <c:pt idx="1">
                  <c:v>10.011947509685298</c:v>
                </c:pt>
                <c:pt idx="2">
                  <c:v>12.983841676144142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2.8423482297803377</c:v>
                </c:pt>
                <c:pt idx="1">
                  <c:v>3.3726630451363322</c:v>
                </c:pt>
                <c:pt idx="2">
                  <c:v>3.1722577559827339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4.2205976244950625</c:v>
                </c:pt>
                <c:pt idx="1">
                  <c:v>4.4533306498294909</c:v>
                </c:pt>
                <c:pt idx="2">
                  <c:v>4.2652359520598937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6.8481433936529443</c:v>
                </c:pt>
                <c:pt idx="1">
                  <c:v>7.9206624399896857</c:v>
                </c:pt>
                <c:pt idx="2">
                  <c:v>8.5297977070656792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0.83682288169905172</c:v>
                </c:pt>
                <c:pt idx="1">
                  <c:v>0.72598570434202936</c:v>
                </c:pt>
                <c:pt idx="2">
                  <c:v>0.82481980197935123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3.4685166386628823</c:v>
                </c:pt>
                <c:pt idx="1">
                  <c:v>2.9219975687259381</c:v>
                </c:pt>
                <c:pt idx="2">
                  <c:v>2.6613581049356521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2.3555205200270697</c:v>
                </c:pt>
                <c:pt idx="1">
                  <c:v>2.0078731064909423</c:v>
                </c:pt>
                <c:pt idx="2">
                  <c:v>1.7292295147797792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2.0480855717130537</c:v>
                </c:pt>
                <c:pt idx="1">
                  <c:v>1.685382782745068</c:v>
                </c:pt>
                <c:pt idx="2">
                  <c:v>1.7978490797059907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1.2742780689068778</c:v>
                </c:pt>
                <c:pt idx="1">
                  <c:v>0.96805633872671382</c:v>
                </c:pt>
                <c:pt idx="2">
                  <c:v>1.8850602675957273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9.3580134776966304</c:v>
                </c:pt>
                <c:pt idx="1">
                  <c:v>8.6172277839606686</c:v>
                </c:pt>
                <c:pt idx="2">
                  <c:v>6.6669352155682144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-1.9770951880442809</c:v>
                </c:pt>
                <c:pt idx="1">
                  <c:v>0.33722032042142658</c:v>
                </c:pt>
                <c:pt idx="2">
                  <c:v>1.1210737402553121</c:v>
                </c:pt>
                <c:pt idx="3">
                  <c:v>3.6737890444195003</c:v>
                </c:pt>
                <c:pt idx="4">
                  <c:v>1.3956703444680798</c:v>
                </c:pt>
                <c:pt idx="5">
                  <c:v>-4.0118343920078843</c:v>
                </c:pt>
                <c:pt idx="6">
                  <c:v>10.310353507757753</c:v>
                </c:pt>
                <c:pt idx="7">
                  <c:v>32.170937275500847</c:v>
                </c:pt>
                <c:pt idx="8">
                  <c:v>4.0458853472284062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23.824597481181911</c:v>
                </c:pt>
                <c:pt idx="1">
                  <c:v>11.744681978836002</c:v>
                </c:pt>
                <c:pt idx="2">
                  <c:v>20.86255518182513</c:v>
                </c:pt>
                <c:pt idx="3">
                  <c:v>30.312850309155738</c:v>
                </c:pt>
                <c:pt idx="4">
                  <c:v>20.148108584022438</c:v>
                </c:pt>
                <c:pt idx="5">
                  <c:v>24.342344425007312</c:v>
                </c:pt>
                <c:pt idx="6">
                  <c:v>51.745821155448155</c:v>
                </c:pt>
                <c:pt idx="7">
                  <c:v>107.00864986337126</c:v>
                </c:pt>
                <c:pt idx="8">
                  <c:v>43.985264797809151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-1.1845598669566471E-3</c:v>
                </c:pt>
                <c:pt idx="1">
                  <c:v>4.0470699070953522</c:v>
                </c:pt>
                <c:pt idx="2">
                  <c:v>23.374143476361724</c:v>
                </c:pt>
                <c:pt idx="3">
                  <c:v>0.32893858774249551</c:v>
                </c:pt>
                <c:pt idx="4">
                  <c:v>0.91486959184546279</c:v>
                </c:pt>
                <c:pt idx="5">
                  <c:v>7.5529856195511726</c:v>
                </c:pt>
                <c:pt idx="6">
                  <c:v>0.7129856864803692</c:v>
                </c:pt>
                <c:pt idx="7">
                  <c:v>6.5468694220565844</c:v>
                </c:pt>
                <c:pt idx="8">
                  <c:v>-0.49050553918556972</c:v>
                </c:pt>
                <c:pt idx="9">
                  <c:v>6.5095009004306092E-2</c:v>
                </c:pt>
                <c:pt idx="10">
                  <c:v>3.4759089294020669</c:v>
                </c:pt>
                <c:pt idx="11">
                  <c:v>-0.35352374992492486</c:v>
                </c:pt>
                <c:pt idx="12">
                  <c:v>-3.6583106420829603</c:v>
                </c:pt>
                <c:pt idx="13">
                  <c:v>0.96231818269624725</c:v>
                </c:pt>
                <c:pt idx="14">
                  <c:v>-0.26141031799065928</c:v>
                </c:pt>
                <c:pt idx="15">
                  <c:v>-0.80470851854148684</c:v>
                </c:pt>
                <c:pt idx="16">
                  <c:v>1.4994709983039876</c:v>
                </c:pt>
                <c:pt idx="17">
                  <c:v>4.2428121513529717</c:v>
                </c:pt>
                <c:pt idx="18">
                  <c:v>-0.45070912052485568</c:v>
                </c:pt>
                <c:pt idx="19">
                  <c:v>-0.11831398640861224</c:v>
                </c:pt>
                <c:pt idx="20">
                  <c:v>-1.2660267362758262</c:v>
                </c:pt>
                <c:pt idx="21">
                  <c:v>2.3871004765311437</c:v>
                </c:pt>
                <c:pt idx="22">
                  <c:v>0.29818947327870227</c:v>
                </c:pt>
                <c:pt idx="23">
                  <c:v>3.9030847142726088E-2</c:v>
                </c:pt>
                <c:pt idx="24">
                  <c:v>6.2139240576002095</c:v>
                </c:pt>
                <c:pt idx="25">
                  <c:v>-8.1910192456444904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27.146656477080434</c:v>
                </c:pt>
                <c:pt idx="1">
                  <c:v>16.83860832072871</c:v>
                </c:pt>
                <c:pt idx="2">
                  <c:v>51.019850290785456</c:v>
                </c:pt>
                <c:pt idx="3">
                  <c:v>10.637586990331826</c:v>
                </c:pt>
                <c:pt idx="4">
                  <c:v>14.121353447899011</c:v>
                </c:pt>
                <c:pt idx="5">
                  <c:v>31.229859134354975</c:v>
                </c:pt>
                <c:pt idx="6">
                  <c:v>6.4661068194547751</c:v>
                </c:pt>
                <c:pt idx="7">
                  <c:v>14.238978363709307</c:v>
                </c:pt>
                <c:pt idx="8">
                  <c:v>1.5449093897643351</c:v>
                </c:pt>
                <c:pt idx="9">
                  <c:v>6.4920155326513136</c:v>
                </c:pt>
                <c:pt idx="10">
                  <c:v>23.003811049868425</c:v>
                </c:pt>
                <c:pt idx="11">
                  <c:v>22.834857675737215</c:v>
                </c:pt>
                <c:pt idx="12">
                  <c:v>1.507486749270095</c:v>
                </c:pt>
                <c:pt idx="13">
                  <c:v>3.5468331931381392</c:v>
                </c:pt>
                <c:pt idx="14">
                  <c:v>6.3431736955182929</c:v>
                </c:pt>
                <c:pt idx="15">
                  <c:v>4.0350365137340933</c:v>
                </c:pt>
                <c:pt idx="16">
                  <c:v>6.223065181631922</c:v>
                </c:pt>
                <c:pt idx="17">
                  <c:v>24.283281324507108</c:v>
                </c:pt>
                <c:pt idx="18">
                  <c:v>5.915782330128005</c:v>
                </c:pt>
                <c:pt idx="19">
                  <c:v>0.11378665452063069</c:v>
                </c:pt>
                <c:pt idx="20">
                  <c:v>13.512577569743648</c:v>
                </c:pt>
                <c:pt idx="21">
                  <c:v>7.3499776120814868</c:v>
                </c:pt>
                <c:pt idx="22">
                  <c:v>3.1508132292739317</c:v>
                </c:pt>
                <c:pt idx="23">
                  <c:v>8.5938687495620734</c:v>
                </c:pt>
                <c:pt idx="24">
                  <c:v>10.767869154485521</c:v>
                </c:pt>
                <c:pt idx="25">
                  <c:v>13.05672832669639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44960.562905092593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automation/Data/Results/Workbooks/LEPs/TB_LEP/TB_LEP_Database.Main.xlsx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Thames Valley Berkshire</v>
      </c>
      <c r="L1" s="19" t="str">
        <f>CONCATENATE("Industry Table 1.1  Employment by Industry Sector (SIC 2007), ",B$5,"-",F$5,", ",Info!B5)</f>
        <v>Industry Table 1.1  Employment by Industry Sector (SIC 2007), 2015-2035, Thames Valley Berkshire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10.994999999999989</v>
      </c>
      <c r="N5" s="11">
        <f t="shared" si="1"/>
        <v>14.596000000000011</v>
      </c>
      <c r="O5" s="11">
        <f t="shared" si="1"/>
        <v>14.10099999999996</v>
      </c>
      <c r="P5" s="11">
        <f t="shared" si="1"/>
        <v>14.503000000000018</v>
      </c>
      <c r="Q5" s="11">
        <f t="shared" si="1"/>
        <v>15.418999999999972</v>
      </c>
      <c r="R5" s="40">
        <f t="shared" ref="R5:R10" si="2">IF(D$5-B$5 &lt;&gt; 0,(EXP(LN(D7/B7)/(D$5-B$5))-1)*100,0)</f>
        <v>5.1019892123522315</v>
      </c>
      <c r="S5" s="40">
        <f t="shared" si="0"/>
        <v>0.59747646838459456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27.57199999999996</v>
      </c>
      <c r="N6" s="11">
        <f t="shared" si="1"/>
        <v>29.580999999999996</v>
      </c>
      <c r="O6" s="11">
        <f t="shared" si="1"/>
        <v>28.742000000000019</v>
      </c>
      <c r="P6" s="11">
        <f t="shared" si="1"/>
        <v>27.909000000000013</v>
      </c>
      <c r="Q6" s="11">
        <f t="shared" si="1"/>
        <v>25.02200000000002</v>
      </c>
      <c r="R6" s="40">
        <f t="shared" si="2"/>
        <v>0.8346378943017152</v>
      </c>
      <c r="S6" s="40">
        <f t="shared" si="0"/>
        <v>-0.91977085578657247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10.994999999999989</v>
      </c>
      <c r="C7" s="11">
        <f t="array" ref="C7:C12">MMULT(aggregation!$B$3:$W$8,'Ind T2'!C5:C26)</f>
        <v>14.596000000000011</v>
      </c>
      <c r="D7" s="11">
        <f t="array" ref="D7:D12">MMULT(aggregation!$B$3:$W$8,'Ind T2'!D5:D26)</f>
        <v>14.10099999999996</v>
      </c>
      <c r="E7" s="11">
        <f t="array" ref="E7:E12">MMULT(aggregation!$B$3:$W$8,'Ind T2'!E5:E26)</f>
        <v>14.503000000000018</v>
      </c>
      <c r="F7" s="11">
        <f t="array" ref="F7:F12">MMULT(aggregation!$B$3:$W$8,'Ind T2'!F5:F26)</f>
        <v>15.418999999999972</v>
      </c>
      <c r="G7" s="11"/>
      <c r="H7" s="11">
        <f>F7-D7</f>
        <v>1.3180000000000121</v>
      </c>
      <c r="I7" s="11">
        <f t="array" ref="I7:I12">MMULT(aggregation!$B$3:$W$8,'RD T1'!AB7:AB28)</f>
        <v>6.5433896168391295</v>
      </c>
      <c r="J7" s="11">
        <f>SUM(H7:I7)</f>
        <v>7.8613896168391415</v>
      </c>
      <c r="K7" s="11"/>
      <c r="L7" t="str">
        <f t="shared" si="1"/>
        <v>Construction</v>
      </c>
      <c r="M7" s="11">
        <f t="shared" si="1"/>
        <v>26.946000000000087</v>
      </c>
      <c r="N7" s="11">
        <f t="shared" si="1"/>
        <v>32.304000000000009</v>
      </c>
      <c r="O7" s="11">
        <f t="shared" si="1"/>
        <v>33.223000000000063</v>
      </c>
      <c r="P7" s="11">
        <f t="shared" si="1"/>
        <v>35.339999999999904</v>
      </c>
      <c r="Q7" s="11">
        <f t="shared" si="1"/>
        <v>38.019999999999996</v>
      </c>
      <c r="R7" s="40">
        <f>IF(D$5-B$5 &lt;&gt; 0,(EXP(LN(D9/B9)/(D$5-B$5))-1)*100,0)</f>
        <v>4.2770912215462698</v>
      </c>
      <c r="S7" s="40">
        <f t="shared" si="0"/>
        <v>0.90318720780782069</v>
      </c>
    </row>
    <row r="8" spans="1:19" x14ac:dyDescent="0.2">
      <c r="A8" t="str">
        <f>name!C5</f>
        <v>Manufacturing</v>
      </c>
      <c r="B8" s="11">
        <v>27.57199999999996</v>
      </c>
      <c r="C8" s="11">
        <v>29.580999999999996</v>
      </c>
      <c r="D8" s="11">
        <v>28.742000000000019</v>
      </c>
      <c r="E8" s="11">
        <v>27.909000000000013</v>
      </c>
      <c r="F8" s="11">
        <v>25.02200000000002</v>
      </c>
      <c r="G8" s="11"/>
      <c r="H8" s="11">
        <f t="shared" ref="H8:H12" si="3">F8-D8</f>
        <v>-3.7199999999999989</v>
      </c>
      <c r="I8" s="11">
        <v>11.532019419017889</v>
      </c>
      <c r="J8" s="11">
        <f t="shared" ref="J8:J12" si="4">SUM(H8:I8)</f>
        <v>7.81201941901789</v>
      </c>
      <c r="K8" s="11"/>
      <c r="L8" t="str">
        <f t="shared" si="1"/>
        <v>Trade, accomod. and transport</v>
      </c>
      <c r="M8" s="11">
        <f t="shared" si="1"/>
        <v>138.27799999999993</v>
      </c>
      <c r="N8" s="11">
        <f t="shared" si="1"/>
        <v>148.10399999999998</v>
      </c>
      <c r="O8" s="11">
        <f t="shared" si="1"/>
        <v>144.75200000000035</v>
      </c>
      <c r="P8" s="11">
        <f t="shared" si="1"/>
        <v>148.30799999999999</v>
      </c>
      <c r="Q8" s="11">
        <f t="shared" si="1"/>
        <v>153.70800000000008</v>
      </c>
      <c r="R8" s="40">
        <f t="shared" si="2"/>
        <v>0.91931561976534848</v>
      </c>
      <c r="S8" s="40">
        <f t="shared" si="0"/>
        <v>0.40102037915703548</v>
      </c>
    </row>
    <row r="9" spans="1:19" x14ac:dyDescent="0.2">
      <c r="A9" t="str">
        <f>name!C6</f>
        <v>Construction</v>
      </c>
      <c r="B9" s="11">
        <v>26.946000000000087</v>
      </c>
      <c r="C9" s="11">
        <v>32.304000000000009</v>
      </c>
      <c r="D9" s="11">
        <v>33.223000000000063</v>
      </c>
      <c r="E9" s="11">
        <v>35.339999999999904</v>
      </c>
      <c r="F9" s="11">
        <v>38.019999999999996</v>
      </c>
      <c r="G9" s="11"/>
      <c r="H9" s="11">
        <f t="shared" si="3"/>
        <v>4.7969999999999331</v>
      </c>
      <c r="I9" s="11">
        <v>14.870463315768914</v>
      </c>
      <c r="J9" s="11">
        <f t="shared" si="4"/>
        <v>19.667463315768849</v>
      </c>
      <c r="K9" s="11"/>
      <c r="L9" t="str">
        <f t="shared" si="1"/>
        <v>Business and other services</v>
      </c>
      <c r="M9" s="11">
        <f t="shared" si="1"/>
        <v>237.21999999999991</v>
      </c>
      <c r="N9" s="11">
        <f t="shared" si="1"/>
        <v>253.46900000000016</v>
      </c>
      <c r="O9" s="11">
        <f t="shared" si="1"/>
        <v>244.32399999999984</v>
      </c>
      <c r="P9" s="11">
        <f t="shared" si="1"/>
        <v>256.84999999999985</v>
      </c>
      <c r="Q9" s="11">
        <f t="shared" si="1"/>
        <v>275.69499999999988</v>
      </c>
      <c r="R9" s="40">
        <f t="shared" si="2"/>
        <v>0.59188943825261298</v>
      </c>
      <c r="S9" s="40">
        <f t="shared" si="0"/>
        <v>0.80858465592825723</v>
      </c>
    </row>
    <row r="10" spans="1:19" x14ac:dyDescent="0.2">
      <c r="A10" t="str">
        <f>name!C7</f>
        <v>Trade, accomod. and transport</v>
      </c>
      <c r="B10" s="11">
        <v>138.27799999999993</v>
      </c>
      <c r="C10" s="11">
        <v>148.10399999999998</v>
      </c>
      <c r="D10" s="11">
        <v>144.75200000000035</v>
      </c>
      <c r="E10" s="11">
        <v>148.30799999999999</v>
      </c>
      <c r="F10" s="11">
        <v>153.70800000000008</v>
      </c>
      <c r="G10" s="11"/>
      <c r="H10" s="11">
        <f t="shared" si="3"/>
        <v>8.9559999999997331</v>
      </c>
      <c r="I10" s="11">
        <v>69.441533564420666</v>
      </c>
      <c r="J10" s="11">
        <f t="shared" si="4"/>
        <v>78.397533564420399</v>
      </c>
      <c r="K10" s="11"/>
      <c r="L10" t="str">
        <f t="shared" si="1"/>
        <v>Non-marketed services</v>
      </c>
      <c r="M10" s="11">
        <f t="shared" si="1"/>
        <v>113.28800000000004</v>
      </c>
      <c r="N10" s="11">
        <f t="shared" si="1"/>
        <v>117.827</v>
      </c>
      <c r="O10" s="11">
        <f t="shared" si="1"/>
        <v>115.73899999999995</v>
      </c>
      <c r="P10" s="11">
        <f t="shared" si="1"/>
        <v>118.17500000000001</v>
      </c>
      <c r="Q10" s="11">
        <f t="shared" si="1"/>
        <v>120.08299999999994</v>
      </c>
      <c r="R10" s="40">
        <f t="shared" si="2"/>
        <v>0.42900574885615939</v>
      </c>
      <c r="S10" s="40">
        <f t="shared" si="0"/>
        <v>0.24593869629416787</v>
      </c>
    </row>
    <row r="11" spans="1:19" x14ac:dyDescent="0.2">
      <c r="A11" t="str">
        <f>name!C8</f>
        <v>Business and other services</v>
      </c>
      <c r="B11" s="11">
        <v>237.21999999999991</v>
      </c>
      <c r="C11" s="11">
        <v>253.46900000000016</v>
      </c>
      <c r="D11" s="11">
        <v>244.32399999999984</v>
      </c>
      <c r="E11" s="11">
        <v>256.84999999999985</v>
      </c>
      <c r="F11" s="11">
        <v>275.69499999999988</v>
      </c>
      <c r="G11" s="11"/>
      <c r="H11" s="11">
        <f t="shared" si="3"/>
        <v>31.371000000000038</v>
      </c>
      <c r="I11" s="11">
        <v>121.64652620524063</v>
      </c>
      <c r="J11" s="11">
        <f t="shared" si="4"/>
        <v>153.01752620524067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113.28800000000004</v>
      </c>
      <c r="C12" s="11">
        <v>117.827</v>
      </c>
      <c r="D12" s="11">
        <v>115.73899999999995</v>
      </c>
      <c r="E12" s="11">
        <v>118.17500000000001</v>
      </c>
      <c r="F12" s="11">
        <v>120.08299999999994</v>
      </c>
      <c r="G12" s="11"/>
      <c r="H12" s="11">
        <f t="shared" si="3"/>
        <v>4.3439999999999941</v>
      </c>
      <c r="I12" s="11">
        <v>62.874941655370726</v>
      </c>
      <c r="J12" s="11">
        <f t="shared" si="4"/>
        <v>67.218941655370713</v>
      </c>
      <c r="K12" s="11"/>
      <c r="L12" s="24" t="str">
        <f t="shared" ref="L12:Q12" si="5">A14</f>
        <v>All industries</v>
      </c>
      <c r="M12" s="34">
        <f t="shared" si="5"/>
        <v>554.29899999999986</v>
      </c>
      <c r="N12" s="34">
        <f t="shared" si="5"/>
        <v>595.8810000000002</v>
      </c>
      <c r="O12" s="34">
        <f t="shared" si="5"/>
        <v>580.8810000000002</v>
      </c>
      <c r="P12" s="34">
        <f t="shared" si="5"/>
        <v>601.08499999999981</v>
      </c>
      <c r="Q12" s="34">
        <f t="shared" si="5"/>
        <v>627.94699999999989</v>
      </c>
      <c r="R12" s="43">
        <f>IF(D$5-B$5 &lt;&gt; 0,(EXP(LN(D14/B14)/(D$5-B$5))-1)*100,0)</f>
        <v>0.94123530379768283</v>
      </c>
      <c r="S12" s="43">
        <f>F41</f>
        <v>0.52075022441306906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554.29899999999986</v>
      </c>
      <c r="C14" s="34">
        <f t="shared" ref="C14:F14" si="6">SUM(C7:C12)</f>
        <v>595.8810000000002</v>
      </c>
      <c r="D14" s="34">
        <f t="shared" si="6"/>
        <v>580.8810000000002</v>
      </c>
      <c r="E14" s="34">
        <f t="shared" si="6"/>
        <v>601.08499999999981</v>
      </c>
      <c r="F14" s="34">
        <f t="shared" si="6"/>
        <v>627.94699999999989</v>
      </c>
      <c r="G14" s="34"/>
      <c r="H14" s="34">
        <f>SUM(H7:H12)</f>
        <v>47.065999999999711</v>
      </c>
      <c r="I14" s="34">
        <f>SUM(I7:I12)</f>
        <v>286.90887377665797</v>
      </c>
      <c r="J14" s="34">
        <f t="shared" ref="J14" si="7">SUM(J7:J12)</f>
        <v>333.97487377665766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1.9835864758911692</v>
      </c>
      <c r="C20" s="18">
        <f t="shared" si="8"/>
        <v>2.4494823630892752</v>
      </c>
      <c r="D20" s="18">
        <f t="shared" si="8"/>
        <v>2.4275195780202754</v>
      </c>
      <c r="E20" s="18">
        <f t="shared" si="8"/>
        <v>2.4128035136461601</v>
      </c>
      <c r="F20" s="18">
        <f t="shared" si="8"/>
        <v>2.45546200555142</v>
      </c>
      <c r="G20" s="351"/>
      <c r="H20" s="40">
        <f>IF(D7&gt;0,(H7/D7)*100,0)</f>
        <v>9.3468548329906795</v>
      </c>
      <c r="I20" s="40">
        <f>IF(D7&gt;0,(I7/D7)*100,0)</f>
        <v>46.403727514638312</v>
      </c>
      <c r="J20" s="40">
        <f>IF(D7&gt;0,(J7/D7)*100,0)</f>
        <v>55.750582347628985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4.9742106696927051</v>
      </c>
      <c r="C21" s="18">
        <f t="shared" si="8"/>
        <v>4.9642462169459982</v>
      </c>
      <c r="D21" s="18">
        <f t="shared" si="8"/>
        <v>4.9480013978766753</v>
      </c>
      <c r="E21" s="18">
        <f t="shared" si="8"/>
        <v>4.6431037207716086</v>
      </c>
      <c r="F21" s="18">
        <f t="shared" si="8"/>
        <v>3.9847311954671372</v>
      </c>
      <c r="G21" s="351"/>
      <c r="H21" s="40">
        <f t="shared" ref="H21:H25" si="9">IF(D8&gt;0,(H8/D8)*100,0)</f>
        <v>-12.942731890613027</v>
      </c>
      <c r="I21" s="40">
        <f t="shared" ref="I21:I25" si="10">IF(D8&gt;0,(I8/D8)*100,0)</f>
        <v>40.122536424110642</v>
      </c>
      <c r="J21" s="40">
        <f t="shared" ref="J21:J27" si="11">IF(D8&gt;0,(J8/D8)*100,0)</f>
        <v>27.179804533497613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4.8612752323204793</v>
      </c>
      <c r="C22" s="18">
        <f t="shared" si="8"/>
        <v>5.4212166523181633</v>
      </c>
      <c r="D22" s="18">
        <f t="shared" si="8"/>
        <v>5.7194158528166792</v>
      </c>
      <c r="E22" s="18">
        <f t="shared" si="8"/>
        <v>5.8793681426087687</v>
      </c>
      <c r="F22" s="18">
        <f t="shared" si="8"/>
        <v>6.0546511090904174</v>
      </c>
      <c r="G22" s="351"/>
      <c r="H22" s="40">
        <f t="shared" si="9"/>
        <v>14.438792402853215</v>
      </c>
      <c r="I22" s="40">
        <f t="shared" si="10"/>
        <v>44.759544038072683</v>
      </c>
      <c r="J22" s="40">
        <f t="shared" si="11"/>
        <v>59.1983364409259</v>
      </c>
      <c r="K22" s="351"/>
    </row>
    <row r="23" spans="1:12" x14ac:dyDescent="0.2">
      <c r="A23" t="str">
        <f>$A$10</f>
        <v>Trade, accomod. and transport</v>
      </c>
      <c r="B23" s="18">
        <f t="shared" si="8"/>
        <v>24.946463912076329</v>
      </c>
      <c r="C23" s="18">
        <f t="shared" si="8"/>
        <v>24.854627014454216</v>
      </c>
      <c r="D23" s="18">
        <f t="shared" si="8"/>
        <v>24.919389685667166</v>
      </c>
      <c r="E23" s="18">
        <f t="shared" si="8"/>
        <v>24.673382300340226</v>
      </c>
      <c r="F23" s="18">
        <f t="shared" si="8"/>
        <v>24.477861985167557</v>
      </c>
      <c r="G23" s="351"/>
      <c r="H23" s="40">
        <f t="shared" si="9"/>
        <v>6.1871338565268257</v>
      </c>
      <c r="I23" s="40">
        <f t="shared" si="10"/>
        <v>47.972762769716823</v>
      </c>
      <c r="J23" s="40">
        <f t="shared" si="11"/>
        <v>54.159896626243651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42.796396890486896</v>
      </c>
      <c r="C24" s="18">
        <f t="shared" si="8"/>
        <v>42.536848800347734</v>
      </c>
      <c r="D24" s="18">
        <f t="shared" si="8"/>
        <v>42.060938471046519</v>
      </c>
      <c r="E24" s="18">
        <f t="shared" si="8"/>
        <v>42.731061330760198</v>
      </c>
      <c r="F24" s="18">
        <f t="shared" si="8"/>
        <v>43.904182996335663</v>
      </c>
      <c r="G24" s="351"/>
      <c r="H24" s="40">
        <f t="shared" si="9"/>
        <v>12.839917486616157</v>
      </c>
      <c r="I24" s="40">
        <f t="shared" si="10"/>
        <v>49.789020401287111</v>
      </c>
      <c r="J24" s="40">
        <f t="shared" si="11"/>
        <v>62.62893788790327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20.43806681953243</v>
      </c>
      <c r="C25" s="18">
        <f t="shared" si="8"/>
        <v>19.773578952844606</v>
      </c>
      <c r="D25" s="18">
        <f t="shared" si="8"/>
        <v>19.924735014572676</v>
      </c>
      <c r="E25" s="18">
        <f t="shared" si="8"/>
        <v>19.660280991873037</v>
      </c>
      <c r="F25" s="18">
        <f t="shared" si="8"/>
        <v>19.123110708387802</v>
      </c>
      <c r="G25" s="351"/>
      <c r="H25" s="40">
        <f t="shared" si="9"/>
        <v>3.7532724492176333</v>
      </c>
      <c r="I25" s="40">
        <f t="shared" si="10"/>
        <v>54.324766634730516</v>
      </c>
      <c r="J25" s="40">
        <f t="shared" si="11"/>
        <v>58.078039083948141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8.1025201375152047</v>
      </c>
      <c r="I27" s="43">
        <f>IF(D14&gt;0,(I14/D14)*100,0)</f>
        <v>49.3920224239832</v>
      </c>
      <c r="J27" s="43">
        <f t="shared" si="11"/>
        <v>57.494542561498406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Thames Valley Berkshire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7.3395215739425979</v>
      </c>
      <c r="C34" s="18">
        <f t="shared" si="12"/>
        <v>-3.3913400931765536</v>
      </c>
      <c r="D34" s="18">
        <f t="shared" si="12"/>
        <v>0.56377944271224223</v>
      </c>
      <c r="E34" s="18">
        <f t="shared" si="12"/>
        <v>0.6143292151984836</v>
      </c>
      <c r="F34" s="18">
        <f t="shared" ref="F34:F39" si="13">IF(F$5-D$5 &lt;&gt; 0,(EXP(LN(F7/D7)/(F$5-D$5))-1)*100,0)</f>
        <v>0.59747646838459456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1.7738363293705373</v>
      </c>
      <c r="C35" s="18">
        <f t="shared" si="12"/>
        <v>-2.8362800446231629</v>
      </c>
      <c r="D35" s="18">
        <f t="shared" si="12"/>
        <v>-0.58647846517162483</v>
      </c>
      <c r="E35" s="18">
        <f t="shared" si="12"/>
        <v>-1.085997794876048</v>
      </c>
      <c r="F35" s="18">
        <f t="shared" si="13"/>
        <v>-0.91977085578657247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4.6382575323190345</v>
      </c>
      <c r="C36" s="18">
        <f t="shared" si="12"/>
        <v>2.8448489351165618</v>
      </c>
      <c r="D36" s="18">
        <f t="shared" si="12"/>
        <v>1.243124543330798</v>
      </c>
      <c r="E36" s="18">
        <f t="shared" si="12"/>
        <v>0.73364679927652166</v>
      </c>
      <c r="F36" s="18">
        <f t="shared" si="13"/>
        <v>0.90318720780782069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1.7310260253518006</v>
      </c>
      <c r="C37" s="18">
        <f t="shared" si="12"/>
        <v>-2.2632744557875784</v>
      </c>
      <c r="D37" s="18">
        <f>IF(E$5-D$5 &lt;&gt; 0,(EXP(LN(E10/D10)/(E$5-D$5))-1)*100,0)</f>
        <v>0.48656508437086021</v>
      </c>
      <c r="E37" s="18">
        <f t="shared" si="12"/>
        <v>0.35827533966112934</v>
      </c>
      <c r="F37" s="18">
        <f t="shared" si="13"/>
        <v>0.40102037915703548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1.670132013191461</v>
      </c>
      <c r="C38" s="18">
        <f t="shared" si="12"/>
        <v>-3.6079362762311384</v>
      </c>
      <c r="D38" s="18">
        <f t="shared" si="12"/>
        <v>1.0049569863051167</v>
      </c>
      <c r="E38" s="18">
        <f t="shared" si="12"/>
        <v>0.71054170622295576</v>
      </c>
      <c r="F38" s="18">
        <f t="shared" si="13"/>
        <v>0.80858465592825723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0.98694342913414612</v>
      </c>
      <c r="C39" s="18">
        <f t="shared" si="12"/>
        <v>-1.7720895889737132</v>
      </c>
      <c r="D39" s="18">
        <f t="shared" si="12"/>
        <v>0.41744730651613882</v>
      </c>
      <c r="E39" s="18">
        <f t="shared" si="12"/>
        <v>0.16029427092587589</v>
      </c>
      <c r="F39" s="18">
        <f t="shared" si="13"/>
        <v>0.24593869629416787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1.8248691592297916</v>
      </c>
      <c r="C41" s="18">
        <f>IF(D$5-C$5 &lt;&gt; 0,(EXP(LN(D14/C14)/(D$5-C$5))-1)*100,0)</f>
        <v>-2.5172811349917223</v>
      </c>
      <c r="D41" s="18">
        <f>IF(E$5-D$5 &lt;&gt; 0,(EXP(LN(E14/D14)/(E$5-D$5))-1)*100,0)</f>
        <v>0.68615208816646955</v>
      </c>
      <c r="E41" s="18">
        <f>IF(F$5-E$5 &lt;&gt; 0,(EXP(LN(F14/E14)/(F$5-E$5))-1)*100,0)</f>
        <v>0.43815121297514636</v>
      </c>
      <c r="F41" s="18">
        <f>IF(F$5-D$5 &lt;&gt; 0,(EXP(LN(F14/D14)/(F$5-D$5))-1)*100,0)</f>
        <v>0.52075022441306906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3.6010000000000222</v>
      </c>
      <c r="C45" s="27">
        <f>D7-C7</f>
        <v>-0.49500000000005073</v>
      </c>
      <c r="D45" s="27">
        <f>E7-D7</f>
        <v>0.40200000000005787</v>
      </c>
      <c r="E45" s="27">
        <f>F7-E7</f>
        <v>0.91599999999995418</v>
      </c>
      <c r="F45" s="27">
        <f>F7-D7</f>
        <v>1.3180000000000121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2.0090000000000359</v>
      </c>
      <c r="C46" s="27">
        <f>D8-C8</f>
        <v>-0.83899999999997732</v>
      </c>
      <c r="D46" s="27">
        <f t="shared" si="14"/>
        <v>-0.83300000000000551</v>
      </c>
      <c r="E46" s="27">
        <f t="shared" si="14"/>
        <v>-2.8869999999999933</v>
      </c>
      <c r="F46" s="27">
        <f t="shared" ref="F46:F52" si="15">F8-D8</f>
        <v>-3.7199999999999989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5.3579999999999224</v>
      </c>
      <c r="C47" s="27">
        <f t="shared" ref="C47:C50" si="16">D9-C9</f>
        <v>0.91900000000005377</v>
      </c>
      <c r="D47" s="27">
        <f t="shared" si="14"/>
        <v>2.116999999999841</v>
      </c>
      <c r="E47" s="27">
        <f t="shared" si="14"/>
        <v>2.6800000000000921</v>
      </c>
      <c r="F47" s="27">
        <f t="shared" si="15"/>
        <v>4.7969999999999331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9.8260000000000502</v>
      </c>
      <c r="C48" s="27">
        <f t="shared" si="16"/>
        <v>-3.3519999999996344</v>
      </c>
      <c r="D48" s="27">
        <f t="shared" si="14"/>
        <v>3.5559999999996421</v>
      </c>
      <c r="E48" s="27">
        <f t="shared" si="14"/>
        <v>5.4000000000000909</v>
      </c>
      <c r="F48" s="27">
        <f t="shared" si="15"/>
        <v>8.9559999999997331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16.249000000000251</v>
      </c>
      <c r="C49" s="27">
        <f t="shared" si="16"/>
        <v>-9.1450000000003229</v>
      </c>
      <c r="D49" s="27">
        <f t="shared" si="14"/>
        <v>12.52600000000001</v>
      </c>
      <c r="E49" s="27">
        <f t="shared" si="14"/>
        <v>18.845000000000027</v>
      </c>
      <c r="F49" s="27">
        <f t="shared" si="15"/>
        <v>31.371000000000038</v>
      </c>
    </row>
    <row r="50" spans="1:6" x14ac:dyDescent="0.2">
      <c r="A50" t="str">
        <f>$A$12</f>
        <v>Non-marketed services</v>
      </c>
      <c r="B50" s="27">
        <f t="shared" si="14"/>
        <v>4.5389999999999588</v>
      </c>
      <c r="C50" s="27">
        <f t="shared" si="16"/>
        <v>-2.0880000000000507</v>
      </c>
      <c r="D50" s="27">
        <f t="shared" si="14"/>
        <v>2.4360000000000639</v>
      </c>
      <c r="E50" s="27">
        <f t="shared" si="14"/>
        <v>1.9079999999999302</v>
      </c>
      <c r="F50" s="27">
        <f t="shared" si="15"/>
        <v>4.3439999999999941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41.582000000000335</v>
      </c>
      <c r="C52" s="29">
        <f>D14-C14</f>
        <v>-15</v>
      </c>
      <c r="D52" s="29">
        <f t="shared" si="14"/>
        <v>20.20399999999961</v>
      </c>
      <c r="E52" s="29">
        <f t="shared" si="14"/>
        <v>26.86200000000008</v>
      </c>
      <c r="F52" s="29">
        <f t="shared" si="15"/>
        <v>47.06599999999969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Thames Valley Berkshire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2.4799999999999973</v>
      </c>
      <c r="C5" s="11">
        <v>3.3190000000000048</v>
      </c>
      <c r="D5" s="11">
        <v>2.551000000000001</v>
      </c>
      <c r="E5" s="11">
        <v>2.6439999999999975</v>
      </c>
      <c r="F5" s="11">
        <v>2.7219999999999978</v>
      </c>
      <c r="G5" s="10"/>
    </row>
    <row r="6" spans="1:7" x14ac:dyDescent="0.2">
      <c r="A6" s="10" t="str">
        <f>name!B5</f>
        <v>Mining and quarrying</v>
      </c>
      <c r="B6" s="11">
        <v>1.3049999999999995</v>
      </c>
      <c r="C6" s="11">
        <v>0.38199999999999962</v>
      </c>
      <c r="D6" s="11">
        <v>0.31699999999999945</v>
      </c>
      <c r="E6" s="11">
        <v>0.27099999999999985</v>
      </c>
      <c r="F6" s="11">
        <v>0.23100000000000048</v>
      </c>
    </row>
    <row r="7" spans="1:7" x14ac:dyDescent="0.2">
      <c r="A7" s="10" t="str">
        <f>name!B6</f>
        <v>Food drink and tobacco</v>
      </c>
      <c r="B7" s="11">
        <v>3.5169999999999981</v>
      </c>
      <c r="C7" s="11">
        <v>3.5469999999999877</v>
      </c>
      <c r="D7" s="11">
        <v>3.5340000000000065</v>
      </c>
      <c r="E7" s="11">
        <v>3.8539999999999979</v>
      </c>
      <c r="F7" s="11">
        <v>4.2370000000000028</v>
      </c>
      <c r="G7" s="11"/>
    </row>
    <row r="8" spans="1:7" x14ac:dyDescent="0.2">
      <c r="A8" s="10" t="str">
        <f>name!B7</f>
        <v>Engineering</v>
      </c>
      <c r="B8" s="11">
        <v>4.4609999999999914</v>
      </c>
      <c r="C8" s="11">
        <v>5.4809999999999928</v>
      </c>
      <c r="D8" s="11">
        <v>5.2860000000000191</v>
      </c>
      <c r="E8" s="11">
        <v>5.1530000000000058</v>
      </c>
      <c r="F8" s="11">
        <v>3.9219999999999908</v>
      </c>
      <c r="G8" s="11"/>
    </row>
    <row r="9" spans="1:7" x14ac:dyDescent="0.2">
      <c r="A9" s="10" t="str">
        <f>name!B8</f>
        <v>Rest of manufacturing</v>
      </c>
      <c r="B9" s="11">
        <v>19.593999999999973</v>
      </c>
      <c r="C9" s="11">
        <v>20.553000000000015</v>
      </c>
      <c r="D9" s="11">
        <v>19.921999999999993</v>
      </c>
      <c r="E9" s="11">
        <v>18.902000000000008</v>
      </c>
      <c r="F9" s="11">
        <v>16.863000000000028</v>
      </c>
      <c r="G9" s="11"/>
    </row>
    <row r="10" spans="1:7" x14ac:dyDescent="0.2">
      <c r="A10" s="10" t="str">
        <f>name!B9</f>
        <v>Electricity and gas</v>
      </c>
      <c r="B10" s="11">
        <v>2.5789999999999895</v>
      </c>
      <c r="C10" s="11">
        <v>3.7159999999999971</v>
      </c>
      <c r="D10" s="11">
        <v>4.6180000000000012</v>
      </c>
      <c r="E10" s="11">
        <v>4.4810000000000079</v>
      </c>
      <c r="F10" s="11">
        <v>4.5149999999999997</v>
      </c>
      <c r="G10" s="11"/>
    </row>
    <row r="11" spans="1:7" x14ac:dyDescent="0.2">
      <c r="A11" s="10" t="str">
        <f>name!B10</f>
        <v>Water and sewerage</v>
      </c>
      <c r="B11" s="11">
        <v>4.631000000000002</v>
      </c>
      <c r="C11" s="11">
        <v>7.1790000000000083</v>
      </c>
      <c r="D11" s="11">
        <v>6.6149999999999594</v>
      </c>
      <c r="E11" s="11">
        <v>7.1070000000000118</v>
      </c>
      <c r="F11" s="11">
        <v>7.950999999999973</v>
      </c>
      <c r="G11" s="11"/>
    </row>
    <row r="12" spans="1:7" x14ac:dyDescent="0.2">
      <c r="A12" s="10" t="str">
        <f>name!B11</f>
        <v>Construction</v>
      </c>
      <c r="B12" s="11">
        <v>26.946000000000087</v>
      </c>
      <c r="C12" s="11">
        <v>32.304000000000009</v>
      </c>
      <c r="D12" s="11">
        <v>33.223000000000063</v>
      </c>
      <c r="E12" s="11">
        <v>35.339999999999904</v>
      </c>
      <c r="F12" s="11">
        <v>38.019999999999996</v>
      </c>
      <c r="G12" s="11"/>
    </row>
    <row r="13" spans="1:7" x14ac:dyDescent="0.2">
      <c r="A13" s="10" t="str">
        <f>name!B12</f>
        <v>Wholesale and retail trade</v>
      </c>
      <c r="B13" s="11">
        <v>83.892999999999873</v>
      </c>
      <c r="C13" s="11">
        <v>87.674000000000007</v>
      </c>
      <c r="D13" s="11">
        <v>89.087000000000288</v>
      </c>
      <c r="E13" s="11">
        <v>89.972999999999956</v>
      </c>
      <c r="F13" s="11">
        <v>91.163999999999987</v>
      </c>
      <c r="G13" s="11"/>
    </row>
    <row r="14" spans="1:7" x14ac:dyDescent="0.2">
      <c r="A14" s="10" t="str">
        <f>name!B13</f>
        <v>Transport and storage</v>
      </c>
      <c r="B14" s="11">
        <v>24.480000000000004</v>
      </c>
      <c r="C14" s="11">
        <v>25.292999999999928</v>
      </c>
      <c r="D14" s="11">
        <v>22.78</v>
      </c>
      <c r="E14" s="11">
        <v>23.95800000000002</v>
      </c>
      <c r="F14" s="11">
        <v>24.350000000000037</v>
      </c>
      <c r="G14" s="11"/>
    </row>
    <row r="15" spans="1:7" x14ac:dyDescent="0.2">
      <c r="A15" s="10" t="str">
        <f>name!B14</f>
        <v>Accommodation and food</v>
      </c>
      <c r="B15" s="11">
        <v>29.905000000000054</v>
      </c>
      <c r="C15" s="11">
        <v>35.137000000000057</v>
      </c>
      <c r="D15" s="11">
        <v>32.885000000000055</v>
      </c>
      <c r="E15" s="11">
        <v>34.377000000000017</v>
      </c>
      <c r="F15" s="11">
        <v>38.194000000000052</v>
      </c>
      <c r="G15" s="11"/>
    </row>
    <row r="16" spans="1:7" x14ac:dyDescent="0.2">
      <c r="A16" s="10" t="str">
        <f>name!B15</f>
        <v>Media</v>
      </c>
      <c r="B16" s="11">
        <v>5.0479999999999965</v>
      </c>
      <c r="C16" s="11">
        <v>3.8590000000000066</v>
      </c>
      <c r="D16" s="11">
        <v>4.2440000000000007</v>
      </c>
      <c r="E16" s="11">
        <v>4.1029999999999953</v>
      </c>
      <c r="F16" s="11">
        <v>4.0140000000000011</v>
      </c>
      <c r="G16" s="11"/>
    </row>
    <row r="17" spans="1:7" x14ac:dyDescent="0.2">
      <c r="A17" s="10" t="str">
        <f>name!B16</f>
        <v>Information technology</v>
      </c>
      <c r="B17" s="11">
        <v>69.325999999999979</v>
      </c>
      <c r="C17" s="11">
        <v>70.161000000000044</v>
      </c>
      <c r="D17" s="11">
        <v>71.492000000000004</v>
      </c>
      <c r="E17" s="11">
        <v>77.72699999999989</v>
      </c>
      <c r="F17" s="11">
        <v>85.250999999999806</v>
      </c>
      <c r="G17" s="11"/>
    </row>
    <row r="18" spans="1:7" x14ac:dyDescent="0.2">
      <c r="A18" s="10" t="str">
        <f>name!B17</f>
        <v>Finance and insurance</v>
      </c>
      <c r="B18" s="11">
        <v>10.889000000000006</v>
      </c>
      <c r="C18" s="11">
        <v>10.942000000000039</v>
      </c>
      <c r="D18" s="11">
        <v>11.068999999999981</v>
      </c>
      <c r="E18" s="11">
        <v>10.691000000000003</v>
      </c>
      <c r="F18" s="11">
        <v>9.6159999999999926</v>
      </c>
      <c r="G18" s="11"/>
    </row>
    <row r="19" spans="1:7" x14ac:dyDescent="0.2">
      <c r="A19" s="10" t="str">
        <f>name!B18</f>
        <v>Real estate</v>
      </c>
      <c r="B19" s="11">
        <v>8.7640000000000082</v>
      </c>
      <c r="C19" s="11">
        <v>7.7539999999999951</v>
      </c>
      <c r="D19" s="11">
        <v>9.3099999999999898</v>
      </c>
      <c r="E19" s="11">
        <v>9.2610000000000063</v>
      </c>
      <c r="F19" s="11">
        <v>10.376999999999976</v>
      </c>
      <c r="G19" s="11"/>
    </row>
    <row r="20" spans="1:7" x14ac:dyDescent="0.2">
      <c r="A20" s="10" t="str">
        <f>name!B19</f>
        <v>Professional services</v>
      </c>
      <c r="B20" s="11">
        <v>63.996000000000024</v>
      </c>
      <c r="C20" s="11">
        <v>70.232999999999976</v>
      </c>
      <c r="D20" s="11">
        <v>64.928999999999974</v>
      </c>
      <c r="E20" s="11">
        <v>68.674000000000078</v>
      </c>
      <c r="F20" s="11">
        <v>73.769999999999982</v>
      </c>
      <c r="G20" s="11"/>
    </row>
    <row r="21" spans="1:7" x14ac:dyDescent="0.2">
      <c r="A21" s="10" t="str">
        <f>name!B20</f>
        <v>Support services</v>
      </c>
      <c r="B21" s="11">
        <v>43.646999999999885</v>
      </c>
      <c r="C21" s="11">
        <v>57.646000000000065</v>
      </c>
      <c r="D21" s="11">
        <v>51.221999999999959</v>
      </c>
      <c r="E21" s="11">
        <v>53.541999999999923</v>
      </c>
      <c r="F21" s="11">
        <v>58.122000000000071</v>
      </c>
      <c r="G21" s="11"/>
    </row>
    <row r="22" spans="1:7" x14ac:dyDescent="0.2">
      <c r="A22" s="10" t="str">
        <f>name!B21</f>
        <v>Public admin. and defence</v>
      </c>
      <c r="B22" s="11">
        <v>16.752000000000013</v>
      </c>
      <c r="C22" s="11">
        <v>14.275000000000048</v>
      </c>
      <c r="D22" s="11">
        <v>14.544000000000015</v>
      </c>
      <c r="E22" s="11">
        <v>15.200999999999944</v>
      </c>
      <c r="F22" s="11">
        <v>14.919999999999995</v>
      </c>
      <c r="G22" s="11"/>
    </row>
    <row r="23" spans="1:7" x14ac:dyDescent="0.2">
      <c r="A23" s="10" t="str">
        <f>name!B22</f>
        <v>Education</v>
      </c>
      <c r="B23" s="11">
        <v>48.921999999999997</v>
      </c>
      <c r="C23" s="11">
        <v>50.999999999999893</v>
      </c>
      <c r="D23" s="11">
        <v>49.098999999999982</v>
      </c>
      <c r="E23" s="11">
        <v>48.763000000000062</v>
      </c>
      <c r="F23" s="11">
        <v>50.139999999999979</v>
      </c>
      <c r="G23" s="11"/>
    </row>
    <row r="24" spans="1:7" x14ac:dyDescent="0.2">
      <c r="A24" s="10" t="str">
        <f>name!B23</f>
        <v>Health and social work</v>
      </c>
      <c r="B24" s="11">
        <v>47.61400000000004</v>
      </c>
      <c r="C24" s="11">
        <v>52.552000000000056</v>
      </c>
      <c r="D24" s="11">
        <v>52.09599999999994</v>
      </c>
      <c r="E24" s="11">
        <v>54.211000000000006</v>
      </c>
      <c r="F24" s="11">
        <v>55.022999999999968</v>
      </c>
      <c r="G24" s="11"/>
    </row>
    <row r="25" spans="1:7" x14ac:dyDescent="0.2">
      <c r="A25" s="10" t="str">
        <f>name!B24</f>
        <v>Arts and entertainment</v>
      </c>
      <c r="B25" s="11">
        <v>16.378000000000053</v>
      </c>
      <c r="C25" s="11">
        <v>15.499999999999989</v>
      </c>
      <c r="D25" s="11">
        <v>15.237999999999984</v>
      </c>
      <c r="E25" s="11">
        <v>16.740999999999996</v>
      </c>
      <c r="F25" s="11">
        <v>18.560999999999982</v>
      </c>
      <c r="G25" s="11"/>
    </row>
    <row r="26" spans="1:7" x14ac:dyDescent="0.2">
      <c r="A26" s="10" t="str">
        <f>name!B25</f>
        <v>Other services</v>
      </c>
      <c r="B26" s="11">
        <v>19.171999999999983</v>
      </c>
      <c r="C26" s="11">
        <v>17.374000000000031</v>
      </c>
      <c r="D26" s="11">
        <v>16.82</v>
      </c>
      <c r="E26" s="11">
        <v>16.110999999999979</v>
      </c>
      <c r="F26" s="11">
        <v>15.984000000000016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554.29899999999998</v>
      </c>
      <c r="C28" s="11">
        <f t="shared" ref="C28:F28" si="0">SUM(C5:C26)</f>
        <v>595.8810000000002</v>
      </c>
      <c r="D28" s="11">
        <f t="shared" si="0"/>
        <v>580.8810000000002</v>
      </c>
      <c r="E28" s="11">
        <f t="shared" si="0"/>
        <v>601.08499999999981</v>
      </c>
      <c r="F28" s="11">
        <f t="shared" si="0"/>
        <v>627.94699999999989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0.44741195636290121</v>
      </c>
      <c r="C32" s="18">
        <f t="shared" ref="C32:E32" si="1">C5/C$28*100</f>
        <v>0.55699040580250148</v>
      </c>
      <c r="D32" s="18">
        <f t="shared" si="1"/>
        <v>0.43916051652575999</v>
      </c>
      <c r="E32" s="18">
        <f t="shared" si="1"/>
        <v>0.43987123285392216</v>
      </c>
      <c r="F32" s="18">
        <f>F5/F$28*100</f>
        <v>0.43347607361767765</v>
      </c>
    </row>
    <row r="33" spans="1:6" x14ac:dyDescent="0.2">
      <c r="A33" t="str">
        <f>$A$6</f>
        <v>Mining and quarrying</v>
      </c>
      <c r="B33" s="18">
        <f t="shared" ref="B33:F53" si="2">B6/B$28*100</f>
        <v>0.23543250123128481</v>
      </c>
      <c r="C33" s="18">
        <f t="shared" si="2"/>
        <v>6.4106759571122329E-2</v>
      </c>
      <c r="D33" s="18">
        <f t="shared" si="2"/>
        <v>5.4572279003788964E-2</v>
      </c>
      <c r="E33" s="18">
        <f t="shared" si="2"/>
        <v>4.5085137709308991E-2</v>
      </c>
      <c r="F33" s="18">
        <f t="shared" si="2"/>
        <v>3.6786544087319552E-2</v>
      </c>
    </row>
    <row r="34" spans="1:6" x14ac:dyDescent="0.2">
      <c r="A34" t="str">
        <f>$A$7</f>
        <v>Food drink and tobacco</v>
      </c>
      <c r="B34" s="18">
        <f t="shared" si="2"/>
        <v>0.63449510101948559</v>
      </c>
      <c r="C34" s="18">
        <f t="shared" si="2"/>
        <v>0.59525307905437275</v>
      </c>
      <c r="D34" s="18">
        <f t="shared" si="2"/>
        <v>0.60838622712741597</v>
      </c>
      <c r="E34" s="18">
        <f t="shared" si="2"/>
        <v>0.64117387723865993</v>
      </c>
      <c r="F34" s="18">
        <f t="shared" si="2"/>
        <v>0.67473847315139712</v>
      </c>
    </row>
    <row r="35" spans="1:6" x14ac:dyDescent="0.2">
      <c r="A35" t="str">
        <f>$A$8</f>
        <v>Engineering</v>
      </c>
      <c r="B35" s="18">
        <f t="shared" si="2"/>
        <v>0.80480029731245983</v>
      </c>
      <c r="C35" s="18">
        <f t="shared" si="2"/>
        <v>0.9198145267259723</v>
      </c>
      <c r="D35" s="18">
        <f t="shared" si="2"/>
        <v>0.90999705619567817</v>
      </c>
      <c r="E35" s="18">
        <f t="shared" si="2"/>
        <v>0.85728307976409446</v>
      </c>
      <c r="F35" s="18">
        <f t="shared" si="2"/>
        <v>0.62457500394141408</v>
      </c>
    </row>
    <row r="36" spans="1:6" x14ac:dyDescent="0.2">
      <c r="A36" t="str">
        <f>$A$9</f>
        <v>Rest of manufacturing</v>
      </c>
      <c r="B36" s="18">
        <f t="shared" si="2"/>
        <v>3.534915271360759</v>
      </c>
      <c r="C36" s="18">
        <f t="shared" si="2"/>
        <v>3.4491786111656535</v>
      </c>
      <c r="D36" s="18">
        <f t="shared" si="2"/>
        <v>3.4296181145535809</v>
      </c>
      <c r="E36" s="18">
        <f t="shared" si="2"/>
        <v>3.1446467637688538</v>
      </c>
      <c r="F36" s="18">
        <f t="shared" si="2"/>
        <v>2.6854177183743264</v>
      </c>
    </row>
    <row r="37" spans="1:6" x14ac:dyDescent="0.2">
      <c r="A37" t="str">
        <f>$A$10</f>
        <v>Electricity and gas</v>
      </c>
      <c r="B37" s="18">
        <f t="shared" si="2"/>
        <v>0.46527235300803171</v>
      </c>
      <c r="C37" s="18">
        <f t="shared" si="2"/>
        <v>0.62361444650861431</v>
      </c>
      <c r="D37" s="18">
        <f t="shared" si="2"/>
        <v>0.79499931999841622</v>
      </c>
      <c r="E37" s="18">
        <f t="shared" si="2"/>
        <v>0.74548524751075296</v>
      </c>
      <c r="F37" s="18">
        <f t="shared" si="2"/>
        <v>0.71900972534306251</v>
      </c>
    </row>
    <row r="38" spans="1:6" x14ac:dyDescent="0.2">
      <c r="A38" t="str">
        <f>$A$11</f>
        <v>Water and sewerage</v>
      </c>
      <c r="B38" s="18">
        <f t="shared" si="2"/>
        <v>0.83546966528895095</v>
      </c>
      <c r="C38" s="18">
        <f t="shared" si="2"/>
        <v>1.2047707512070374</v>
      </c>
      <c r="D38" s="18">
        <f t="shared" si="2"/>
        <v>1.1387874624923104</v>
      </c>
      <c r="E38" s="18">
        <f t="shared" si="2"/>
        <v>1.182361895572176</v>
      </c>
      <c r="F38" s="18">
        <f t="shared" si="2"/>
        <v>1.26618966250336</v>
      </c>
    </row>
    <row r="39" spans="1:6" x14ac:dyDescent="0.2">
      <c r="A39" t="str">
        <f>$A$12</f>
        <v>Construction</v>
      </c>
      <c r="B39" s="18">
        <f t="shared" si="2"/>
        <v>4.8612752323204784</v>
      </c>
      <c r="C39" s="18">
        <f t="shared" si="2"/>
        <v>5.4212166523181633</v>
      </c>
      <c r="D39" s="18">
        <f t="shared" si="2"/>
        <v>5.7194158528166792</v>
      </c>
      <c r="E39" s="18">
        <f t="shared" si="2"/>
        <v>5.8793681426087687</v>
      </c>
      <c r="F39" s="18">
        <f t="shared" si="2"/>
        <v>6.0546511090904174</v>
      </c>
    </row>
    <row r="40" spans="1:6" x14ac:dyDescent="0.2">
      <c r="A40" t="str">
        <f>$A$13</f>
        <v>Wholesale and retail trade</v>
      </c>
      <c r="B40" s="18">
        <f t="shared" si="2"/>
        <v>15.134972280303568</v>
      </c>
      <c r="C40" s="18">
        <f t="shared" si="2"/>
        <v>14.713340415284257</v>
      </c>
      <c r="D40" s="18">
        <f t="shared" si="2"/>
        <v>15.336531923061738</v>
      </c>
      <c r="E40" s="18">
        <f t="shared" si="2"/>
        <v>14.968432085312392</v>
      </c>
      <c r="F40" s="18">
        <f t="shared" si="2"/>
        <v>14.517785736694339</v>
      </c>
    </row>
    <row r="41" spans="1:6" x14ac:dyDescent="0.2">
      <c r="A41" t="str">
        <f>$A$14</f>
        <v>Transport and storage</v>
      </c>
      <c r="B41" s="18">
        <f t="shared" si="2"/>
        <v>4.4163889886144485</v>
      </c>
      <c r="C41" s="18">
        <f t="shared" si="2"/>
        <v>4.2446394498230218</v>
      </c>
      <c r="D41" s="18">
        <f t="shared" si="2"/>
        <v>3.921629387086166</v>
      </c>
      <c r="E41" s="18">
        <f t="shared" si="2"/>
        <v>3.9857923588178092</v>
      </c>
      <c r="F41" s="18">
        <f t="shared" si="2"/>
        <v>3.8777157944858467</v>
      </c>
    </row>
    <row r="42" spans="1:6" x14ac:dyDescent="0.2">
      <c r="A42" t="str">
        <f>$A$15</f>
        <v>Accommodation and food</v>
      </c>
      <c r="B42" s="18">
        <f t="shared" si="2"/>
        <v>5.3951026431583049</v>
      </c>
      <c r="C42" s="18">
        <f t="shared" si="2"/>
        <v>5.8966471493469408</v>
      </c>
      <c r="D42" s="18">
        <f t="shared" si="2"/>
        <v>5.6612283755192614</v>
      </c>
      <c r="E42" s="18">
        <f t="shared" si="2"/>
        <v>5.7191578562100247</v>
      </c>
      <c r="F42" s="18">
        <f t="shared" si="2"/>
        <v>6.0823604539873681</v>
      </c>
    </row>
    <row r="43" spans="1:6" x14ac:dyDescent="0.2">
      <c r="A43" t="str">
        <f>$A$16</f>
        <v>Media</v>
      </c>
      <c r="B43" s="18">
        <f t="shared" si="2"/>
        <v>0.91069982085480883</v>
      </c>
      <c r="C43" s="18">
        <f t="shared" si="2"/>
        <v>0.64761252666220359</v>
      </c>
      <c r="D43" s="18">
        <f t="shared" si="2"/>
        <v>0.73061435991192669</v>
      </c>
      <c r="E43" s="18">
        <f t="shared" si="2"/>
        <v>0.68259896686824606</v>
      </c>
      <c r="F43" s="18">
        <f t="shared" si="2"/>
        <v>0.63922592193290229</v>
      </c>
    </row>
    <row r="44" spans="1:6" x14ac:dyDescent="0.2">
      <c r="A44" t="str">
        <f>$A$17</f>
        <v>Information technology</v>
      </c>
      <c r="B44" s="18">
        <f t="shared" si="2"/>
        <v>12.5069682608123</v>
      </c>
      <c r="C44" s="18">
        <f t="shared" si="2"/>
        <v>11.774330780810265</v>
      </c>
      <c r="D44" s="18">
        <f t="shared" si="2"/>
        <v>12.307512209901853</v>
      </c>
      <c r="E44" s="18">
        <f t="shared" si="2"/>
        <v>12.93111623148139</v>
      </c>
      <c r="F44" s="18">
        <f t="shared" si="2"/>
        <v>13.576145757524094</v>
      </c>
    </row>
    <row r="45" spans="1:6" x14ac:dyDescent="0.2">
      <c r="A45" t="str">
        <f>$A$18</f>
        <v>Finance and insurance</v>
      </c>
      <c r="B45" s="18">
        <f t="shared" si="2"/>
        <v>1.9644632229175962</v>
      </c>
      <c r="C45" s="18">
        <f t="shared" si="2"/>
        <v>1.8362726786052979</v>
      </c>
      <c r="D45" s="18">
        <f t="shared" si="2"/>
        <v>1.9055538053405048</v>
      </c>
      <c r="E45" s="18">
        <f t="shared" si="2"/>
        <v>1.7786170009233313</v>
      </c>
      <c r="F45" s="18">
        <f t="shared" si="2"/>
        <v>1.531339428327549</v>
      </c>
    </row>
    <row r="46" spans="1:6" x14ac:dyDescent="0.2">
      <c r="A46" t="str">
        <f>$A$19</f>
        <v>Real estate</v>
      </c>
      <c r="B46" s="18">
        <f t="shared" si="2"/>
        <v>1.5810961232114811</v>
      </c>
      <c r="C46" s="18">
        <f t="shared" si="2"/>
        <v>1.3012665280483842</v>
      </c>
      <c r="D46" s="18">
        <f t="shared" si="2"/>
        <v>1.6027379101743708</v>
      </c>
      <c r="E46" s="18">
        <f t="shared" si="2"/>
        <v>1.5407138757413692</v>
      </c>
      <c r="F46" s="18">
        <f t="shared" si="2"/>
        <v>1.6525279999745166</v>
      </c>
    </row>
    <row r="47" spans="1:6" x14ac:dyDescent="0.2">
      <c r="A47" s="10" t="str">
        <f>$A$20</f>
        <v>Professional services</v>
      </c>
      <c r="B47" s="18">
        <f t="shared" si="2"/>
        <v>11.545393370725913</v>
      </c>
      <c r="C47" s="18">
        <f t="shared" si="2"/>
        <v>11.786413730258214</v>
      </c>
      <c r="D47" s="18">
        <f t="shared" si="2"/>
        <v>11.177676666993747</v>
      </c>
      <c r="E47" s="18">
        <f t="shared" si="2"/>
        <v>11.425006446675612</v>
      </c>
      <c r="F47" s="18">
        <f t="shared" si="2"/>
        <v>11.747806741651763</v>
      </c>
    </row>
    <row r="48" spans="1:6" x14ac:dyDescent="0.2">
      <c r="A48" s="10" t="str">
        <f>$A$21</f>
        <v>Support services</v>
      </c>
      <c r="B48" s="18">
        <f t="shared" si="2"/>
        <v>7.8742700239401273</v>
      </c>
      <c r="C48" s="18">
        <f t="shared" si="2"/>
        <v>9.6740792205155142</v>
      </c>
      <c r="D48" s="18">
        <f t="shared" si="2"/>
        <v>8.8179850950538814</v>
      </c>
      <c r="E48" s="18">
        <f t="shared" si="2"/>
        <v>8.907558831113727</v>
      </c>
      <c r="F48" s="18">
        <f t="shared" si="2"/>
        <v>9.2558766902302398</v>
      </c>
    </row>
    <row r="49" spans="1:9" x14ac:dyDescent="0.2">
      <c r="A49" s="10" t="str">
        <f>$A$22</f>
        <v>Public admin. and defence</v>
      </c>
      <c r="B49" s="18">
        <f t="shared" si="2"/>
        <v>3.0221956020126348</v>
      </c>
      <c r="C49" s="18">
        <f t="shared" si="2"/>
        <v>2.395612546800459</v>
      </c>
      <c r="D49" s="18">
        <f t="shared" si="2"/>
        <v>2.5037830467858324</v>
      </c>
      <c r="E49" s="18">
        <f t="shared" si="2"/>
        <v>2.5289268572664345</v>
      </c>
      <c r="F49" s="18">
        <f t="shared" si="2"/>
        <v>2.3759967003584692</v>
      </c>
    </row>
    <row r="50" spans="1:9" x14ac:dyDescent="0.2">
      <c r="A50" s="10" t="str">
        <f>$A$23</f>
        <v>Education</v>
      </c>
      <c r="B50" s="18">
        <f t="shared" si="2"/>
        <v>8.8259224714459155</v>
      </c>
      <c r="C50" s="18">
        <f t="shared" si="2"/>
        <v>8.5587558589718213</v>
      </c>
      <c r="D50" s="18">
        <f t="shared" si="2"/>
        <v>8.4525057627982267</v>
      </c>
      <c r="E50" s="18">
        <f t="shared" si="2"/>
        <v>8.1124965687049375</v>
      </c>
      <c r="F50" s="18">
        <f t="shared" si="2"/>
        <v>7.9847503053601638</v>
      </c>
    </row>
    <row r="51" spans="1:9" x14ac:dyDescent="0.2">
      <c r="A51" s="10" t="str">
        <f>$A$24</f>
        <v>Health and social work</v>
      </c>
      <c r="B51" s="18">
        <f t="shared" si="2"/>
        <v>8.5899487460738779</v>
      </c>
      <c r="C51" s="18">
        <f t="shared" si="2"/>
        <v>8.8192105470723252</v>
      </c>
      <c r="D51" s="18">
        <f t="shared" si="2"/>
        <v>8.9684462049886164</v>
      </c>
      <c r="E51" s="18">
        <f t="shared" si="2"/>
        <v>9.0188575659016657</v>
      </c>
      <c r="F51" s="18">
        <f t="shared" si="2"/>
        <v>8.7623637026691714</v>
      </c>
    </row>
    <row r="52" spans="1:9" x14ac:dyDescent="0.2">
      <c r="A52" s="10" t="str">
        <f>$A$25</f>
        <v>Arts and entertainment</v>
      </c>
      <c r="B52" s="18">
        <f t="shared" si="2"/>
        <v>2.9547229924643656</v>
      </c>
      <c r="C52" s="18">
        <f t="shared" si="2"/>
        <v>2.601190506158106</v>
      </c>
      <c r="D52" s="18">
        <f t="shared" si="2"/>
        <v>2.6232567427751947</v>
      </c>
      <c r="E52" s="18">
        <f t="shared" si="2"/>
        <v>2.7851302228470187</v>
      </c>
      <c r="F52" s="18">
        <f t="shared" si="2"/>
        <v>2.9558227047824079</v>
      </c>
    </row>
    <row r="53" spans="1:9" x14ac:dyDescent="0.2">
      <c r="A53" s="10" t="str">
        <f>$A$26</f>
        <v>Other services</v>
      </c>
      <c r="B53" s="18">
        <f t="shared" si="2"/>
        <v>3.4587830755602988</v>
      </c>
      <c r="C53" s="18">
        <f t="shared" si="2"/>
        <v>2.9156828292897448</v>
      </c>
      <c r="D53" s="18">
        <f t="shared" si="2"/>
        <v>2.8956016808950533</v>
      </c>
      <c r="E53" s="18">
        <f t="shared" si="2"/>
        <v>2.6803197551095077</v>
      </c>
      <c r="F53" s="18">
        <f t="shared" si="2"/>
        <v>2.5454377519121869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Thames Valley Berkshire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7.55705265196982</v>
      </c>
      <c r="C63" s="18">
        <f>IF(AND(D$3-C$3 &lt;&gt; 0,C5&lt;&gt;0,D5&lt;&gt;0),(EXP(LN(D5/C5)/(D$3-C$3))-1)*100,0)</f>
        <v>-23.139499849352298</v>
      </c>
      <c r="D63" s="18">
        <f t="shared" ref="B63:E78" si="3">IF(AND(E$3-D$3 &lt;&gt; 0,D5&lt;&gt;0,E5&lt;&gt;0),(EXP(LN(E5/D5)/(E$3-D$3))-1)*100,0)</f>
        <v>0.71872014075589075</v>
      </c>
      <c r="E63" s="18">
        <f t="shared" si="3"/>
        <v>0.29116288052011274</v>
      </c>
      <c r="F63" s="18">
        <f>IF(AND(F$3-D$3 &lt;&gt; 0,D5&lt;&gt;0,F5&lt;&gt;0),(EXP(LN(F5/D5)/(F$3-D$3))-1)*100,0)</f>
        <v>0.43347991835949173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-26.444828432882939</v>
      </c>
      <c r="C64" s="18">
        <f t="shared" ref="C64:C78" si="4">IF(AND(D$3-C$3 &lt;&gt; 0,C6&lt;&gt;0,D6&lt;&gt;0),(EXP(LN(D6/C6)/(D$3-C$3))-1)*100,0)</f>
        <v>-17.015706806282783</v>
      </c>
      <c r="D64" s="18">
        <f t="shared" si="3"/>
        <v>-3.0870071169386115</v>
      </c>
      <c r="E64" s="18">
        <f t="shared" si="3"/>
        <v>-1.5843264958878556</v>
      </c>
      <c r="F64" s="18">
        <f t="shared" ref="F64:F84" si="5">IF(AND(F$3-D$3 &lt;&gt; 0,D6&lt;&gt;0,F6&lt;&gt;0),(EXP(LN(F6/D6)/(F$3-D$3))-1)*100,0)</f>
        <v>-2.0877912170241486</v>
      </c>
    </row>
    <row r="65" spans="1:6" x14ac:dyDescent="0.2">
      <c r="A65" t="str">
        <f>$A$7</f>
        <v>Food drink and tobacco</v>
      </c>
      <c r="B65" s="18">
        <f t="shared" si="3"/>
        <v>0.2125711703345301</v>
      </c>
      <c r="C65" s="18">
        <f t="shared" si="4"/>
        <v>-0.36650690724503443</v>
      </c>
      <c r="D65" s="18">
        <f t="shared" si="3"/>
        <v>1.7487383978010085</v>
      </c>
      <c r="E65" s="18">
        <f t="shared" si="3"/>
        <v>0.95194142793983971</v>
      </c>
      <c r="F65" s="18">
        <f t="shared" si="5"/>
        <v>1.2168446896397178</v>
      </c>
    </row>
    <row r="66" spans="1:6" x14ac:dyDescent="0.2">
      <c r="A66" t="str">
        <f>$A$8</f>
        <v>Engineering</v>
      </c>
      <c r="B66" s="18">
        <f t="shared" si="3"/>
        <v>5.282671081240542</v>
      </c>
      <c r="C66" s="18">
        <f t="shared" si="4"/>
        <v>-3.5577449370548075</v>
      </c>
      <c r="D66" s="18">
        <f t="shared" si="3"/>
        <v>-0.50835839950477135</v>
      </c>
      <c r="E66" s="18">
        <f t="shared" si="3"/>
        <v>-2.6928518226725262</v>
      </c>
      <c r="F66" s="18">
        <f t="shared" si="5"/>
        <v>-1.9700693574493666</v>
      </c>
    </row>
    <row r="67" spans="1:6" x14ac:dyDescent="0.2">
      <c r="A67" t="str">
        <f>$A$9</f>
        <v>Rest of manufacturing</v>
      </c>
      <c r="B67" s="18">
        <f t="shared" si="3"/>
        <v>1.2017516683844098</v>
      </c>
      <c r="C67" s="18">
        <f t="shared" si="4"/>
        <v>-3.0701114192576373</v>
      </c>
      <c r="D67" s="18">
        <f t="shared" si="3"/>
        <v>-1.0456330907770428</v>
      </c>
      <c r="E67" s="18">
        <f t="shared" si="3"/>
        <v>-1.134968716457796</v>
      </c>
      <c r="F67" s="18">
        <f t="shared" si="5"/>
        <v>-1.105199139479851</v>
      </c>
    </row>
    <row r="68" spans="1:6" x14ac:dyDescent="0.2">
      <c r="A68" t="str">
        <f>$A$10</f>
        <v>Electricity and gas</v>
      </c>
      <c r="B68" s="18">
        <f t="shared" si="3"/>
        <v>9.5610260458519178</v>
      </c>
      <c r="C68" s="18">
        <f t="shared" si="4"/>
        <v>24.273412271259541</v>
      </c>
      <c r="D68" s="18">
        <f t="shared" si="3"/>
        <v>-0.60049925513575575</v>
      </c>
      <c r="E68" s="18">
        <f t="shared" si="3"/>
        <v>7.5618086719719813E-2</v>
      </c>
      <c r="F68" s="18">
        <f t="shared" si="5"/>
        <v>-0.15026381779210674</v>
      </c>
    </row>
    <row r="69" spans="1:6" x14ac:dyDescent="0.2">
      <c r="A69" t="str">
        <f>$A$11</f>
        <v>Water and sewerage</v>
      </c>
      <c r="B69" s="18">
        <f t="shared" si="3"/>
        <v>11.58280974191619</v>
      </c>
      <c r="C69" s="18">
        <f t="shared" si="4"/>
        <v>-7.856247388216298</v>
      </c>
      <c r="D69" s="18">
        <f t="shared" si="3"/>
        <v>1.4451511073751089</v>
      </c>
      <c r="E69" s="18">
        <f t="shared" si="3"/>
        <v>1.1284949319878335</v>
      </c>
      <c r="F69" s="18">
        <f t="shared" si="5"/>
        <v>1.233937012580455</v>
      </c>
    </row>
    <row r="70" spans="1:6" x14ac:dyDescent="0.2">
      <c r="A70" t="str">
        <f>$A$12</f>
        <v>Construction</v>
      </c>
      <c r="B70" s="18">
        <f t="shared" si="3"/>
        <v>4.6382575323190345</v>
      </c>
      <c r="C70" s="18">
        <f t="shared" si="4"/>
        <v>2.8448489351165618</v>
      </c>
      <c r="D70" s="18">
        <f t="shared" si="3"/>
        <v>1.243124543330798</v>
      </c>
      <c r="E70" s="18">
        <f t="shared" si="3"/>
        <v>0.73364679927652166</v>
      </c>
      <c r="F70" s="18">
        <f t="shared" si="5"/>
        <v>0.90318720780782069</v>
      </c>
    </row>
    <row r="71" spans="1:6" x14ac:dyDescent="0.2">
      <c r="A71" t="str">
        <f>$A$13</f>
        <v>Wholesale and retail trade</v>
      </c>
      <c r="B71" s="18">
        <f t="shared" si="3"/>
        <v>1.1081755978795016</v>
      </c>
      <c r="C71" s="18">
        <f t="shared" si="4"/>
        <v>1.6116522572259484</v>
      </c>
      <c r="D71" s="18">
        <f t="shared" si="3"/>
        <v>0.19812009840762812</v>
      </c>
      <c r="E71" s="18">
        <f t="shared" si="3"/>
        <v>0.13159107505298362</v>
      </c>
      <c r="F71" s="18">
        <f t="shared" si="5"/>
        <v>0.15376250654526302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0.82012525125774172</v>
      </c>
      <c r="C72" s="18">
        <f t="shared" si="4"/>
        <v>-9.9355552919777601</v>
      </c>
      <c r="D72" s="18">
        <f t="shared" si="3"/>
        <v>1.0134881380528649</v>
      </c>
      <c r="E72" s="18">
        <f t="shared" si="3"/>
        <v>0.16242729265343314</v>
      </c>
      <c r="F72" s="18">
        <f t="shared" si="5"/>
        <v>0.4453145347639742</v>
      </c>
    </row>
    <row r="73" spans="1:6" x14ac:dyDescent="0.2">
      <c r="A73" t="str">
        <f>$A$15</f>
        <v>Accommodation and food</v>
      </c>
      <c r="B73" s="18">
        <f t="shared" si="6"/>
        <v>4.1130616553957111</v>
      </c>
      <c r="C73" s="18">
        <f>IF(AND(D$3-C$3 &lt;&gt; 0,C15&lt;&gt;0,D15&lt;&gt;0),(EXP(LN(D15/C15)/(D$3-C$3))-1)*100,0)</f>
        <v>-6.4091982810143167</v>
      </c>
      <c r="D73" s="18">
        <f t="shared" si="3"/>
        <v>0.89137145144506658</v>
      </c>
      <c r="E73" s="18">
        <f t="shared" si="3"/>
        <v>1.0584695624258567</v>
      </c>
      <c r="F73" s="18">
        <f t="shared" si="5"/>
        <v>1.002739464611202</v>
      </c>
    </row>
    <row r="74" spans="1:6" x14ac:dyDescent="0.2">
      <c r="A74" t="str">
        <f>$A$16</f>
        <v>Media</v>
      </c>
      <c r="B74" s="18">
        <f t="shared" si="6"/>
        <v>-6.4941337173670561</v>
      </c>
      <c r="C74" s="18">
        <f>IF(AND(D$3-C$3 &lt;&gt; 0,C16&lt;&gt;0,D16&lt;&gt;0),(EXP(LN(D16/C16)/(D$3-C$3))-1)*100,0)</f>
        <v>9.976677895827768</v>
      </c>
      <c r="D74" s="18">
        <f t="shared" si="3"/>
        <v>-0.67347804834027025</v>
      </c>
      <c r="E74" s="18">
        <f t="shared" si="3"/>
        <v>-0.21906134051816739</v>
      </c>
      <c r="F74" s="18">
        <f t="shared" si="5"/>
        <v>-0.37076410209978539</v>
      </c>
    </row>
    <row r="75" spans="1:6" x14ac:dyDescent="0.2">
      <c r="A75" t="str">
        <f>$A$17</f>
        <v>Information technology</v>
      </c>
      <c r="B75" s="18">
        <f t="shared" si="6"/>
        <v>0.29976301571199571</v>
      </c>
      <c r="C75" s="18">
        <f t="shared" si="4"/>
        <v>1.8970653211897837</v>
      </c>
      <c r="D75" s="18">
        <f t="shared" si="3"/>
        <v>1.6864045686904694</v>
      </c>
      <c r="E75" s="18">
        <f t="shared" si="3"/>
        <v>0.92825338425039927</v>
      </c>
      <c r="F75" s="18">
        <f t="shared" si="5"/>
        <v>1.1803402880453007</v>
      </c>
    </row>
    <row r="76" spans="1:6" x14ac:dyDescent="0.2">
      <c r="A76" t="str">
        <f>$A$18</f>
        <v>Finance and insurance</v>
      </c>
      <c r="B76" s="18">
        <f t="shared" si="6"/>
        <v>0.12146096109304505</v>
      </c>
      <c r="C76" s="18">
        <f t="shared" si="4"/>
        <v>1.1606653262652422</v>
      </c>
      <c r="D76" s="18">
        <f t="shared" si="3"/>
        <v>-0.69251384209584321</v>
      </c>
      <c r="E76" s="18">
        <f t="shared" si="3"/>
        <v>-1.0541434330514132</v>
      </c>
      <c r="F76" s="18">
        <f t="shared" si="5"/>
        <v>-0.93374679329104593</v>
      </c>
    </row>
    <row r="77" spans="1:6" x14ac:dyDescent="0.2">
      <c r="A77" t="str">
        <f>$A$19</f>
        <v>Real estate</v>
      </c>
      <c r="B77" s="18">
        <f t="shared" si="6"/>
        <v>-3.0147126333378349</v>
      </c>
      <c r="C77" s="18">
        <f t="shared" si="4"/>
        <v>20.067062161464989</v>
      </c>
      <c r="D77" s="18">
        <f t="shared" si="3"/>
        <v>-0.10548546694197913</v>
      </c>
      <c r="E77" s="18">
        <f t="shared" si="3"/>
        <v>1.1442953835936187</v>
      </c>
      <c r="F77" s="18">
        <f t="shared" si="5"/>
        <v>0.72597402213661066</v>
      </c>
    </row>
    <row r="78" spans="1:6" x14ac:dyDescent="0.2">
      <c r="A78" t="str">
        <f>$A$20</f>
        <v>Professional services</v>
      </c>
      <c r="B78" s="18">
        <f t="shared" si="6"/>
        <v>2.3521800823884886</v>
      </c>
      <c r="C78" s="18">
        <f t="shared" si="4"/>
        <v>-7.5520054675152775</v>
      </c>
      <c r="D78" s="18">
        <f t="shared" si="3"/>
        <v>1.1278387881276997</v>
      </c>
      <c r="E78" s="18">
        <f t="shared" si="3"/>
        <v>0.71838282124367936</v>
      </c>
      <c r="F78" s="18">
        <f t="shared" si="5"/>
        <v>0.85468360637728225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7.2021991795566231</v>
      </c>
      <c r="C79" s="18">
        <f t="shared" ref="C79:C84" si="8">IF(AND(D$3-C$3 &lt;&gt; 0,C21&lt;&gt;0,D21&lt;&gt;0),(EXP(LN(D21/C21)/(D$3-C$3))-1)*100,0)</f>
        <v>-11.143878152864206</v>
      </c>
      <c r="D79" s="18">
        <f t="shared" ref="D79:D84" si="9">IF(AND(E$3-D$3 &lt;&gt; 0,D21&lt;&gt;0,E21&lt;&gt;0),(EXP(LN(E21/D21)/(E$3-D$3))-1)*100,0)</f>
        <v>0.88988141851829017</v>
      </c>
      <c r="E79" s="18">
        <f t="shared" ref="E79:E84" si="10">IF(AND(F$3-E$3 &lt;&gt; 0,E21&lt;&gt;0,F21&lt;&gt;0),(EXP(LN(F21/E21)/(F$3-E$3))-1)*100,0)</f>
        <v>0.82415619220923553</v>
      </c>
      <c r="F79" s="18">
        <f t="shared" si="5"/>
        <v>0.84605984215284646</v>
      </c>
    </row>
    <row r="80" spans="1:6" x14ac:dyDescent="0.2">
      <c r="A80" s="10" t="str">
        <f>$A$22</f>
        <v>Public admin. and defence</v>
      </c>
      <c r="B80" s="18">
        <f t="shared" si="7"/>
        <v>-3.9212458065332023</v>
      </c>
      <c r="C80" s="18">
        <f t="shared" si="8"/>
        <v>1.8844133099822358</v>
      </c>
      <c r="D80" s="18">
        <f t="shared" si="9"/>
        <v>0.88756929792757067</v>
      </c>
      <c r="E80" s="18">
        <f t="shared" si="10"/>
        <v>-0.18641224001961776</v>
      </c>
      <c r="F80" s="18">
        <f t="shared" si="5"/>
        <v>0.17030523719865354</v>
      </c>
    </row>
    <row r="81" spans="1:6" x14ac:dyDescent="0.2">
      <c r="A81" s="10" t="str">
        <f>$A$23</f>
        <v>Education</v>
      </c>
      <c r="B81" s="18">
        <f t="shared" si="7"/>
        <v>1.0453873804489922</v>
      </c>
      <c r="C81" s="18">
        <f t="shared" si="8"/>
        <v>-3.7274509803919886</v>
      </c>
      <c r="D81" s="18">
        <f t="shared" si="9"/>
        <v>-0.13724252485043387</v>
      </c>
      <c r="E81" s="18">
        <f t="shared" si="10"/>
        <v>0.27886073691216762</v>
      </c>
      <c r="F81" s="18">
        <f t="shared" si="5"/>
        <v>0.13996736124322062</v>
      </c>
    </row>
    <row r="82" spans="1:6" x14ac:dyDescent="0.2">
      <c r="A82" s="10" t="str">
        <f>$A$24</f>
        <v>Health and social work</v>
      </c>
      <c r="B82" s="18">
        <f t="shared" si="7"/>
        <v>2.4975879365831233</v>
      </c>
      <c r="C82" s="18">
        <f t="shared" si="8"/>
        <v>-0.86771198051476262</v>
      </c>
      <c r="D82" s="18">
        <f t="shared" si="9"/>
        <v>0.79908920065974165</v>
      </c>
      <c r="E82" s="18">
        <f t="shared" si="10"/>
        <v>0.14878497271322288</v>
      </c>
      <c r="F82" s="18">
        <f t="shared" si="5"/>
        <v>0.36508554805081417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-1.3680299159549603</v>
      </c>
      <c r="C83" s="18">
        <f t="shared" si="8"/>
        <v>-1.6903225806451982</v>
      </c>
      <c r="D83" s="18">
        <f t="shared" si="9"/>
        <v>1.8991791209526099</v>
      </c>
      <c r="E83" s="18">
        <f t="shared" si="10"/>
        <v>1.0373617208248254</v>
      </c>
      <c r="F83" s="18">
        <f t="shared" si="5"/>
        <v>1.3238212544383066</v>
      </c>
    </row>
    <row r="84" spans="1:6" x14ac:dyDescent="0.2">
      <c r="A84" s="10" t="str">
        <f>$A$26</f>
        <v>Other services</v>
      </c>
      <c r="B84" s="18">
        <f t="shared" si="7"/>
        <v>-2.4318435186248988</v>
      </c>
      <c r="C84" s="18">
        <f t="shared" si="8"/>
        <v>-3.1886727293658934</v>
      </c>
      <c r="D84" s="18">
        <f t="shared" si="9"/>
        <v>-0.85762892072133168</v>
      </c>
      <c r="E84" s="18">
        <f t="shared" si="10"/>
        <v>-7.9109158219270448E-2</v>
      </c>
      <c r="F84" s="18">
        <f t="shared" si="5"/>
        <v>-0.3392926481231795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1.8248691592297916</v>
      </c>
      <c r="C86" s="18">
        <f>IF(AND(D$3-C$3 &lt;&gt; 0,C28&lt;&gt;0,D28&lt;&gt;0),(EXP(LN(D28/C28)/(D$3-C$3))-1)*100,0)</f>
        <v>-2.5172811349917223</v>
      </c>
      <c r="D86" s="18">
        <f>IF(AND(E$3-D$3 &lt;&gt; 0,D28&lt;&gt;0,E28&lt;&gt;0),(EXP(LN(E28/D28)/(E$3-D$3))-1)*100,0)</f>
        <v>0.68615208816646955</v>
      </c>
      <c r="E86" s="18">
        <f>IF(AND(F$3-E$3 &lt;&gt; 0,E28&lt;&gt;0,F28&lt;&gt;0),(EXP(LN(F28/E28)/(F$3-E$3))-1)*100,0)</f>
        <v>0.43815121297514636</v>
      </c>
      <c r="F86" s="18">
        <f>IF(AND(F$3-D$3 &lt;&gt; 0,D28&lt;&gt;0,F28&lt;&gt;0),(EXP(LN(F28/D28)/(F$3-D$3))-1)*100,0)</f>
        <v>0.52075022441306906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0.83900000000000752</v>
      </c>
      <c r="C90" s="27">
        <f>D5-C5</f>
        <v>-0.76800000000000379</v>
      </c>
      <c r="D90" s="27">
        <f t="shared" si="11"/>
        <v>9.2999999999996419E-2</v>
      </c>
      <c r="E90" s="27">
        <f t="shared" si="11"/>
        <v>7.8000000000000291E-2</v>
      </c>
      <c r="F90" s="27">
        <f>F5-D5</f>
        <v>0.17099999999999671</v>
      </c>
    </row>
    <row r="91" spans="1:6" x14ac:dyDescent="0.2">
      <c r="A91" t="str">
        <f>$A$6</f>
        <v>Mining and quarrying</v>
      </c>
      <c r="B91" s="27">
        <f t="shared" si="11"/>
        <v>-0.92299999999999982</v>
      </c>
      <c r="C91" s="27">
        <f t="shared" ref="C91:C105" si="12">D6-C6</f>
        <v>-6.5000000000000169E-2</v>
      </c>
      <c r="D91" s="27">
        <f t="shared" si="11"/>
        <v>-4.5999999999999597E-2</v>
      </c>
      <c r="E91" s="27">
        <f t="shared" si="11"/>
        <v>-3.9999999999999369E-2</v>
      </c>
      <c r="F91" s="27">
        <f t="shared" ref="F91:F111" si="13">F6-D6</f>
        <v>-8.5999999999998966E-2</v>
      </c>
    </row>
    <row r="92" spans="1:6" x14ac:dyDescent="0.2">
      <c r="A92" t="str">
        <f>$A$7</f>
        <v>Food drink and tobacco</v>
      </c>
      <c r="B92" s="27">
        <f t="shared" si="11"/>
        <v>2.9999999999989591E-2</v>
      </c>
      <c r="C92" s="27">
        <f t="shared" si="12"/>
        <v>-1.2999999999981249E-2</v>
      </c>
      <c r="D92" s="27">
        <f t="shared" si="11"/>
        <v>0.3199999999999914</v>
      </c>
      <c r="E92" s="27">
        <f t="shared" si="11"/>
        <v>0.38300000000000489</v>
      </c>
      <c r="F92" s="27">
        <f t="shared" si="13"/>
        <v>0.70299999999999629</v>
      </c>
    </row>
    <row r="93" spans="1:6" x14ac:dyDescent="0.2">
      <c r="A93" t="str">
        <f>$A$8</f>
        <v>Engineering</v>
      </c>
      <c r="B93" s="27">
        <f t="shared" si="11"/>
        <v>1.0200000000000014</v>
      </c>
      <c r="C93" s="27">
        <f t="shared" si="12"/>
        <v>-0.19499999999997364</v>
      </c>
      <c r="D93" s="27">
        <f t="shared" si="11"/>
        <v>-0.13300000000001333</v>
      </c>
      <c r="E93" s="27">
        <f t="shared" si="11"/>
        <v>-1.231000000000015</v>
      </c>
      <c r="F93" s="27">
        <f t="shared" si="13"/>
        <v>-1.3640000000000283</v>
      </c>
    </row>
    <row r="94" spans="1:6" x14ac:dyDescent="0.2">
      <c r="A94" t="str">
        <f>$A$9</f>
        <v>Rest of manufacturing</v>
      </c>
      <c r="B94" s="27">
        <f t="shared" si="11"/>
        <v>0.95900000000004226</v>
      </c>
      <c r="C94" s="27">
        <f t="shared" si="12"/>
        <v>-0.63100000000002154</v>
      </c>
      <c r="D94" s="27">
        <f t="shared" si="11"/>
        <v>-1.0199999999999854</v>
      </c>
      <c r="E94" s="27">
        <f t="shared" si="11"/>
        <v>-2.0389999999999802</v>
      </c>
      <c r="F94" s="27">
        <f t="shared" si="13"/>
        <v>-3.0589999999999655</v>
      </c>
    </row>
    <row r="95" spans="1:6" x14ac:dyDescent="0.2">
      <c r="A95" t="str">
        <f>$A$10</f>
        <v>Electricity and gas</v>
      </c>
      <c r="B95" s="27">
        <f t="shared" si="11"/>
        <v>1.1370000000000076</v>
      </c>
      <c r="C95" s="27">
        <f t="shared" si="12"/>
        <v>0.90200000000000413</v>
      </c>
      <c r="D95" s="27">
        <f t="shared" si="11"/>
        <v>-0.13699999999999335</v>
      </c>
      <c r="E95" s="27">
        <f t="shared" si="11"/>
        <v>3.3999999999991815E-2</v>
      </c>
      <c r="F95" s="27">
        <f t="shared" si="13"/>
        <v>-0.10300000000000153</v>
      </c>
    </row>
    <row r="96" spans="1:6" x14ac:dyDescent="0.2">
      <c r="A96" t="str">
        <f>$A$11</f>
        <v>Water and sewerage</v>
      </c>
      <c r="B96" s="27">
        <f t="shared" si="11"/>
        <v>2.5480000000000063</v>
      </c>
      <c r="C96" s="27">
        <f t="shared" si="12"/>
        <v>-0.56400000000004891</v>
      </c>
      <c r="D96" s="27">
        <f t="shared" si="11"/>
        <v>0.4920000000000524</v>
      </c>
      <c r="E96" s="27">
        <f t="shared" si="11"/>
        <v>0.84399999999996123</v>
      </c>
      <c r="F96" s="27">
        <f t="shared" si="13"/>
        <v>1.3360000000000136</v>
      </c>
    </row>
    <row r="97" spans="1:6" x14ac:dyDescent="0.2">
      <c r="A97" t="str">
        <f>$A$12</f>
        <v>Construction</v>
      </c>
      <c r="B97" s="27">
        <f t="shared" si="11"/>
        <v>5.3579999999999224</v>
      </c>
      <c r="C97" s="27">
        <f t="shared" si="12"/>
        <v>0.91900000000005377</v>
      </c>
      <c r="D97" s="27">
        <f t="shared" si="11"/>
        <v>2.116999999999841</v>
      </c>
      <c r="E97" s="27">
        <f t="shared" si="11"/>
        <v>2.6800000000000921</v>
      </c>
      <c r="F97" s="27">
        <f t="shared" si="13"/>
        <v>4.7969999999999331</v>
      </c>
    </row>
    <row r="98" spans="1:6" x14ac:dyDescent="0.2">
      <c r="A98" t="str">
        <f>$A$13</f>
        <v>Wholesale and retail trade</v>
      </c>
      <c r="B98" s="27">
        <f t="shared" si="11"/>
        <v>3.7810000000001338</v>
      </c>
      <c r="C98" s="27">
        <f t="shared" si="12"/>
        <v>1.4130000000002809</v>
      </c>
      <c r="D98" s="27">
        <f t="shared" si="11"/>
        <v>0.88599999999966883</v>
      </c>
      <c r="E98" s="27">
        <f t="shared" si="11"/>
        <v>1.1910000000000309</v>
      </c>
      <c r="F98" s="27">
        <f t="shared" si="13"/>
        <v>2.0769999999996998</v>
      </c>
    </row>
    <row r="99" spans="1:6" x14ac:dyDescent="0.2">
      <c r="A99" t="str">
        <f>$A$14</f>
        <v>Transport and storage</v>
      </c>
      <c r="B99" s="27">
        <f t="shared" si="11"/>
        <v>0.81299999999992423</v>
      </c>
      <c r="C99" s="27">
        <f t="shared" si="12"/>
        <v>-2.5129999999999271</v>
      </c>
      <c r="D99" s="27">
        <f t="shared" si="11"/>
        <v>1.1780000000000186</v>
      </c>
      <c r="E99" s="27">
        <f t="shared" si="11"/>
        <v>0.39200000000001722</v>
      </c>
      <c r="F99" s="27">
        <f t="shared" si="13"/>
        <v>1.5700000000000358</v>
      </c>
    </row>
    <row r="100" spans="1:6" x14ac:dyDescent="0.2">
      <c r="A100" t="str">
        <f>$A$15</f>
        <v>Accommodation and food</v>
      </c>
      <c r="B100" s="27">
        <f t="shared" si="11"/>
        <v>5.2320000000000029</v>
      </c>
      <c r="C100" s="27">
        <f t="shared" si="12"/>
        <v>-2.2520000000000024</v>
      </c>
      <c r="D100" s="27">
        <f t="shared" si="11"/>
        <v>1.4919999999999618</v>
      </c>
      <c r="E100" s="27">
        <f t="shared" si="11"/>
        <v>3.8170000000000357</v>
      </c>
      <c r="F100" s="27">
        <f t="shared" si="13"/>
        <v>5.3089999999999975</v>
      </c>
    </row>
    <row r="101" spans="1:6" x14ac:dyDescent="0.2">
      <c r="A101" t="str">
        <f>$A$16</f>
        <v>Media</v>
      </c>
      <c r="B101" s="27">
        <f t="shared" si="11"/>
        <v>-1.1889999999999898</v>
      </c>
      <c r="C101" s="27">
        <f t="shared" si="12"/>
        <v>0.38499999999999401</v>
      </c>
      <c r="D101" s="27">
        <f t="shared" si="11"/>
        <v>-0.14100000000000534</v>
      </c>
      <c r="E101" s="27">
        <f t="shared" si="11"/>
        <v>-8.8999999999994195E-2</v>
      </c>
      <c r="F101" s="27">
        <f t="shared" si="13"/>
        <v>-0.22999999999999954</v>
      </c>
    </row>
    <row r="102" spans="1:6" x14ac:dyDescent="0.2">
      <c r="A102" t="str">
        <f>$A$17</f>
        <v>Information technology</v>
      </c>
      <c r="B102" s="27">
        <f t="shared" si="11"/>
        <v>0.8350000000000648</v>
      </c>
      <c r="C102" s="27">
        <f t="shared" si="12"/>
        <v>1.3309999999999604</v>
      </c>
      <c r="D102" s="27">
        <f t="shared" si="11"/>
        <v>6.2349999999998857</v>
      </c>
      <c r="E102" s="27">
        <f t="shared" si="11"/>
        <v>7.5239999999999156</v>
      </c>
      <c r="F102" s="27">
        <f t="shared" si="13"/>
        <v>13.758999999999801</v>
      </c>
    </row>
    <row r="103" spans="1:6" x14ac:dyDescent="0.2">
      <c r="A103" t="str">
        <f>$A$18</f>
        <v>Finance and insurance</v>
      </c>
      <c r="B103" s="27">
        <f t="shared" si="11"/>
        <v>5.3000000000032799E-2</v>
      </c>
      <c r="C103" s="27">
        <f t="shared" si="12"/>
        <v>0.12699999999994205</v>
      </c>
      <c r="D103" s="27">
        <f t="shared" si="11"/>
        <v>-0.3779999999999788</v>
      </c>
      <c r="E103" s="27">
        <f t="shared" si="11"/>
        <v>-1.0750000000000099</v>
      </c>
      <c r="F103" s="27">
        <f t="shared" si="13"/>
        <v>-1.4529999999999887</v>
      </c>
    </row>
    <row r="104" spans="1:6" x14ac:dyDescent="0.2">
      <c r="A104" t="str">
        <f>$A$19</f>
        <v>Real estate</v>
      </c>
      <c r="B104" s="27">
        <f t="shared" si="11"/>
        <v>-1.0100000000000131</v>
      </c>
      <c r="C104" s="27">
        <f t="shared" si="12"/>
        <v>1.5559999999999947</v>
      </c>
      <c r="D104" s="27">
        <f t="shared" si="11"/>
        <v>-4.8999999999983501E-2</v>
      </c>
      <c r="E104" s="27">
        <f t="shared" si="11"/>
        <v>1.1159999999999695</v>
      </c>
      <c r="F104" s="27">
        <f t="shared" si="13"/>
        <v>1.066999999999986</v>
      </c>
    </row>
    <row r="105" spans="1:6" x14ac:dyDescent="0.2">
      <c r="A105" t="str">
        <f>$A$20</f>
        <v>Professional services</v>
      </c>
      <c r="B105" s="27">
        <f t="shared" si="11"/>
        <v>6.2369999999999521</v>
      </c>
      <c r="C105" s="27">
        <f t="shared" si="12"/>
        <v>-5.304000000000002</v>
      </c>
      <c r="D105" s="27">
        <f t="shared" si="11"/>
        <v>3.745000000000104</v>
      </c>
      <c r="E105" s="27">
        <f t="shared" si="11"/>
        <v>5.0959999999999042</v>
      </c>
      <c r="F105" s="27">
        <f t="shared" si="13"/>
        <v>8.8410000000000082</v>
      </c>
    </row>
    <row r="106" spans="1:6" x14ac:dyDescent="0.2">
      <c r="A106" s="10" t="str">
        <f>$A$21</f>
        <v>Support services</v>
      </c>
      <c r="B106" s="27">
        <f t="shared" ref="B106:B111" si="14">C21-B21</f>
        <v>13.99900000000018</v>
      </c>
      <c r="C106" s="27">
        <f t="shared" ref="C106:C111" si="15">D21-C21</f>
        <v>-6.4240000000001061</v>
      </c>
      <c r="D106" s="27">
        <f t="shared" ref="D106:D111" si="16">E21-D21</f>
        <v>2.3199999999999648</v>
      </c>
      <c r="E106" s="27">
        <f t="shared" ref="E106:E111" si="17">F21-E21</f>
        <v>4.5800000000001475</v>
      </c>
      <c r="F106" s="27">
        <f t="shared" si="13"/>
        <v>6.9000000000001123</v>
      </c>
    </row>
    <row r="107" spans="1:6" x14ac:dyDescent="0.2">
      <c r="A107" s="10" t="str">
        <f>$A$22</f>
        <v>Public admin. and defence</v>
      </c>
      <c r="B107" s="27">
        <f t="shared" si="14"/>
        <v>-2.4769999999999648</v>
      </c>
      <c r="C107" s="27">
        <f t="shared" si="15"/>
        <v>0.26899999999996638</v>
      </c>
      <c r="D107" s="27">
        <f t="shared" si="16"/>
        <v>0.65699999999992897</v>
      </c>
      <c r="E107" s="27">
        <f t="shared" si="17"/>
        <v>-0.28099999999994907</v>
      </c>
      <c r="F107" s="27">
        <f t="shared" si="13"/>
        <v>0.37599999999997991</v>
      </c>
    </row>
    <row r="108" spans="1:6" x14ac:dyDescent="0.2">
      <c r="A108" s="10" t="str">
        <f>$A$23</f>
        <v>Education</v>
      </c>
      <c r="B108" s="27">
        <f t="shared" si="14"/>
        <v>2.0779999999998964</v>
      </c>
      <c r="C108" s="27">
        <f t="shared" si="15"/>
        <v>-1.900999999999911</v>
      </c>
      <c r="D108" s="27">
        <f t="shared" si="16"/>
        <v>-0.33599999999992036</v>
      </c>
      <c r="E108" s="27">
        <f t="shared" si="17"/>
        <v>1.3769999999999172</v>
      </c>
      <c r="F108" s="27">
        <f t="shared" si="13"/>
        <v>1.0409999999999968</v>
      </c>
    </row>
    <row r="109" spans="1:6" x14ac:dyDescent="0.2">
      <c r="A109" s="10" t="str">
        <f>$A$24</f>
        <v>Health and social work</v>
      </c>
      <c r="B109" s="27">
        <f t="shared" si="14"/>
        <v>4.9380000000000166</v>
      </c>
      <c r="C109" s="27">
        <f t="shared" si="15"/>
        <v>-0.45600000000011676</v>
      </c>
      <c r="D109" s="27">
        <f t="shared" si="16"/>
        <v>2.1150000000000659</v>
      </c>
      <c r="E109" s="27">
        <f t="shared" si="17"/>
        <v>0.81199999999996209</v>
      </c>
      <c r="F109" s="27">
        <f t="shared" si="13"/>
        <v>2.927000000000028</v>
      </c>
    </row>
    <row r="110" spans="1:6" x14ac:dyDescent="0.2">
      <c r="A110" s="10" t="str">
        <f>$A$25</f>
        <v>Arts and entertainment</v>
      </c>
      <c r="B110" s="27">
        <f t="shared" si="14"/>
        <v>-0.87800000000006406</v>
      </c>
      <c r="C110" s="27">
        <f t="shared" si="15"/>
        <v>-0.26200000000000578</v>
      </c>
      <c r="D110" s="27">
        <f t="shared" si="16"/>
        <v>1.5030000000000125</v>
      </c>
      <c r="E110" s="27">
        <f t="shared" si="17"/>
        <v>1.8199999999999861</v>
      </c>
      <c r="F110" s="27">
        <f t="shared" si="13"/>
        <v>3.3229999999999986</v>
      </c>
    </row>
    <row r="111" spans="1:6" x14ac:dyDescent="0.2">
      <c r="A111" s="10" t="str">
        <f>$A$26</f>
        <v>Other services</v>
      </c>
      <c r="B111" s="27">
        <f t="shared" si="14"/>
        <v>-1.7979999999999521</v>
      </c>
      <c r="C111" s="27">
        <f t="shared" si="15"/>
        <v>-0.55400000000003047</v>
      </c>
      <c r="D111" s="27">
        <f t="shared" si="16"/>
        <v>-0.70900000000002095</v>
      </c>
      <c r="E111" s="27">
        <f t="shared" si="17"/>
        <v>-0.12699999999996336</v>
      </c>
      <c r="F111" s="27">
        <f t="shared" si="13"/>
        <v>-0.83599999999998431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41.582000000000221</v>
      </c>
      <c r="C113" s="29">
        <f>D28-C28</f>
        <v>-15</v>
      </c>
      <c r="D113" s="29">
        <f>E28-D28</f>
        <v>20.20399999999961</v>
      </c>
      <c r="E113" s="29">
        <f>F28-E28</f>
        <v>26.86200000000008</v>
      </c>
      <c r="F113" s="29">
        <f>F28-D28</f>
        <v>47.06599999999969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Thames Valley Berkshire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10.994999999999989</v>
      </c>
      <c r="C7" s="31">
        <f>'Ind T1'!C7</f>
        <v>14.596000000000011</v>
      </c>
      <c r="D7" s="31">
        <f>'Ind T1'!D7</f>
        <v>14.10099999999996</v>
      </c>
      <c r="E7" s="31">
        <f>'Ind T1'!E7</f>
        <v>14.503000000000018</v>
      </c>
      <c r="F7" s="31">
        <f>'Ind T1'!F7</f>
        <v>15.418999999999972</v>
      </c>
      <c r="H7" s="31">
        <f>C7-B7</f>
        <v>3.6010000000000222</v>
      </c>
      <c r="I7" s="31">
        <f>D7-C7</f>
        <v>-0.49500000000005073</v>
      </c>
      <c r="J7" s="31">
        <f>E7-D7</f>
        <v>0.40200000000005787</v>
      </c>
      <c r="K7" s="31">
        <f>F7-E7</f>
        <v>0.91599999999995418</v>
      </c>
      <c r="L7" s="31">
        <f>F7-D7</f>
        <v>1.3180000000000121</v>
      </c>
    </row>
    <row r="8" spans="1:12" x14ac:dyDescent="0.2">
      <c r="A8" t="str">
        <f>'Ind T2'!A5</f>
        <v>Agriculture</v>
      </c>
      <c r="B8" s="32">
        <f>'Ind T2'!B5</f>
        <v>2.4799999999999973</v>
      </c>
      <c r="C8" s="32">
        <f>'Ind T2'!C5</f>
        <v>3.3190000000000048</v>
      </c>
      <c r="D8" s="32">
        <f>'Ind T2'!D5</f>
        <v>2.551000000000001</v>
      </c>
      <c r="E8" s="32">
        <f>'Ind T2'!E5</f>
        <v>2.6439999999999975</v>
      </c>
      <c r="F8" s="32">
        <f>'Ind T2'!F5</f>
        <v>2.7219999999999978</v>
      </c>
      <c r="H8" s="11">
        <f t="shared" ref="H8:H40" si="0">C8-B8</f>
        <v>0.83900000000000752</v>
      </c>
      <c r="I8" s="31">
        <f t="shared" ref="I8:I38" si="1">D8-C8</f>
        <v>-0.76800000000000379</v>
      </c>
      <c r="J8" s="11">
        <f t="shared" ref="J8:J38" si="2">E8-D8</f>
        <v>9.2999999999996419E-2</v>
      </c>
      <c r="K8" s="11">
        <f t="shared" ref="K8:K38" si="3">F8-E8</f>
        <v>7.8000000000000291E-2</v>
      </c>
      <c r="L8" s="31">
        <f t="shared" ref="L8:L40" si="4">F8-D8</f>
        <v>0.17099999999999671</v>
      </c>
    </row>
    <row r="9" spans="1:12" x14ac:dyDescent="0.2">
      <c r="A9" t="str">
        <f>'Ind T2'!A6</f>
        <v>Mining and quarrying</v>
      </c>
      <c r="B9" s="32">
        <f>'Ind T2'!B6</f>
        <v>1.3049999999999995</v>
      </c>
      <c r="C9" s="32">
        <f>'Ind T2'!C6</f>
        <v>0.38199999999999962</v>
      </c>
      <c r="D9" s="32">
        <f>'Ind T2'!D6</f>
        <v>0.31699999999999945</v>
      </c>
      <c r="E9" s="32">
        <f>'Ind T2'!E6</f>
        <v>0.27099999999999985</v>
      </c>
      <c r="F9" s="32">
        <f>'Ind T2'!F6</f>
        <v>0.23100000000000048</v>
      </c>
      <c r="H9" s="11">
        <f t="shared" si="0"/>
        <v>-0.92299999999999982</v>
      </c>
      <c r="I9" s="31">
        <f t="shared" si="1"/>
        <v>-6.5000000000000169E-2</v>
      </c>
      <c r="J9" s="11">
        <f t="shared" si="2"/>
        <v>-4.5999999999999597E-2</v>
      </c>
      <c r="K9" s="11">
        <f t="shared" si="3"/>
        <v>-3.9999999999999369E-2</v>
      </c>
      <c r="L9" s="31">
        <f t="shared" si="4"/>
        <v>-8.5999999999998966E-2</v>
      </c>
    </row>
    <row r="10" spans="1:12" x14ac:dyDescent="0.2">
      <c r="A10" t="str">
        <f>'Ind T2'!A10</f>
        <v>Electricity and gas</v>
      </c>
      <c r="B10" s="32">
        <f>'Ind T2'!B10</f>
        <v>2.5789999999999895</v>
      </c>
      <c r="C10" s="32">
        <f>'Ind T2'!C10</f>
        <v>3.7159999999999971</v>
      </c>
      <c r="D10" s="32">
        <f>'Ind T2'!D10</f>
        <v>4.6180000000000012</v>
      </c>
      <c r="E10" s="32">
        <f>'Ind T2'!E10</f>
        <v>4.4810000000000079</v>
      </c>
      <c r="F10" s="32">
        <f>'Ind T2'!F10</f>
        <v>4.5149999999999997</v>
      </c>
      <c r="H10" s="11">
        <f t="shared" si="0"/>
        <v>1.1370000000000076</v>
      </c>
      <c r="I10" s="31">
        <f t="shared" si="1"/>
        <v>0.90200000000000413</v>
      </c>
      <c r="J10" s="11">
        <f t="shared" si="2"/>
        <v>-0.13699999999999335</v>
      </c>
      <c r="K10" s="11">
        <f t="shared" si="3"/>
        <v>3.3999999999991815E-2</v>
      </c>
      <c r="L10" s="31">
        <f t="shared" si="4"/>
        <v>-0.10300000000000153</v>
      </c>
    </row>
    <row r="11" spans="1:12" x14ac:dyDescent="0.2">
      <c r="A11" t="str">
        <f>'Ind T2'!A11</f>
        <v>Water and sewerage</v>
      </c>
      <c r="B11" s="32">
        <f>'Ind T2'!B11</f>
        <v>4.631000000000002</v>
      </c>
      <c r="C11" s="32">
        <f>'Ind T2'!C11</f>
        <v>7.1790000000000083</v>
      </c>
      <c r="D11" s="32">
        <f>'Ind T2'!D11</f>
        <v>6.6149999999999594</v>
      </c>
      <c r="E11" s="32">
        <f>'Ind T2'!E11</f>
        <v>7.1070000000000118</v>
      </c>
      <c r="F11" s="32">
        <f>'Ind T2'!F11</f>
        <v>7.950999999999973</v>
      </c>
      <c r="H11" s="11">
        <f t="shared" ref="H11" si="5">C11-B11</f>
        <v>2.5480000000000063</v>
      </c>
      <c r="I11" s="31">
        <f t="shared" ref="I11" si="6">D11-C11</f>
        <v>-0.56400000000004891</v>
      </c>
      <c r="J11" s="11">
        <f t="shared" ref="J11" si="7">E11-D11</f>
        <v>0.4920000000000524</v>
      </c>
      <c r="K11" s="11">
        <f t="shared" ref="K11" si="8">F11-E11</f>
        <v>0.84399999999996123</v>
      </c>
      <c r="L11" s="31">
        <f t="shared" si="4"/>
        <v>1.3360000000000136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27.57199999999996</v>
      </c>
      <c r="C13" s="31">
        <f>'Ind T1'!C8</f>
        <v>29.580999999999996</v>
      </c>
      <c r="D13" s="31">
        <f>'Ind T1'!D8</f>
        <v>28.742000000000019</v>
      </c>
      <c r="E13" s="31">
        <f>'Ind T1'!E8</f>
        <v>27.909000000000013</v>
      </c>
      <c r="F13" s="31">
        <f>'Ind T1'!F8</f>
        <v>25.02200000000002</v>
      </c>
      <c r="H13" s="31">
        <f t="shared" si="0"/>
        <v>2.0090000000000359</v>
      </c>
      <c r="I13" s="31">
        <f t="shared" si="1"/>
        <v>-0.83899999999997732</v>
      </c>
      <c r="J13" s="31">
        <f t="shared" si="2"/>
        <v>-0.83300000000000551</v>
      </c>
      <c r="K13" s="31">
        <f t="shared" si="3"/>
        <v>-2.8869999999999933</v>
      </c>
      <c r="L13" s="31">
        <f t="shared" si="4"/>
        <v>-3.7199999999999989</v>
      </c>
    </row>
    <row r="14" spans="1:12" x14ac:dyDescent="0.2">
      <c r="A14" t="str">
        <f>'Ind T2'!A7</f>
        <v>Food drink and tobacco</v>
      </c>
      <c r="B14" s="32">
        <f>'Ind T2'!B7</f>
        <v>3.5169999999999981</v>
      </c>
      <c r="C14" s="32">
        <f>'Ind T2'!C7</f>
        <v>3.5469999999999877</v>
      </c>
      <c r="D14" s="32">
        <f>'Ind T2'!D7</f>
        <v>3.5340000000000065</v>
      </c>
      <c r="E14" s="32">
        <f>'Ind T2'!E7</f>
        <v>3.8539999999999979</v>
      </c>
      <c r="F14" s="32">
        <f>'Ind T2'!F7</f>
        <v>4.2370000000000028</v>
      </c>
      <c r="H14" s="11">
        <f t="shared" si="0"/>
        <v>2.9999999999989591E-2</v>
      </c>
      <c r="I14" s="31">
        <f t="shared" si="1"/>
        <v>-1.2999999999981249E-2</v>
      </c>
      <c r="J14" s="11">
        <f t="shared" si="2"/>
        <v>0.3199999999999914</v>
      </c>
      <c r="K14" s="11">
        <f t="shared" si="3"/>
        <v>0.38300000000000489</v>
      </c>
      <c r="L14" s="31">
        <f t="shared" si="4"/>
        <v>0.70299999999999629</v>
      </c>
    </row>
    <row r="15" spans="1:12" x14ac:dyDescent="0.2">
      <c r="A15" t="str">
        <f>'Ind T2'!A8</f>
        <v>Engineering</v>
      </c>
      <c r="B15" s="32">
        <f>'Ind T2'!B8</f>
        <v>4.4609999999999914</v>
      </c>
      <c r="C15" s="32">
        <f>'Ind T2'!C8</f>
        <v>5.4809999999999928</v>
      </c>
      <c r="D15" s="32">
        <f>'Ind T2'!D8</f>
        <v>5.2860000000000191</v>
      </c>
      <c r="E15" s="32">
        <f>'Ind T2'!E8</f>
        <v>5.1530000000000058</v>
      </c>
      <c r="F15" s="32">
        <f>'Ind T2'!F8</f>
        <v>3.9219999999999908</v>
      </c>
      <c r="H15" s="11">
        <f t="shared" si="0"/>
        <v>1.0200000000000014</v>
      </c>
      <c r="I15" s="31">
        <f t="shared" si="1"/>
        <v>-0.19499999999997364</v>
      </c>
      <c r="J15" s="11">
        <f t="shared" si="2"/>
        <v>-0.13300000000001333</v>
      </c>
      <c r="K15" s="11">
        <f t="shared" si="3"/>
        <v>-1.231000000000015</v>
      </c>
      <c r="L15" s="31">
        <f t="shared" si="4"/>
        <v>-1.3640000000000283</v>
      </c>
    </row>
    <row r="16" spans="1:12" x14ac:dyDescent="0.2">
      <c r="A16" t="str">
        <f>'Ind T2'!A9</f>
        <v>Rest of manufacturing</v>
      </c>
      <c r="B16" s="32">
        <f>'Ind T2'!B9</f>
        <v>19.593999999999973</v>
      </c>
      <c r="C16" s="32">
        <f>'Ind T2'!C9</f>
        <v>20.553000000000015</v>
      </c>
      <c r="D16" s="32">
        <f>'Ind T2'!D9</f>
        <v>19.921999999999993</v>
      </c>
      <c r="E16" s="32">
        <f>'Ind T2'!E9</f>
        <v>18.902000000000008</v>
      </c>
      <c r="F16" s="32">
        <f>'Ind T2'!F9</f>
        <v>16.863000000000028</v>
      </c>
      <c r="H16" s="11">
        <f t="shared" si="0"/>
        <v>0.95900000000004226</v>
      </c>
      <c r="I16" s="31">
        <f t="shared" si="1"/>
        <v>-0.63100000000002154</v>
      </c>
      <c r="J16" s="11">
        <f t="shared" si="2"/>
        <v>-1.0199999999999854</v>
      </c>
      <c r="K16" s="11">
        <f t="shared" si="3"/>
        <v>-2.0389999999999802</v>
      </c>
      <c r="L16" s="31">
        <f t="shared" si="4"/>
        <v>-3.0589999999999655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26.946000000000087</v>
      </c>
      <c r="C18" s="31">
        <f>'Ind T1'!C9</f>
        <v>32.304000000000009</v>
      </c>
      <c r="D18" s="31">
        <f>'Ind T1'!D9</f>
        <v>33.223000000000063</v>
      </c>
      <c r="E18" s="31">
        <f>'Ind T1'!E9</f>
        <v>35.339999999999904</v>
      </c>
      <c r="F18" s="31">
        <f>'Ind T1'!F9</f>
        <v>38.019999999999996</v>
      </c>
      <c r="H18" s="31">
        <f t="shared" si="0"/>
        <v>5.3579999999999224</v>
      </c>
      <c r="I18" s="31">
        <f t="shared" si="1"/>
        <v>0.91900000000005377</v>
      </c>
      <c r="J18" s="31">
        <f t="shared" si="2"/>
        <v>2.116999999999841</v>
      </c>
      <c r="K18" s="31">
        <f t="shared" si="3"/>
        <v>2.6800000000000921</v>
      </c>
      <c r="L18" s="31">
        <f t="shared" si="4"/>
        <v>4.7969999999999331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138.27799999999993</v>
      </c>
      <c r="C20" s="31">
        <f>'Ind T1'!C10</f>
        <v>148.10399999999998</v>
      </c>
      <c r="D20" s="31">
        <f>'Ind T1'!D10</f>
        <v>144.75200000000035</v>
      </c>
      <c r="E20" s="31">
        <f>'Ind T1'!E10</f>
        <v>148.30799999999999</v>
      </c>
      <c r="F20" s="31">
        <f>'Ind T1'!F10</f>
        <v>153.70800000000008</v>
      </c>
      <c r="H20" s="31">
        <f t="shared" si="0"/>
        <v>9.8260000000000502</v>
      </c>
      <c r="I20" s="31">
        <f t="shared" si="1"/>
        <v>-3.3519999999996344</v>
      </c>
      <c r="J20" s="31">
        <f t="shared" si="2"/>
        <v>3.5559999999996421</v>
      </c>
      <c r="K20" s="31">
        <f t="shared" si="3"/>
        <v>5.4000000000000909</v>
      </c>
      <c r="L20" s="31">
        <f t="shared" si="4"/>
        <v>8.9559999999997331</v>
      </c>
    </row>
    <row r="21" spans="1:12" x14ac:dyDescent="0.2">
      <c r="A21" s="10" t="str">
        <f>'Ind T2'!A13</f>
        <v>Wholesale and retail trade</v>
      </c>
      <c r="B21" s="32">
        <f>'Ind T2'!B13</f>
        <v>83.892999999999873</v>
      </c>
      <c r="C21" s="32">
        <f>'Ind T2'!C13</f>
        <v>87.674000000000007</v>
      </c>
      <c r="D21" s="32">
        <f>'Ind T2'!D13</f>
        <v>89.087000000000288</v>
      </c>
      <c r="E21" s="32">
        <f>'Ind T2'!E13</f>
        <v>89.972999999999956</v>
      </c>
      <c r="F21" s="32">
        <f>'Ind T2'!F13</f>
        <v>91.163999999999987</v>
      </c>
      <c r="H21" s="11">
        <f t="shared" si="0"/>
        <v>3.7810000000001338</v>
      </c>
      <c r="I21" s="31">
        <f t="shared" si="1"/>
        <v>1.4130000000002809</v>
      </c>
      <c r="J21" s="11">
        <f t="shared" si="2"/>
        <v>0.88599999999966883</v>
      </c>
      <c r="K21" s="11">
        <f t="shared" si="3"/>
        <v>1.1910000000000309</v>
      </c>
      <c r="L21" s="31">
        <f t="shared" si="4"/>
        <v>2.0769999999996998</v>
      </c>
    </row>
    <row r="22" spans="1:12" x14ac:dyDescent="0.2">
      <c r="A22" s="10" t="str">
        <f>'Ind T2'!A14</f>
        <v>Transport and storage</v>
      </c>
      <c r="B22" s="32">
        <f>'Ind T2'!B14</f>
        <v>24.480000000000004</v>
      </c>
      <c r="C22" s="32">
        <f>'Ind T2'!C14</f>
        <v>25.292999999999928</v>
      </c>
      <c r="D22" s="32">
        <f>'Ind T2'!D14</f>
        <v>22.78</v>
      </c>
      <c r="E22" s="32">
        <f>'Ind T2'!E14</f>
        <v>23.95800000000002</v>
      </c>
      <c r="F22" s="32">
        <f>'Ind T2'!F14</f>
        <v>24.350000000000037</v>
      </c>
      <c r="H22" s="11">
        <f t="shared" si="0"/>
        <v>0.81299999999992423</v>
      </c>
      <c r="I22" s="31">
        <f t="shared" si="1"/>
        <v>-2.5129999999999271</v>
      </c>
      <c r="J22" s="11">
        <f t="shared" si="2"/>
        <v>1.1780000000000186</v>
      </c>
      <c r="K22" s="11">
        <f t="shared" si="3"/>
        <v>0.39200000000001722</v>
      </c>
      <c r="L22" s="31">
        <f t="shared" si="4"/>
        <v>1.5700000000000358</v>
      </c>
    </row>
    <row r="23" spans="1:12" x14ac:dyDescent="0.2">
      <c r="A23" s="10" t="str">
        <f>'Ind T2'!A15</f>
        <v>Accommodation and food</v>
      </c>
      <c r="B23" s="32">
        <f>'Ind T2'!B15</f>
        <v>29.905000000000054</v>
      </c>
      <c r="C23" s="32">
        <f>'Ind T2'!C15</f>
        <v>35.137000000000057</v>
      </c>
      <c r="D23" s="32">
        <f>'Ind T2'!D15</f>
        <v>32.885000000000055</v>
      </c>
      <c r="E23" s="32">
        <f>'Ind T2'!E15</f>
        <v>34.377000000000017</v>
      </c>
      <c r="F23" s="32">
        <f>'Ind T2'!F15</f>
        <v>38.194000000000052</v>
      </c>
      <c r="H23" s="11">
        <f t="shared" si="0"/>
        <v>5.2320000000000029</v>
      </c>
      <c r="I23" s="31">
        <f t="shared" si="1"/>
        <v>-2.2520000000000024</v>
      </c>
      <c r="J23" s="11">
        <f t="shared" si="2"/>
        <v>1.4919999999999618</v>
      </c>
      <c r="K23" s="11">
        <f t="shared" si="3"/>
        <v>3.8170000000000357</v>
      </c>
      <c r="L23" s="31">
        <f t="shared" si="4"/>
        <v>5.3089999999999975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237.21999999999991</v>
      </c>
      <c r="C25" s="31">
        <f>'Ind T1'!C11</f>
        <v>253.46900000000016</v>
      </c>
      <c r="D25" s="31">
        <f>'Ind T1'!D11</f>
        <v>244.32399999999984</v>
      </c>
      <c r="E25" s="31">
        <f>'Ind T1'!E11</f>
        <v>256.84999999999985</v>
      </c>
      <c r="F25" s="31">
        <f>'Ind T1'!F11</f>
        <v>275.69499999999988</v>
      </c>
      <c r="H25" s="31">
        <f t="shared" si="0"/>
        <v>16.249000000000251</v>
      </c>
      <c r="I25" s="31">
        <f t="shared" si="1"/>
        <v>-9.1450000000003229</v>
      </c>
      <c r="J25" s="31">
        <f t="shared" si="2"/>
        <v>12.52600000000001</v>
      </c>
      <c r="K25" s="31">
        <f t="shared" si="3"/>
        <v>18.845000000000027</v>
      </c>
      <c r="L25" s="31">
        <f t="shared" si="4"/>
        <v>31.371000000000038</v>
      </c>
    </row>
    <row r="26" spans="1:12" x14ac:dyDescent="0.2">
      <c r="A26" s="10" t="str">
        <f>'Ind T2'!A16</f>
        <v>Media</v>
      </c>
      <c r="B26" s="11">
        <f>'Ind T2'!B16</f>
        <v>5.0479999999999965</v>
      </c>
      <c r="C26" s="11">
        <f>'Ind T2'!C16</f>
        <v>3.8590000000000066</v>
      </c>
      <c r="D26" s="11">
        <f>'Ind T2'!D16</f>
        <v>4.2440000000000007</v>
      </c>
      <c r="E26" s="11">
        <f>'Ind T2'!E16</f>
        <v>4.1029999999999953</v>
      </c>
      <c r="F26" s="11">
        <f>'Ind T2'!F16</f>
        <v>4.0140000000000011</v>
      </c>
      <c r="H26" s="11">
        <f t="shared" si="0"/>
        <v>-1.1889999999999898</v>
      </c>
      <c r="I26" s="31">
        <f t="shared" si="1"/>
        <v>0.38499999999999401</v>
      </c>
      <c r="J26" s="11">
        <f t="shared" si="2"/>
        <v>-0.14100000000000534</v>
      </c>
      <c r="K26" s="11">
        <f t="shared" si="3"/>
        <v>-8.8999999999994195E-2</v>
      </c>
      <c r="L26" s="31">
        <f t="shared" si="4"/>
        <v>-0.22999999999999954</v>
      </c>
    </row>
    <row r="27" spans="1:12" x14ac:dyDescent="0.2">
      <c r="A27" s="10" t="str">
        <f>'Ind T2'!A17</f>
        <v>Information technology</v>
      </c>
      <c r="B27" s="11">
        <f>'Ind T2'!B17</f>
        <v>69.325999999999979</v>
      </c>
      <c r="C27" s="11">
        <f>'Ind T2'!C17</f>
        <v>70.161000000000044</v>
      </c>
      <c r="D27" s="11">
        <f>'Ind T2'!D17</f>
        <v>71.492000000000004</v>
      </c>
      <c r="E27" s="11">
        <f>'Ind T2'!E17</f>
        <v>77.72699999999989</v>
      </c>
      <c r="F27" s="11">
        <f>'Ind T2'!F17</f>
        <v>85.250999999999806</v>
      </c>
      <c r="H27" s="11">
        <f t="shared" si="0"/>
        <v>0.8350000000000648</v>
      </c>
      <c r="I27" s="31">
        <f t="shared" si="1"/>
        <v>1.3309999999999604</v>
      </c>
      <c r="J27" s="11">
        <f t="shared" si="2"/>
        <v>6.2349999999998857</v>
      </c>
      <c r="K27" s="11">
        <f t="shared" si="3"/>
        <v>7.5239999999999156</v>
      </c>
      <c r="L27" s="31">
        <f t="shared" si="4"/>
        <v>13.758999999999801</v>
      </c>
    </row>
    <row r="28" spans="1:12" x14ac:dyDescent="0.2">
      <c r="A28" s="10" t="str">
        <f>'Ind T2'!A18</f>
        <v>Finance and insurance</v>
      </c>
      <c r="B28" s="11">
        <f>'Ind T2'!B18</f>
        <v>10.889000000000006</v>
      </c>
      <c r="C28" s="11">
        <f>'Ind T2'!C18</f>
        <v>10.942000000000039</v>
      </c>
      <c r="D28" s="11">
        <f>'Ind T2'!D18</f>
        <v>11.068999999999981</v>
      </c>
      <c r="E28" s="11">
        <f>'Ind T2'!E18</f>
        <v>10.691000000000003</v>
      </c>
      <c r="F28" s="11">
        <f>'Ind T2'!F18</f>
        <v>9.6159999999999926</v>
      </c>
      <c r="H28" s="11">
        <f t="shared" si="0"/>
        <v>5.3000000000032799E-2</v>
      </c>
      <c r="I28" s="31">
        <f t="shared" si="1"/>
        <v>0.12699999999994205</v>
      </c>
      <c r="J28" s="11">
        <f t="shared" si="2"/>
        <v>-0.3779999999999788</v>
      </c>
      <c r="K28" s="11">
        <f t="shared" si="3"/>
        <v>-1.0750000000000099</v>
      </c>
      <c r="L28" s="31">
        <f t="shared" si="4"/>
        <v>-1.4529999999999887</v>
      </c>
    </row>
    <row r="29" spans="1:12" x14ac:dyDescent="0.2">
      <c r="A29" s="10" t="str">
        <f>'Ind T2'!A19</f>
        <v>Real estate</v>
      </c>
      <c r="B29" s="11">
        <f>'Ind T2'!B19</f>
        <v>8.7640000000000082</v>
      </c>
      <c r="C29" s="11">
        <f>'Ind T2'!C19</f>
        <v>7.7539999999999951</v>
      </c>
      <c r="D29" s="11">
        <f>'Ind T2'!D19</f>
        <v>9.3099999999999898</v>
      </c>
      <c r="E29" s="11">
        <f>'Ind T2'!E19</f>
        <v>9.2610000000000063</v>
      </c>
      <c r="F29" s="11">
        <f>'Ind T2'!F19</f>
        <v>10.376999999999976</v>
      </c>
      <c r="H29" s="11">
        <f t="shared" ref="H29:H31" si="9">C29-B29</f>
        <v>-1.0100000000000131</v>
      </c>
      <c r="I29" s="31">
        <f t="shared" ref="I29:I31" si="10">D29-C29</f>
        <v>1.5559999999999947</v>
      </c>
      <c r="J29" s="11">
        <f t="shared" ref="J29:J31" si="11">E29-D29</f>
        <v>-4.8999999999983501E-2</v>
      </c>
      <c r="K29" s="11">
        <f t="shared" ref="K29:K31" si="12">F29-E29</f>
        <v>1.1159999999999695</v>
      </c>
      <c r="L29" s="31">
        <f t="shared" si="4"/>
        <v>1.066999999999986</v>
      </c>
    </row>
    <row r="30" spans="1:12" x14ac:dyDescent="0.2">
      <c r="A30" s="10" t="str">
        <f>'Ind T2'!A20</f>
        <v>Professional services</v>
      </c>
      <c r="B30" s="11">
        <f>'Ind T2'!B20</f>
        <v>63.996000000000024</v>
      </c>
      <c r="C30" s="11">
        <f>'Ind T2'!C20</f>
        <v>70.232999999999976</v>
      </c>
      <c r="D30" s="11">
        <f>'Ind T2'!D20</f>
        <v>64.928999999999974</v>
      </c>
      <c r="E30" s="11">
        <f>'Ind T2'!E20</f>
        <v>68.674000000000078</v>
      </c>
      <c r="F30" s="11">
        <f>'Ind T2'!F20</f>
        <v>73.769999999999982</v>
      </c>
      <c r="H30" s="11">
        <f t="shared" si="9"/>
        <v>6.2369999999999521</v>
      </c>
      <c r="I30" s="31">
        <f t="shared" si="10"/>
        <v>-5.304000000000002</v>
      </c>
      <c r="J30" s="11">
        <f t="shared" si="11"/>
        <v>3.745000000000104</v>
      </c>
      <c r="K30" s="11">
        <f t="shared" si="12"/>
        <v>5.0959999999999042</v>
      </c>
      <c r="L30" s="31">
        <f t="shared" si="4"/>
        <v>8.8410000000000082</v>
      </c>
    </row>
    <row r="31" spans="1:12" x14ac:dyDescent="0.2">
      <c r="A31" s="10" t="str">
        <f>'Ind T2'!A21</f>
        <v>Support services</v>
      </c>
      <c r="B31" s="11">
        <f>'Ind T2'!B21</f>
        <v>43.646999999999885</v>
      </c>
      <c r="C31" s="11">
        <f>'Ind T2'!C21</f>
        <v>57.646000000000065</v>
      </c>
      <c r="D31" s="11">
        <f>'Ind T2'!D21</f>
        <v>51.221999999999959</v>
      </c>
      <c r="E31" s="11">
        <f>'Ind T2'!E21</f>
        <v>53.541999999999923</v>
      </c>
      <c r="F31" s="11">
        <f>'Ind T2'!F21</f>
        <v>58.122000000000071</v>
      </c>
      <c r="H31" s="11">
        <f t="shared" si="9"/>
        <v>13.99900000000018</v>
      </c>
      <c r="I31" s="31">
        <f t="shared" si="10"/>
        <v>-6.4240000000001061</v>
      </c>
      <c r="J31" s="11">
        <f t="shared" si="11"/>
        <v>2.3199999999999648</v>
      </c>
      <c r="K31" s="11">
        <f t="shared" si="12"/>
        <v>4.5800000000001475</v>
      </c>
      <c r="L31" s="31">
        <f t="shared" si="4"/>
        <v>6.9000000000001123</v>
      </c>
    </row>
    <row r="32" spans="1:12" x14ac:dyDescent="0.2">
      <c r="A32" s="10" t="str">
        <f>'Ind T2'!A25</f>
        <v>Arts and entertainment</v>
      </c>
      <c r="B32" s="11">
        <f>'Ind T2'!B25</f>
        <v>16.378000000000053</v>
      </c>
      <c r="C32" s="11">
        <f>'Ind T2'!C25</f>
        <v>15.499999999999989</v>
      </c>
      <c r="D32" s="11">
        <f>'Ind T2'!D25</f>
        <v>15.237999999999984</v>
      </c>
      <c r="E32" s="11">
        <f>'Ind T2'!E25</f>
        <v>16.740999999999996</v>
      </c>
      <c r="F32" s="11">
        <f>'Ind T2'!F25</f>
        <v>18.560999999999982</v>
      </c>
      <c r="H32" s="11">
        <f t="shared" ref="H32" si="13">C32-B32</f>
        <v>-0.87800000000006406</v>
      </c>
      <c r="I32" s="31">
        <f t="shared" ref="I32:I33" si="14">D32-C32</f>
        <v>-0.26200000000000578</v>
      </c>
      <c r="J32" s="11">
        <f t="shared" ref="J32:J33" si="15">E32-D32</f>
        <v>1.5030000000000125</v>
      </c>
      <c r="K32" s="11">
        <f t="shared" ref="K32:K33" si="16">F32-E32</f>
        <v>1.8199999999999861</v>
      </c>
      <c r="L32" s="31">
        <f t="shared" si="4"/>
        <v>3.3229999999999986</v>
      </c>
    </row>
    <row r="33" spans="1:12" x14ac:dyDescent="0.2">
      <c r="A33" s="10" t="str">
        <f>'Ind T2'!A26</f>
        <v>Other services</v>
      </c>
      <c r="B33" s="11">
        <f>'Ind T2'!B26</f>
        <v>19.171999999999983</v>
      </c>
      <c r="C33" s="11">
        <f>'Ind T2'!C26</f>
        <v>17.374000000000031</v>
      </c>
      <c r="D33" s="11">
        <f>'Ind T2'!D26</f>
        <v>16.82</v>
      </c>
      <c r="E33" s="11">
        <f>'Ind T2'!E26</f>
        <v>16.110999999999979</v>
      </c>
      <c r="F33" s="11">
        <f>'Ind T2'!F26</f>
        <v>15.984000000000016</v>
      </c>
      <c r="H33" s="11">
        <f>C33-B33</f>
        <v>-1.7979999999999521</v>
      </c>
      <c r="I33" s="31">
        <f t="shared" si="14"/>
        <v>-0.55400000000003047</v>
      </c>
      <c r="J33" s="11">
        <f t="shared" si="15"/>
        <v>-0.70900000000002095</v>
      </c>
      <c r="K33" s="11">
        <f t="shared" si="16"/>
        <v>-0.12699999999996336</v>
      </c>
      <c r="L33" s="31">
        <f t="shared" si="4"/>
        <v>-0.83599999999998431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113.28800000000004</v>
      </c>
      <c r="C35" s="31">
        <f>'Ind T1'!C12</f>
        <v>117.827</v>
      </c>
      <c r="D35" s="31">
        <f>'Ind T1'!D12</f>
        <v>115.73899999999995</v>
      </c>
      <c r="E35" s="31">
        <f>'Ind T1'!E12</f>
        <v>118.17500000000001</v>
      </c>
      <c r="F35" s="31">
        <f>'Ind T1'!F12</f>
        <v>120.08299999999994</v>
      </c>
      <c r="H35" s="31">
        <f t="shared" si="0"/>
        <v>4.5389999999999588</v>
      </c>
      <c r="I35" s="31">
        <f t="shared" si="1"/>
        <v>-2.0880000000000507</v>
      </c>
      <c r="J35" s="31">
        <f t="shared" si="2"/>
        <v>2.4360000000000639</v>
      </c>
      <c r="K35" s="31">
        <f t="shared" si="3"/>
        <v>1.9079999999999302</v>
      </c>
      <c r="L35" s="31">
        <f t="shared" si="4"/>
        <v>4.3439999999999941</v>
      </c>
    </row>
    <row r="36" spans="1:12" x14ac:dyDescent="0.2">
      <c r="A36" s="10" t="str">
        <f>'Ind T2'!A22</f>
        <v>Public admin. and defence</v>
      </c>
      <c r="B36" s="32">
        <f>'Ind T2'!B22</f>
        <v>16.752000000000013</v>
      </c>
      <c r="C36" s="32">
        <f>'Ind T2'!C22</f>
        <v>14.275000000000048</v>
      </c>
      <c r="D36" s="32">
        <f>'Ind T2'!D22</f>
        <v>14.544000000000015</v>
      </c>
      <c r="E36" s="32">
        <f>'Ind T2'!E22</f>
        <v>15.200999999999944</v>
      </c>
      <c r="F36" s="32">
        <f>'Ind T2'!F22</f>
        <v>14.919999999999995</v>
      </c>
      <c r="H36" s="11">
        <f t="shared" si="0"/>
        <v>-2.4769999999999648</v>
      </c>
      <c r="I36" s="31">
        <f t="shared" si="1"/>
        <v>0.26899999999996638</v>
      </c>
      <c r="J36" s="11">
        <f t="shared" si="2"/>
        <v>0.65699999999992897</v>
      </c>
      <c r="K36" s="11">
        <f t="shared" si="3"/>
        <v>-0.28099999999994907</v>
      </c>
      <c r="L36" s="31">
        <f t="shared" si="4"/>
        <v>0.37599999999997991</v>
      </c>
    </row>
    <row r="37" spans="1:12" x14ac:dyDescent="0.2">
      <c r="A37" s="10" t="str">
        <f>'Ind T2'!A23</f>
        <v>Education</v>
      </c>
      <c r="B37" s="32">
        <f>'Ind T2'!B23</f>
        <v>48.921999999999997</v>
      </c>
      <c r="C37" s="32">
        <f>'Ind T2'!C23</f>
        <v>50.999999999999893</v>
      </c>
      <c r="D37" s="32">
        <f>'Ind T2'!D23</f>
        <v>49.098999999999982</v>
      </c>
      <c r="E37" s="32">
        <f>'Ind T2'!E23</f>
        <v>48.763000000000062</v>
      </c>
      <c r="F37" s="32">
        <f>'Ind T2'!F23</f>
        <v>50.139999999999979</v>
      </c>
      <c r="H37" s="11">
        <f t="shared" si="0"/>
        <v>2.0779999999998964</v>
      </c>
      <c r="I37" s="31">
        <f t="shared" si="1"/>
        <v>-1.900999999999911</v>
      </c>
      <c r="J37" s="11">
        <f t="shared" si="2"/>
        <v>-0.33599999999992036</v>
      </c>
      <c r="K37" s="11">
        <f t="shared" si="3"/>
        <v>1.3769999999999172</v>
      </c>
      <c r="L37" s="31">
        <f t="shared" si="4"/>
        <v>1.0409999999999968</v>
      </c>
    </row>
    <row r="38" spans="1:12" x14ac:dyDescent="0.2">
      <c r="A38" s="10" t="str">
        <f>'Ind T2'!A24</f>
        <v>Health and social work</v>
      </c>
      <c r="B38" s="32">
        <f>'Ind T2'!B24</f>
        <v>47.61400000000004</v>
      </c>
      <c r="C38" s="32">
        <f>'Ind T2'!C24</f>
        <v>52.552000000000056</v>
      </c>
      <c r="D38" s="32">
        <f>'Ind T2'!D24</f>
        <v>52.09599999999994</v>
      </c>
      <c r="E38" s="32">
        <f>'Ind T2'!E24</f>
        <v>54.211000000000006</v>
      </c>
      <c r="F38" s="32">
        <f>'Ind T2'!F24</f>
        <v>55.022999999999968</v>
      </c>
      <c r="H38" s="11">
        <f t="shared" si="0"/>
        <v>4.9380000000000166</v>
      </c>
      <c r="I38" s="31">
        <f t="shared" si="1"/>
        <v>-0.45600000000011676</v>
      </c>
      <c r="J38" s="11">
        <f t="shared" si="2"/>
        <v>2.1150000000000659</v>
      </c>
      <c r="K38" s="11">
        <f t="shared" si="3"/>
        <v>0.81199999999996209</v>
      </c>
      <c r="L38" s="31">
        <f t="shared" si="4"/>
        <v>2.927000000000028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554.29899999999986</v>
      </c>
      <c r="C40" s="33">
        <f>'Ind T1'!C14</f>
        <v>595.8810000000002</v>
      </c>
      <c r="D40" s="33">
        <f>'Ind T1'!D14</f>
        <v>580.8810000000002</v>
      </c>
      <c r="E40" s="33">
        <f>'Ind T1'!E14</f>
        <v>601.08499999999981</v>
      </c>
      <c r="F40" s="33">
        <f>'Ind T1'!F14</f>
        <v>627.94699999999989</v>
      </c>
      <c r="G40" s="24"/>
      <c r="H40" s="34">
        <f t="shared" si="0"/>
        <v>41.582000000000335</v>
      </c>
      <c r="I40" s="34">
        <f>D40-C40</f>
        <v>-15</v>
      </c>
      <c r="J40" s="34">
        <f>E40-D40</f>
        <v>20.20399999999961</v>
      </c>
      <c r="K40" s="34">
        <f>F40-E40</f>
        <v>26.86200000000008</v>
      </c>
      <c r="L40" s="205">
        <f t="shared" si="4"/>
        <v>47.06599999999969</v>
      </c>
    </row>
    <row r="44" spans="1:12" ht="15.75" x14ac:dyDescent="0.25">
      <c r="A44" s="19" t="str">
        <f>CONCATENATE(A1," (Continued)")</f>
        <v>Industry Table 4  Employment by Industry Group in Sector (SIC 2007), 2015-2035, Thames Valley Berkshire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7.3395215739425979</v>
      </c>
      <c r="C50" s="44">
        <f t="shared" ref="B50:E54" si="17">IF(AND(D$5-C$5 &lt;&gt; 0,C7&lt;&gt;0,D7&lt;&gt;0),(EXP(LN(D7/C7)/(D$5-C$5))-1)*100,0)</f>
        <v>-3.3913400931765536</v>
      </c>
      <c r="D50" s="44">
        <f t="shared" si="17"/>
        <v>0.56377944271224223</v>
      </c>
      <c r="E50" s="44">
        <f t="shared" si="17"/>
        <v>0.6143292151984836</v>
      </c>
      <c r="F50" s="44">
        <f>IF(AND(F$5-D$5 &lt;&gt; 0,D7&lt;&gt;0,F7&lt;&gt;0),(EXP(LN(F7/D7)/(F$5-D$5))-1)*100,0)</f>
        <v>0.59747646838459456</v>
      </c>
      <c r="H50" s="44">
        <f>(B7/B$40)*100</f>
        <v>1.9835864758911692</v>
      </c>
      <c r="I50" s="44">
        <f>(C7/C$40)*100</f>
        <v>2.4494823630892752</v>
      </c>
      <c r="J50" s="44">
        <f>(D7/D$40)*100</f>
        <v>2.4275195780202754</v>
      </c>
      <c r="K50" s="44">
        <f>(E7/E$40)*100</f>
        <v>2.4128035136461601</v>
      </c>
      <c r="L50" s="44">
        <f>(F7/F$40)*100</f>
        <v>2.45546200555142</v>
      </c>
    </row>
    <row r="51" spans="1:12" x14ac:dyDescent="0.2">
      <c r="A51" t="str">
        <f>A8</f>
        <v>Agriculture</v>
      </c>
      <c r="B51" s="40">
        <f t="shared" si="17"/>
        <v>7.55705265196982</v>
      </c>
      <c r="C51" s="44">
        <f t="shared" si="17"/>
        <v>-23.139499849352298</v>
      </c>
      <c r="D51" s="40">
        <f t="shared" si="17"/>
        <v>0.71872014075589075</v>
      </c>
      <c r="E51" s="40">
        <f t="shared" si="17"/>
        <v>0.29116288052011274</v>
      </c>
      <c r="F51" s="44">
        <f t="shared" ref="F51:F83" si="18">IF(AND(F$5-D$5 &lt;&gt; 0,D8&lt;&gt;0,F8&lt;&gt;0),(EXP(LN(F8/D8)/(F$5-D$5))-1)*100,0)</f>
        <v>0.43347991835949173</v>
      </c>
      <c r="H51" s="40">
        <f t="shared" ref="H51:L54" si="19">(B8/B$7)*100</f>
        <v>22.555707139608913</v>
      </c>
      <c r="I51" s="40">
        <f t="shared" si="19"/>
        <v>22.739106604549207</v>
      </c>
      <c r="J51" s="40">
        <f t="shared" si="19"/>
        <v>18.090915537905172</v>
      </c>
      <c r="K51" s="40">
        <f t="shared" si="19"/>
        <v>18.230710887402566</v>
      </c>
      <c r="L51" s="40">
        <f t="shared" si="19"/>
        <v>17.653544328425987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-26.444828432882939</v>
      </c>
      <c r="C52" s="44">
        <f t="shared" si="17"/>
        <v>-17.015706806282783</v>
      </c>
      <c r="D52" s="40">
        <f t="shared" si="17"/>
        <v>-3.0870071169386115</v>
      </c>
      <c r="E52" s="40">
        <f t="shared" si="17"/>
        <v>-1.5843264958878556</v>
      </c>
      <c r="F52" s="44">
        <f t="shared" si="18"/>
        <v>-2.0877912170241486</v>
      </c>
      <c r="H52" s="40">
        <f t="shared" si="19"/>
        <v>11.869031377899052</v>
      </c>
      <c r="I52" s="40">
        <f t="shared" si="19"/>
        <v>2.617155385036992</v>
      </c>
      <c r="J52" s="40">
        <f t="shared" si="19"/>
        <v>2.2480675129423471</v>
      </c>
      <c r="K52" s="40">
        <f t="shared" si="19"/>
        <v>1.8685789147072986</v>
      </c>
      <c r="L52" s="40">
        <f t="shared" si="19"/>
        <v>1.4981516311044873</v>
      </c>
    </row>
    <row r="53" spans="1:12" x14ac:dyDescent="0.2">
      <c r="A53" t="str">
        <f>A10</f>
        <v>Electricity and gas</v>
      </c>
      <c r="B53" s="40">
        <f t="shared" si="17"/>
        <v>9.5610260458519178</v>
      </c>
      <c r="C53" s="44">
        <f t="shared" si="17"/>
        <v>24.273412271259541</v>
      </c>
      <c r="D53" s="40">
        <f t="shared" si="17"/>
        <v>-0.60049925513575575</v>
      </c>
      <c r="E53" s="40">
        <f t="shared" si="17"/>
        <v>7.5618086719719813E-2</v>
      </c>
      <c r="F53" s="44">
        <f t="shared" si="18"/>
        <v>-0.15026381779210674</v>
      </c>
      <c r="H53" s="40">
        <f t="shared" si="19"/>
        <v>23.456116416552909</v>
      </c>
      <c r="I53" s="40">
        <f t="shared" si="19"/>
        <v>25.459029871197547</v>
      </c>
      <c r="J53" s="40">
        <f t="shared" si="19"/>
        <v>32.749450393589207</v>
      </c>
      <c r="K53" s="40">
        <f t="shared" si="19"/>
        <v>30.89705578156245</v>
      </c>
      <c r="L53" s="40">
        <f t="shared" si="19"/>
        <v>29.282054607951281</v>
      </c>
    </row>
    <row r="54" spans="1:12" x14ac:dyDescent="0.2">
      <c r="A54" t="str">
        <f>A11</f>
        <v>Water and sewerage</v>
      </c>
      <c r="B54" s="40">
        <f t="shared" si="17"/>
        <v>11.58280974191619</v>
      </c>
      <c r="C54" s="44">
        <f t="shared" si="17"/>
        <v>-7.856247388216298</v>
      </c>
      <c r="D54" s="40">
        <f t="shared" si="17"/>
        <v>1.4451511073751089</v>
      </c>
      <c r="E54" s="40">
        <f t="shared" si="17"/>
        <v>1.1284949319878335</v>
      </c>
      <c r="F54" s="44">
        <f t="shared" si="18"/>
        <v>1.233937012580455</v>
      </c>
      <c r="H54" s="40">
        <f t="shared" si="19"/>
        <v>42.119145065939122</v>
      </c>
      <c r="I54" s="40">
        <f t="shared" si="19"/>
        <v>49.184708139216241</v>
      </c>
      <c r="J54" s="40">
        <f t="shared" si="19"/>
        <v>46.911566555563276</v>
      </c>
      <c r="K54" s="40">
        <f t="shared" si="19"/>
        <v>49.003654416327677</v>
      </c>
      <c r="L54" s="40">
        <f t="shared" si="19"/>
        <v>51.566249432518241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1.7738363293705373</v>
      </c>
      <c r="C56" s="44">
        <f t="shared" si="20"/>
        <v>-2.8362800446231629</v>
      </c>
      <c r="D56" s="44">
        <f t="shared" si="20"/>
        <v>-0.58647846517162483</v>
      </c>
      <c r="E56" s="44">
        <f t="shared" si="20"/>
        <v>-1.085997794876048</v>
      </c>
      <c r="F56" s="44">
        <f t="shared" si="18"/>
        <v>-0.91977085578657247</v>
      </c>
      <c r="H56" s="44">
        <f>(B13/B$40)*100</f>
        <v>4.9742106696927051</v>
      </c>
      <c r="I56" s="44">
        <f>(C13/C$40)*100</f>
        <v>4.9642462169459982</v>
      </c>
      <c r="J56" s="44">
        <f>(D13/D$40)*100</f>
        <v>4.9480013978766753</v>
      </c>
      <c r="K56" s="44">
        <f>(E13/E$40)*100</f>
        <v>4.6431037207716086</v>
      </c>
      <c r="L56" s="44">
        <f>(F13/F$40)*100</f>
        <v>3.9847311954671372</v>
      </c>
    </row>
    <row r="57" spans="1:12" x14ac:dyDescent="0.2">
      <c r="A57" t="str">
        <f>A14</f>
        <v>Food drink and tobacco</v>
      </c>
      <c r="B57" s="40">
        <f t="shared" si="20"/>
        <v>0.2125711703345301</v>
      </c>
      <c r="C57" s="44">
        <f t="shared" si="20"/>
        <v>-0.36650690724503443</v>
      </c>
      <c r="D57" s="40">
        <f t="shared" si="20"/>
        <v>1.7487383978010085</v>
      </c>
      <c r="E57" s="40">
        <f t="shared" si="20"/>
        <v>0.95194142793983971</v>
      </c>
      <c r="F57" s="44">
        <f t="shared" si="18"/>
        <v>1.2168446896397178</v>
      </c>
      <c r="H57" s="40">
        <f t="shared" ref="H57:L59" si="21">(B14/B$13)*100</f>
        <v>12.755694182504001</v>
      </c>
      <c r="I57" s="40">
        <f t="shared" si="21"/>
        <v>11.990804908556129</v>
      </c>
      <c r="J57" s="40">
        <f t="shared" si="21"/>
        <v>12.295595296082402</v>
      </c>
      <c r="K57" s="40">
        <f t="shared" si="21"/>
        <v>13.809165502167744</v>
      </c>
      <c r="L57" s="40">
        <f t="shared" si="21"/>
        <v>16.933098872991764</v>
      </c>
    </row>
    <row r="58" spans="1:12" x14ac:dyDescent="0.2">
      <c r="A58" t="str">
        <f>A15</f>
        <v>Engineering</v>
      </c>
      <c r="B58" s="40">
        <f t="shared" si="20"/>
        <v>5.282671081240542</v>
      </c>
      <c r="C58" s="44">
        <f t="shared" si="20"/>
        <v>-3.5577449370548075</v>
      </c>
      <c r="D58" s="40">
        <f t="shared" si="20"/>
        <v>-0.50835839950477135</v>
      </c>
      <c r="E58" s="40">
        <f t="shared" si="20"/>
        <v>-2.6928518226725262</v>
      </c>
      <c r="F58" s="44">
        <f t="shared" si="18"/>
        <v>-1.9700693574493666</v>
      </c>
      <c r="H58" s="40">
        <f t="shared" si="21"/>
        <v>16.179457420571588</v>
      </c>
      <c r="I58" s="40">
        <f t="shared" si="21"/>
        <v>18.528785368986828</v>
      </c>
      <c r="J58" s="40">
        <f t="shared" si="21"/>
        <v>18.39120450908084</v>
      </c>
      <c r="K58" s="40">
        <f t="shared" si="21"/>
        <v>18.463578057257525</v>
      </c>
      <c r="L58" s="40">
        <f t="shared" si="21"/>
        <v>15.674206698105616</v>
      </c>
    </row>
    <row r="59" spans="1:12" x14ac:dyDescent="0.2">
      <c r="A59" t="str">
        <f>A16</f>
        <v>Rest of manufacturing</v>
      </c>
      <c r="B59" s="40">
        <f t="shared" si="20"/>
        <v>1.2017516683844098</v>
      </c>
      <c r="C59" s="44">
        <f t="shared" si="20"/>
        <v>-3.0701114192576373</v>
      </c>
      <c r="D59" s="40">
        <f t="shared" si="20"/>
        <v>-1.0456330907770428</v>
      </c>
      <c r="E59" s="40">
        <f t="shared" si="20"/>
        <v>-1.134968716457796</v>
      </c>
      <c r="F59" s="44">
        <f t="shared" si="18"/>
        <v>-1.105199139479851</v>
      </c>
      <c r="H59" s="40">
        <f t="shared" si="21"/>
        <v>71.064848396924418</v>
      </c>
      <c r="I59" s="40">
        <f t="shared" si="21"/>
        <v>69.480409722457054</v>
      </c>
      <c r="J59" s="40">
        <f t="shared" si="21"/>
        <v>69.313200194836753</v>
      </c>
      <c r="K59" s="40">
        <f t="shared" si="21"/>
        <v>67.72725644057472</v>
      </c>
      <c r="L59" s="40">
        <f t="shared" si="21"/>
        <v>67.392694428902615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4.6382575323190345</v>
      </c>
      <c r="C61" s="44">
        <f>IF(AND(D$5-C$5 &lt;&gt; 0,C18&lt;&gt;0,D18&lt;&gt;0),(EXP(LN(D18/C18)/(D$5-C$5))-1)*100,0)</f>
        <v>2.8448489351165618</v>
      </c>
      <c r="D61" s="44">
        <f>IF(AND(E$5-D$5 &lt;&gt; 0,D18&lt;&gt;0,E18&lt;&gt;0),(EXP(LN(E18/D18)/(E$5-D$5))-1)*100,0)</f>
        <v>1.243124543330798</v>
      </c>
      <c r="E61" s="44">
        <f>IF(AND(F$5-E$5 &lt;&gt; 0,E18&lt;&gt;0,F18&lt;&gt;0),(EXP(LN(F18/E18)/(F$5-E$5))-1)*100,0)</f>
        <v>0.73364679927652166</v>
      </c>
      <c r="F61" s="44">
        <f t="shared" si="18"/>
        <v>0.90318720780782069</v>
      </c>
      <c r="H61" s="44">
        <f>(B18/B$40)*100</f>
        <v>4.8612752323204793</v>
      </c>
      <c r="I61" s="44">
        <f>(C18/C$40)*100</f>
        <v>5.4212166523181633</v>
      </c>
      <c r="J61" s="44">
        <f>(D18/D$40)*100</f>
        <v>5.7194158528166792</v>
      </c>
      <c r="K61" s="44">
        <f>(E18/E$40)*100</f>
        <v>5.8793681426087687</v>
      </c>
      <c r="L61" s="44">
        <f>(F18/F$40)*100</f>
        <v>6.0546511090904174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1.7310260253518006</v>
      </c>
      <c r="C63" s="44">
        <f t="shared" si="22"/>
        <v>-2.2632744557875784</v>
      </c>
      <c r="D63" s="44">
        <f t="shared" si="22"/>
        <v>0.48656508437086021</v>
      </c>
      <c r="E63" s="44">
        <f t="shared" si="22"/>
        <v>0.35827533966112934</v>
      </c>
      <c r="F63" s="44">
        <f t="shared" si="18"/>
        <v>0.40102037915703548</v>
      </c>
      <c r="H63" s="44">
        <f>(B20/B$40)*100</f>
        <v>24.946463912076329</v>
      </c>
      <c r="I63" s="44">
        <f>(C20/C$40)*100</f>
        <v>24.854627014454216</v>
      </c>
      <c r="J63" s="44">
        <f>(D20/D$40)*100</f>
        <v>24.919389685667166</v>
      </c>
      <c r="K63" s="44">
        <f>(E20/E$40)*100</f>
        <v>24.673382300340226</v>
      </c>
      <c r="L63" s="44">
        <f>(F20/F$40)*100</f>
        <v>24.477861985167557</v>
      </c>
    </row>
    <row r="64" spans="1:12" x14ac:dyDescent="0.2">
      <c r="A64" t="str">
        <f>A21</f>
        <v>Wholesale and retail trade</v>
      </c>
      <c r="B64" s="40">
        <f t="shared" si="22"/>
        <v>1.1081755978795016</v>
      </c>
      <c r="C64" s="44">
        <f t="shared" si="22"/>
        <v>1.6116522572259484</v>
      </c>
      <c r="D64" s="40">
        <f t="shared" si="22"/>
        <v>0.19812009840762812</v>
      </c>
      <c r="E64" s="40">
        <f t="shared" si="22"/>
        <v>0.13159107505298362</v>
      </c>
      <c r="F64" s="44">
        <f t="shared" si="18"/>
        <v>0.15376250654526302</v>
      </c>
      <c r="H64" s="40">
        <f t="shared" ref="H64:L66" si="23">(B21/B$20)*100</f>
        <v>60.669810092711721</v>
      </c>
      <c r="I64" s="40">
        <f t="shared" si="23"/>
        <v>59.197590882082871</v>
      </c>
      <c r="J64" s="40">
        <f t="shared" si="23"/>
        <v>61.544572786559129</v>
      </c>
      <c r="K64" s="40">
        <f t="shared" si="23"/>
        <v>60.666316044987433</v>
      </c>
      <c r="L64" s="40">
        <f t="shared" si="23"/>
        <v>59.309860254508507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0.82012525125774172</v>
      </c>
      <c r="C65" s="44">
        <f t="shared" si="22"/>
        <v>-9.9355552919777601</v>
      </c>
      <c r="D65" s="40">
        <f t="shared" si="22"/>
        <v>1.0134881380528649</v>
      </c>
      <c r="E65" s="40">
        <f t="shared" si="22"/>
        <v>0.16242729265343314</v>
      </c>
      <c r="F65" s="44">
        <f t="shared" si="18"/>
        <v>0.4453145347639742</v>
      </c>
      <c r="H65" s="40">
        <f t="shared" si="23"/>
        <v>17.703466928940262</v>
      </c>
      <c r="I65" s="40">
        <f t="shared" si="23"/>
        <v>17.077864203532606</v>
      </c>
      <c r="J65" s="40">
        <f t="shared" si="23"/>
        <v>15.737260970487418</v>
      </c>
      <c r="K65" s="40">
        <f t="shared" si="23"/>
        <v>16.154219597054791</v>
      </c>
      <c r="L65" s="40">
        <f t="shared" si="23"/>
        <v>15.841725869831125</v>
      </c>
    </row>
    <row r="66" spans="1:12" x14ac:dyDescent="0.2">
      <c r="A66" t="str">
        <f>A23</f>
        <v>Accommodation and food</v>
      </c>
      <c r="B66" s="40">
        <f t="shared" si="22"/>
        <v>4.1130616553957111</v>
      </c>
      <c r="C66" s="44">
        <f t="shared" si="22"/>
        <v>-6.4091982810143167</v>
      </c>
      <c r="D66" s="40">
        <f t="shared" si="22"/>
        <v>0.89137145144506658</v>
      </c>
      <c r="E66" s="40">
        <f t="shared" si="22"/>
        <v>1.0584695624258567</v>
      </c>
      <c r="F66" s="44">
        <f t="shared" si="18"/>
        <v>1.002739464611202</v>
      </c>
      <c r="H66" s="40">
        <f t="shared" si="23"/>
        <v>21.626722978348013</v>
      </c>
      <c r="I66" s="40">
        <f t="shared" si="23"/>
        <v>23.724544914384527</v>
      </c>
      <c r="J66" s="40">
        <f t="shared" si="23"/>
        <v>22.718166242953448</v>
      </c>
      <c r="K66" s="40">
        <f t="shared" si="23"/>
        <v>23.179464357957777</v>
      </c>
      <c r="L66" s="40">
        <f t="shared" si="23"/>
        <v>24.848413875660363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1.670132013191461</v>
      </c>
      <c r="C68" s="44">
        <f t="shared" si="24"/>
        <v>-3.6079362762311384</v>
      </c>
      <c r="D68" s="44">
        <f t="shared" si="24"/>
        <v>1.0049569863051167</v>
      </c>
      <c r="E68" s="44">
        <f t="shared" si="24"/>
        <v>0.71054170622295576</v>
      </c>
      <c r="F68" s="44">
        <f t="shared" si="18"/>
        <v>0.80858465592825723</v>
      </c>
      <c r="H68" s="44">
        <f>(B25/B$40)*100</f>
        <v>42.796396890486896</v>
      </c>
      <c r="I68" s="44">
        <f>(C25/C$40)*100</f>
        <v>42.536848800347734</v>
      </c>
      <c r="J68" s="44">
        <f>(D25/D$40)*100</f>
        <v>42.060938471046519</v>
      </c>
      <c r="K68" s="44">
        <f>(E25/E$40)*100</f>
        <v>42.731061330760198</v>
      </c>
      <c r="L68" s="44">
        <f>(F25/F$40)*100</f>
        <v>43.904182996335663</v>
      </c>
    </row>
    <row r="69" spans="1:12" x14ac:dyDescent="0.2">
      <c r="A69" t="str">
        <f>A26</f>
        <v>Media</v>
      </c>
      <c r="B69" s="40">
        <f t="shared" si="24"/>
        <v>-6.4941337173670561</v>
      </c>
      <c r="C69" s="44">
        <f t="shared" si="24"/>
        <v>9.976677895827768</v>
      </c>
      <c r="D69" s="40">
        <f t="shared" si="24"/>
        <v>-0.67347804834027025</v>
      </c>
      <c r="E69" s="40">
        <f t="shared" si="24"/>
        <v>-0.21906134051816739</v>
      </c>
      <c r="F69" s="44">
        <f t="shared" si="18"/>
        <v>-0.37076410209978539</v>
      </c>
      <c r="H69" s="40">
        <f t="shared" ref="H69:L71" si="25">(B26/B$25)*100</f>
        <v>2.1279824635359574</v>
      </c>
      <c r="I69" s="40">
        <f t="shared" si="25"/>
        <v>1.5224741487124673</v>
      </c>
      <c r="J69" s="40">
        <f t="shared" si="25"/>
        <v>1.7370377040323519</v>
      </c>
      <c r="K69" s="40">
        <f t="shared" si="25"/>
        <v>1.5974304068522474</v>
      </c>
      <c r="L69" s="40">
        <f t="shared" si="25"/>
        <v>1.4559567638150865</v>
      </c>
    </row>
    <row r="70" spans="1:12" x14ac:dyDescent="0.2">
      <c r="A70" t="str">
        <f>A27</f>
        <v>Information technology</v>
      </c>
      <c r="B70" s="40">
        <f t="shared" si="24"/>
        <v>0.29976301571199571</v>
      </c>
      <c r="C70" s="44">
        <f t="shared" si="24"/>
        <v>1.8970653211897837</v>
      </c>
      <c r="D70" s="40">
        <f t="shared" si="24"/>
        <v>1.6864045686904694</v>
      </c>
      <c r="E70" s="40">
        <f t="shared" si="24"/>
        <v>0.92825338425039927</v>
      </c>
      <c r="F70" s="44">
        <f t="shared" si="18"/>
        <v>1.1803402880453007</v>
      </c>
      <c r="H70" s="40">
        <f t="shared" si="25"/>
        <v>29.224348705842679</v>
      </c>
      <c r="I70" s="40">
        <f t="shared" si="25"/>
        <v>27.680308045559809</v>
      </c>
      <c r="J70" s="40">
        <f t="shared" si="25"/>
        <v>29.261145036918212</v>
      </c>
      <c r="K70" s="40">
        <f t="shared" si="25"/>
        <v>30.261631302316498</v>
      </c>
      <c r="L70" s="40">
        <f t="shared" si="25"/>
        <v>30.922214766317797</v>
      </c>
    </row>
    <row r="71" spans="1:12" x14ac:dyDescent="0.2">
      <c r="A71" t="str">
        <f>A28</f>
        <v>Finance and insurance</v>
      </c>
      <c r="B71" s="40">
        <f t="shared" si="24"/>
        <v>0.12146096109304505</v>
      </c>
      <c r="C71" s="44">
        <f t="shared" si="24"/>
        <v>1.1606653262652422</v>
      </c>
      <c r="D71" s="40">
        <f t="shared" si="24"/>
        <v>-0.69251384209584321</v>
      </c>
      <c r="E71" s="40">
        <f t="shared" si="24"/>
        <v>-1.0541434330514132</v>
      </c>
      <c r="F71" s="44">
        <f t="shared" si="18"/>
        <v>-0.93374679329104593</v>
      </c>
      <c r="H71" s="40">
        <f t="shared" si="25"/>
        <v>4.5902537728690715</v>
      </c>
      <c r="I71" s="40">
        <f t="shared" si="25"/>
        <v>4.3168987134521508</v>
      </c>
      <c r="J71" s="40">
        <f t="shared" si="25"/>
        <v>4.5304595537073675</v>
      </c>
      <c r="K71" s="40">
        <f t="shared" si="25"/>
        <v>4.1623515670624913</v>
      </c>
      <c r="L71" s="40">
        <f t="shared" si="25"/>
        <v>3.487912366927219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-3.0147126333378349</v>
      </c>
      <c r="C72" s="44">
        <f t="shared" si="27"/>
        <v>20.067062161464989</v>
      </c>
      <c r="D72" s="40">
        <f t="shared" si="27"/>
        <v>-0.10548546694197913</v>
      </c>
      <c r="E72" s="40">
        <f t="shared" si="27"/>
        <v>1.1442953835936187</v>
      </c>
      <c r="F72" s="44">
        <f t="shared" si="18"/>
        <v>0.72597402213661066</v>
      </c>
      <c r="H72" s="40">
        <f t="shared" ref="H72:L72" si="28">(B29/B$25)*100</f>
        <v>3.6944608380406425</v>
      </c>
      <c r="I72" s="40">
        <f t="shared" si="28"/>
        <v>3.059151217703147</v>
      </c>
      <c r="J72" s="40">
        <f t="shared" si="28"/>
        <v>3.8105139077618229</v>
      </c>
      <c r="K72" s="40">
        <f t="shared" si="28"/>
        <v>3.6056063850496445</v>
      </c>
      <c r="L72" s="40">
        <f t="shared" si="28"/>
        <v>3.763942037396391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2.3521800823884886</v>
      </c>
      <c r="C73" s="44">
        <f t="shared" si="29"/>
        <v>-7.5520054675152775</v>
      </c>
      <c r="D73" s="40">
        <f t="shared" si="29"/>
        <v>1.1278387881276997</v>
      </c>
      <c r="E73" s="40">
        <f t="shared" si="29"/>
        <v>0.71838282124367936</v>
      </c>
      <c r="F73" s="44">
        <f t="shared" si="18"/>
        <v>0.85468360637728225</v>
      </c>
      <c r="H73" s="40">
        <f t="shared" ref="H73:L73" si="30">(B30/B$25)*100</f>
        <v>26.977489250484805</v>
      </c>
      <c r="I73" s="40">
        <f t="shared" si="30"/>
        <v>27.708713886116222</v>
      </c>
      <c r="J73" s="40">
        <f t="shared" si="30"/>
        <v>26.5749578428644</v>
      </c>
      <c r="K73" s="40">
        <f t="shared" si="30"/>
        <v>26.737006034650619</v>
      </c>
      <c r="L73" s="40">
        <f t="shared" si="30"/>
        <v>26.757830210921497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7.2021991795566231</v>
      </c>
      <c r="C74" s="44">
        <f t="shared" si="31"/>
        <v>-11.143878152864206</v>
      </c>
      <c r="D74" s="40">
        <f t="shared" si="31"/>
        <v>0.88988141851829017</v>
      </c>
      <c r="E74" s="40">
        <f t="shared" si="31"/>
        <v>0.82415619220923553</v>
      </c>
      <c r="F74" s="44">
        <f t="shared" si="18"/>
        <v>0.84605984215284646</v>
      </c>
      <c r="H74" s="40">
        <f>(B31/B$25)*100</f>
        <v>18.399376106567704</v>
      </c>
      <c r="I74" s="40">
        <f t="shared" ref="I74:L74" si="32">(C31/C$25)*100</f>
        <v>22.742820621062151</v>
      </c>
      <c r="J74" s="40">
        <f t="shared" si="32"/>
        <v>20.964784466528048</v>
      </c>
      <c r="K74" s="40">
        <f t="shared" si="32"/>
        <v>20.845629744987328</v>
      </c>
      <c r="L74" s="40">
        <f t="shared" si="32"/>
        <v>21.081992781878562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-1.3680299159549603</v>
      </c>
      <c r="C75" s="44">
        <f t="shared" si="33"/>
        <v>-1.6903225806451982</v>
      </c>
      <c r="D75" s="40">
        <f t="shared" si="33"/>
        <v>1.8991791209526099</v>
      </c>
      <c r="E75" s="40">
        <f t="shared" si="33"/>
        <v>1.0373617208248254</v>
      </c>
      <c r="F75" s="44">
        <f t="shared" si="18"/>
        <v>1.3238212544383066</v>
      </c>
      <c r="H75" s="40">
        <f t="shared" ref="H75:L75" si="34">(B32/B$25)*100</f>
        <v>6.9041396172329739</v>
      </c>
      <c r="I75" s="40">
        <f t="shared" si="34"/>
        <v>6.1151462309000229</v>
      </c>
      <c r="J75" s="40">
        <f t="shared" si="34"/>
        <v>6.2368003143366977</v>
      </c>
      <c r="K75" s="40">
        <f t="shared" si="34"/>
        <v>6.5178119525014626</v>
      </c>
      <c r="L75" s="40">
        <f t="shared" si="34"/>
        <v>6.7324398338743858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-2.4318435186248988</v>
      </c>
      <c r="C76" s="44">
        <f t="shared" si="35"/>
        <v>-3.1886727293658934</v>
      </c>
      <c r="D76" s="40">
        <f t="shared" si="35"/>
        <v>-0.85762892072133168</v>
      </c>
      <c r="E76" s="40">
        <f t="shared" si="35"/>
        <v>-7.9109158219270448E-2</v>
      </c>
      <c r="F76" s="44">
        <f t="shared" si="18"/>
        <v>-0.3392926481231795</v>
      </c>
      <c r="H76" s="40">
        <f t="shared" ref="H76:L76" si="36">(B33/B$25)*100</f>
        <v>8.0819492454261823</v>
      </c>
      <c r="I76" s="40">
        <f t="shared" si="36"/>
        <v>6.8544871364940168</v>
      </c>
      <c r="J76" s="40">
        <f t="shared" si="36"/>
        <v>6.8843011738511208</v>
      </c>
      <c r="K76" s="40">
        <f t="shared" si="36"/>
        <v>6.2725326065797118</v>
      </c>
      <c r="L76" s="40">
        <f t="shared" si="36"/>
        <v>5.7977112388690486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0.98694342913414612</v>
      </c>
      <c r="C78" s="44">
        <f t="shared" ref="C78:C83" si="38">IF(AND(D$5-C$5 &lt;&gt; 0,C35&lt;&gt;0,D35&lt;&gt;0),(EXP(LN(D35/C35)/(D$5-C$5))-1)*100,0)</f>
        <v>-1.7720895889737132</v>
      </c>
      <c r="D78" s="44">
        <f t="shared" si="37"/>
        <v>0.41744730651613882</v>
      </c>
      <c r="E78" s="44">
        <f t="shared" si="37"/>
        <v>0.16029427092587589</v>
      </c>
      <c r="F78" s="44">
        <f t="shared" si="18"/>
        <v>0.24593869629416787</v>
      </c>
      <c r="H78" s="44">
        <f>(B35/B$40)*100</f>
        <v>20.43806681953243</v>
      </c>
      <c r="I78" s="44">
        <f>(C35/C$40)*100</f>
        <v>19.773578952844606</v>
      </c>
      <c r="J78" s="44">
        <f>(D35/D$40)*100</f>
        <v>19.924735014572676</v>
      </c>
      <c r="K78" s="44">
        <f>(E35/E$40)*100</f>
        <v>19.660280991873037</v>
      </c>
      <c r="L78" s="44">
        <f>(F35/F$40)*100</f>
        <v>19.123110708387802</v>
      </c>
    </row>
    <row r="79" spans="1:12" x14ac:dyDescent="0.2">
      <c r="A79" t="str">
        <f>A36</f>
        <v>Public admin. and defence</v>
      </c>
      <c r="B79" s="40">
        <f t="shared" si="37"/>
        <v>-3.9212458065332023</v>
      </c>
      <c r="C79" s="44">
        <f t="shared" si="38"/>
        <v>1.8844133099822358</v>
      </c>
      <c r="D79" s="40">
        <f t="shared" si="37"/>
        <v>0.88756929792757067</v>
      </c>
      <c r="E79" s="40">
        <f t="shared" si="37"/>
        <v>-0.18641224001961776</v>
      </c>
      <c r="F79" s="44">
        <f t="shared" si="18"/>
        <v>0.17030523719865354</v>
      </c>
      <c r="H79" s="40">
        <f>(B36/B$35)*100</f>
        <v>14.787091307111085</v>
      </c>
      <c r="I79" s="40">
        <f t="shared" ref="I79:L81" si="39">(C36/C$35)*100</f>
        <v>12.115219771359746</v>
      </c>
      <c r="J79" s="40">
        <f t="shared" si="39"/>
        <v>12.566204995723155</v>
      </c>
      <c r="K79" s="40">
        <f t="shared" si="39"/>
        <v>12.863126718849117</v>
      </c>
      <c r="L79" s="40">
        <f t="shared" si="39"/>
        <v>12.424739555141029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1.0453873804489922</v>
      </c>
      <c r="C80" s="44">
        <f t="shared" si="38"/>
        <v>-3.7274509803919886</v>
      </c>
      <c r="D80" s="40">
        <f t="shared" si="40"/>
        <v>-0.13724252485043387</v>
      </c>
      <c r="E80" s="40">
        <f t="shared" si="40"/>
        <v>0.27886073691216762</v>
      </c>
      <c r="F80" s="44">
        <f t="shared" si="18"/>
        <v>0.13996736124322062</v>
      </c>
      <c r="H80" s="40">
        <f>(B37/B$35)*100</f>
        <v>43.183744085869627</v>
      </c>
      <c r="I80" s="40">
        <f t="shared" si="39"/>
        <v>43.283797431827928</v>
      </c>
      <c r="J80" s="40">
        <f t="shared" si="39"/>
        <v>42.422174029497405</v>
      </c>
      <c r="K80" s="40">
        <f t="shared" si="39"/>
        <v>41.263380579648874</v>
      </c>
      <c r="L80" s="40">
        <f t="shared" si="39"/>
        <v>41.754453169890823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2.4975879365831233</v>
      </c>
      <c r="C81" s="44">
        <f t="shared" si="38"/>
        <v>-0.86771198051476262</v>
      </c>
      <c r="D81" s="40">
        <f t="shared" si="40"/>
        <v>0.79908920065974165</v>
      </c>
      <c r="E81" s="40">
        <f t="shared" si="40"/>
        <v>0.14878497271322288</v>
      </c>
      <c r="F81" s="44">
        <f t="shared" si="18"/>
        <v>0.36508554805081417</v>
      </c>
      <c r="H81" s="40">
        <f>(B38/B$35)*100</f>
        <v>42.029164607019297</v>
      </c>
      <c r="I81" s="40">
        <f t="shared" si="39"/>
        <v>44.600982796812325</v>
      </c>
      <c r="J81" s="40">
        <f t="shared" si="39"/>
        <v>45.011620974779433</v>
      </c>
      <c r="K81" s="40">
        <f t="shared" si="39"/>
        <v>45.873492701502009</v>
      </c>
      <c r="L81" s="40">
        <f t="shared" si="39"/>
        <v>45.820807274968146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1.8248691592297916</v>
      </c>
      <c r="C83" s="206">
        <f t="shared" si="38"/>
        <v>-2.5172811349917223</v>
      </c>
      <c r="D83" s="43">
        <f>IF(AND(E$5-D$5 &lt;&gt; 0,D40&lt;&gt;0,E40&lt;&gt;0),(EXP(LN(E40/D40)/(E$5-D$5))-1)*100,0)</f>
        <v>0.68615208816646955</v>
      </c>
      <c r="E83" s="43">
        <f>IF(AND(F$5-E$5 &lt;&gt; 0,E40&lt;&gt;0,F40&lt;&gt;0),(EXP(LN(F40/E40)/(F$5-E$5))-1)*100,0)</f>
        <v>0.43815121297514636</v>
      </c>
      <c r="F83" s="206">
        <f t="shared" si="18"/>
        <v>0.52075022441306906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5.1019892123522315</v>
      </c>
      <c r="C89" s="44">
        <f>IF(AND(F$5-D$5 &lt;&gt; 0,D7&lt;&gt;0,F7&lt;&gt;0),(EXP(LN(F7/D7)/(F$5-D$5))-1)*100,0)</f>
        <v>0.59747646838459456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0.56613409594750141</v>
      </c>
      <c r="C90" s="44">
        <f t="shared" ref="C90:C122" si="43">IF(AND(F$5-D$5 &lt;&gt; 0,D8&lt;&gt;0,F8&lt;&gt;0),(EXP(LN(F8/D8)/(F$5-D$5))-1)*100,0)</f>
        <v>0.43347991835949173</v>
      </c>
    </row>
    <row r="91" spans="1:12" x14ac:dyDescent="0.2">
      <c r="A91" s="30" t="str">
        <f t="shared" si="41"/>
        <v>Mining and quarrying</v>
      </c>
      <c r="B91" s="44">
        <f t="shared" si="42"/>
        <v>-24.648873377992352</v>
      </c>
      <c r="C91" s="44">
        <f t="shared" si="43"/>
        <v>-2.0877912170241486</v>
      </c>
    </row>
    <row r="92" spans="1:12" x14ac:dyDescent="0.2">
      <c r="A92" s="30" t="str">
        <f t="shared" si="41"/>
        <v>Electricity and gas</v>
      </c>
      <c r="B92" s="44">
        <f t="shared" si="42"/>
        <v>12.357098965023706</v>
      </c>
      <c r="C92" s="44">
        <f t="shared" si="43"/>
        <v>-0.15026381779210674</v>
      </c>
    </row>
    <row r="93" spans="1:12" x14ac:dyDescent="0.2">
      <c r="A93" s="30" t="str">
        <f t="shared" si="41"/>
        <v>Water and sewerage</v>
      </c>
      <c r="B93" s="44">
        <f t="shared" si="42"/>
        <v>7.391773252455347</v>
      </c>
      <c r="C93" s="44">
        <f t="shared" si="43"/>
        <v>1.233937012580455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0.8346378943017152</v>
      </c>
      <c r="C95" s="44">
        <f t="shared" si="43"/>
        <v>-0.91977085578657247</v>
      </c>
    </row>
    <row r="96" spans="1:12" x14ac:dyDescent="0.2">
      <c r="A96" s="30" t="str">
        <f t="shared" si="41"/>
        <v>Food drink and tobacco</v>
      </c>
      <c r="B96" s="44">
        <f t="shared" si="42"/>
        <v>9.6486926827887842E-2</v>
      </c>
      <c r="C96" s="44">
        <f t="shared" si="43"/>
        <v>1.2168446896397178</v>
      </c>
    </row>
    <row r="97" spans="1:3" x14ac:dyDescent="0.2">
      <c r="A97" s="30" t="str">
        <f t="shared" si="41"/>
        <v>Engineering</v>
      </c>
      <c r="B97" s="44">
        <f t="shared" si="42"/>
        <v>3.4520228607735737</v>
      </c>
      <c r="C97" s="44">
        <f t="shared" si="43"/>
        <v>-1.9700693574493666</v>
      </c>
    </row>
    <row r="98" spans="1:3" x14ac:dyDescent="0.2">
      <c r="A98" s="30" t="str">
        <f t="shared" si="41"/>
        <v>Rest of manufacturing</v>
      </c>
      <c r="B98" s="44">
        <f t="shared" si="42"/>
        <v>0.33257684968401868</v>
      </c>
      <c r="C98" s="44">
        <f t="shared" si="43"/>
        <v>-1.105199139479851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4.2770912215462698</v>
      </c>
      <c r="C100" s="44">
        <f t="shared" si="43"/>
        <v>0.90318720780782069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0.91931561976534848</v>
      </c>
      <c r="C102" s="44">
        <f t="shared" si="43"/>
        <v>0.40102037915703548</v>
      </c>
    </row>
    <row r="103" spans="1:3" x14ac:dyDescent="0.2">
      <c r="A103" s="30" t="str">
        <f t="shared" si="41"/>
        <v>Wholesale and retail trade</v>
      </c>
      <c r="B103" s="44">
        <f t="shared" si="42"/>
        <v>1.2086709585683142</v>
      </c>
      <c r="C103" s="44">
        <f t="shared" si="43"/>
        <v>0.15376250654526302</v>
      </c>
    </row>
    <row r="104" spans="1:3" x14ac:dyDescent="0.2">
      <c r="A104" s="30" t="str">
        <f t="shared" si="41"/>
        <v>Transport and storage</v>
      </c>
      <c r="B104" s="44">
        <f t="shared" si="42"/>
        <v>-1.4291591562926476</v>
      </c>
      <c r="C104" s="44">
        <f t="shared" si="43"/>
        <v>0.4453145347639742</v>
      </c>
    </row>
    <row r="105" spans="1:3" x14ac:dyDescent="0.2">
      <c r="A105" s="30" t="str">
        <f t="shared" si="41"/>
        <v>Accommodation and food</v>
      </c>
      <c r="B105" s="44">
        <f t="shared" si="42"/>
        <v>1.9179801098933913</v>
      </c>
      <c r="C105" s="44">
        <f t="shared" si="43"/>
        <v>1.002739464611202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0.59188943825261298</v>
      </c>
      <c r="C107" s="44">
        <f t="shared" si="43"/>
        <v>0.80858465592825723</v>
      </c>
    </row>
    <row r="108" spans="1:3" x14ac:dyDescent="0.2">
      <c r="A108" s="30" t="str">
        <f t="shared" si="41"/>
        <v>Media</v>
      </c>
      <c r="B108" s="44">
        <f t="shared" si="42"/>
        <v>-3.4102135699658254</v>
      </c>
      <c r="C108" s="44">
        <f t="shared" si="43"/>
        <v>-0.37076410209978539</v>
      </c>
    </row>
    <row r="109" spans="1:3" x14ac:dyDescent="0.2">
      <c r="A109" s="30" t="str">
        <f t="shared" si="41"/>
        <v>Information technology</v>
      </c>
      <c r="B109" s="44">
        <f t="shared" si="42"/>
        <v>0.61720770785420598</v>
      </c>
      <c r="C109" s="44">
        <f t="shared" si="43"/>
        <v>1.1803402880453007</v>
      </c>
    </row>
    <row r="110" spans="1:3" x14ac:dyDescent="0.2">
      <c r="A110" s="30" t="str">
        <f t="shared" si="41"/>
        <v>Finance and insurance</v>
      </c>
      <c r="B110" s="44">
        <f t="shared" si="42"/>
        <v>0.32844426081746203</v>
      </c>
      <c r="C110" s="44">
        <f t="shared" si="43"/>
        <v>-0.93374679329104593</v>
      </c>
    </row>
    <row r="111" spans="1:3" x14ac:dyDescent="0.2">
      <c r="A111" s="30" t="str">
        <f t="shared" si="41"/>
        <v>Real estate</v>
      </c>
      <c r="B111" s="44">
        <f t="shared" si="42"/>
        <v>1.216068095718903</v>
      </c>
      <c r="C111" s="44">
        <f t="shared" si="43"/>
        <v>0.72597402213661066</v>
      </c>
    </row>
    <row r="112" spans="1:3" x14ac:dyDescent="0.2">
      <c r="A112" s="30" t="str">
        <f t="shared" si="41"/>
        <v>Professional services</v>
      </c>
      <c r="B112" s="44">
        <f t="shared" si="42"/>
        <v>0.2898950612906237</v>
      </c>
      <c r="C112" s="44">
        <f t="shared" si="43"/>
        <v>0.85468360637728225</v>
      </c>
    </row>
    <row r="113" spans="1:3" x14ac:dyDescent="0.2">
      <c r="A113" s="30" t="str">
        <f t="shared" si="41"/>
        <v>Support services</v>
      </c>
      <c r="B113" s="44">
        <f t="shared" si="42"/>
        <v>3.2524645364887528</v>
      </c>
      <c r="C113" s="44">
        <f t="shared" si="43"/>
        <v>0.84605984215284646</v>
      </c>
    </row>
    <row r="114" spans="1:3" x14ac:dyDescent="0.2">
      <c r="A114" s="30" t="str">
        <f t="shared" si="41"/>
        <v>Arts and entertainment</v>
      </c>
      <c r="B114" s="44">
        <f t="shared" si="42"/>
        <v>-1.4325728650747216</v>
      </c>
      <c r="C114" s="44">
        <f t="shared" si="43"/>
        <v>1.3238212544383066</v>
      </c>
    </row>
    <row r="115" spans="1:3" x14ac:dyDescent="0.2">
      <c r="A115" s="30" t="str">
        <f t="shared" si="41"/>
        <v>Other services</v>
      </c>
      <c r="B115" s="44">
        <f t="shared" si="42"/>
        <v>-2.5836812121580621</v>
      </c>
      <c r="C115" s="44">
        <f t="shared" si="43"/>
        <v>-0.3392926481231795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0.42900574885615939</v>
      </c>
      <c r="C117" s="44">
        <f t="shared" si="43"/>
        <v>0.24593869629416787</v>
      </c>
    </row>
    <row r="118" spans="1:3" x14ac:dyDescent="0.2">
      <c r="A118" s="30" t="str">
        <f t="shared" si="41"/>
        <v>Public admin. and defence</v>
      </c>
      <c r="B118" s="44">
        <f t="shared" si="42"/>
        <v>-2.7872026626301838</v>
      </c>
      <c r="C118" s="44">
        <f t="shared" si="43"/>
        <v>0.17030523719865354</v>
      </c>
    </row>
    <row r="119" spans="1:3" x14ac:dyDescent="0.2">
      <c r="A119" s="30" t="str">
        <f t="shared" si="41"/>
        <v>Education</v>
      </c>
      <c r="B119" s="44">
        <f t="shared" si="42"/>
        <v>7.2255590516157042E-2</v>
      </c>
      <c r="C119" s="44">
        <f t="shared" si="43"/>
        <v>0.13996736124322062</v>
      </c>
    </row>
    <row r="120" spans="1:3" x14ac:dyDescent="0.2">
      <c r="A120" s="30" t="str">
        <f t="shared" si="41"/>
        <v>Health and social work</v>
      </c>
      <c r="B120" s="44">
        <f t="shared" si="42"/>
        <v>1.8155102912946308</v>
      </c>
      <c r="C120" s="44">
        <f t="shared" si="43"/>
        <v>0.36508554805081417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0.94123530379768283</v>
      </c>
      <c r="C122" s="206">
        <f t="shared" si="43"/>
        <v>0.52075022441306906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Thames Valley Berkshire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213.22722241269292</v>
      </c>
      <c r="C9" s="299" t="str">
        <f>CONCATENATE("(",ROUND((B9/$H11)*100,1),")")</f>
        <v>(36.7)</v>
      </c>
      <c r="D9" s="249">
        <f>SUM(D30,D51,D72,D93,D114,D135,D156,D177,D198,D219,D240,D261,D282,D303,D324,D345,D366,D387,D408,D429,D450,D471)</f>
        <v>50.527802709561627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43.602882128950654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307.35790725120518</v>
      </c>
      <c r="I9" s="299" t="str">
        <f>CONCATENATE("(",ROUND((H9/$H11)*100,1),")")</f>
        <v>(52.9)</v>
      </c>
      <c r="K9" s="249">
        <f>B14-B9</f>
        <v>7.2837312430356462</v>
      </c>
      <c r="L9" s="249">
        <f>D14-D9</f>
        <v>2.080425526283662</v>
      </c>
      <c r="M9" s="249">
        <f>F14-F9</f>
        <v>2.3550349281755345</v>
      </c>
      <c r="N9" s="249">
        <f>SUM(K9:M9)</f>
        <v>11.719191697494843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130.28842753940009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111.11148037636941</v>
      </c>
      <c r="E10" s="299" t="str">
        <f>CONCATENATE("(",ROUND((D10/$H11)*100,1),")")</f>
        <v>(19.1)</v>
      </c>
      <c r="F10" s="249">
        <f t="shared" ref="F10" si="2">SUM(F31,F52,F73,F94,F115,F136,F157,F178,F199,F220,F241,F262,F283,F304,F325,F346,F367,F388,F409,F430,F451,F472)</f>
        <v>32.123184833025498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273.52309274879497</v>
      </c>
      <c r="I10" s="299" t="str">
        <f>CONCATENATE("(",ROUND((H10/$H11)*100,1),")")</f>
        <v>(47.1)</v>
      </c>
      <c r="K10" s="249">
        <f t="shared" ref="K10:K11" si="4">B15-B10</f>
        <v>6.4852601978799385</v>
      </c>
      <c r="L10" s="249">
        <f t="shared" ref="L10:L11" si="5">D15-D10</f>
        <v>0.79319496954629187</v>
      </c>
      <c r="M10" s="249">
        <f t="shared" ref="M10:M11" si="6">F15-F10</f>
        <v>1.2063531350786434</v>
      </c>
      <c r="N10" s="249">
        <f t="shared" ref="N10:N11" si="7">SUM(K10:M10)</f>
        <v>8.4848083025048737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343.51564995209299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161.63928308593105</v>
      </c>
      <c r="E11" s="299" t="str">
        <f>CONCATENATE("(",ROUND((D11/$H11)*100,1),")")</f>
        <v>(27.8)</v>
      </c>
      <c r="F11" s="249">
        <f t="shared" ref="F11" si="9">SUM(F32,F53,F74,F95,F116,F137,F158,F179,F200,F221,F242,F263,F284,F305,F326,F347,F368,F389,F410,F431,F452,F473)</f>
        <v>75.72606696197613</v>
      </c>
      <c r="G11" s="299" t="str">
        <f>CONCATENATE("(",ROUND((F11/$H11)*100,1),")")</f>
        <v>(13)</v>
      </c>
      <c r="H11" s="249">
        <f t="shared" ref="H11" si="10">SUM(H32,H53,H74,H95,H116,H137,H158,H179,H200,H221,H242,H263,H284,H305,H326,H347,H368,H389,H410,H431,H452,H473)</f>
        <v>580.8810000000002</v>
      </c>
      <c r="I11" s="299" t="str">
        <f>CONCATENATE("(",ROUND((H11/$H11)*100,1),")")</f>
        <v>(100)</v>
      </c>
      <c r="K11" s="249">
        <f t="shared" si="4"/>
        <v>13.768991440915613</v>
      </c>
      <c r="L11" s="249">
        <f t="shared" si="5"/>
        <v>2.873620495829897</v>
      </c>
      <c r="M11" s="249">
        <f t="shared" si="6"/>
        <v>3.5613880632541992</v>
      </c>
      <c r="N11" s="249">
        <f t="shared" si="7"/>
        <v>20.203999999999709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220.51095365572857</v>
      </c>
      <c r="C14" s="299" t="str">
        <f>CONCATENATE("(",ROUND((B14/$H16)*100,1),")")</f>
        <v>(36.7)</v>
      </c>
      <c r="D14" s="249">
        <f t="shared" ref="D14" si="11">SUM(D35,D56,D77,D98,D119,D140,D161,D182,D203,D224,D245,D266,D287,D308,D329,D350,D371,D392,D413,D434,D455,D476)</f>
        <v>52.608228235845289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45.957917057126188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319.07709894870004</v>
      </c>
      <c r="I14" s="299" t="str">
        <f>CONCATENATE("(",ROUND((H14/$H16)*100,1),")")</f>
        <v>(53.1)</v>
      </c>
      <c r="K14" s="249">
        <f>B19-B14</f>
        <v>7.1384318399008464</v>
      </c>
      <c r="L14" s="249">
        <f>D19-D14</f>
        <v>3.6076982324920408</v>
      </c>
      <c r="M14" s="249">
        <f>F19-F14</f>
        <v>3.4865124762438597</v>
      </c>
      <c r="N14" s="249">
        <f>SUM(K14:M14)</f>
        <v>14.232642548636747</v>
      </c>
    </row>
    <row r="15" spans="1:17" x14ac:dyDescent="0.2">
      <c r="A15" s="282" t="s">
        <v>365</v>
      </c>
      <c r="B15" s="249">
        <f t="shared" si="0"/>
        <v>136.77368773728003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111.90467534591571</v>
      </c>
      <c r="E15" s="299" t="str">
        <f>CONCATENATE("(",ROUND((D15/$H16)*100,1),")")</f>
        <v>(18.6)</v>
      </c>
      <c r="F15" s="249">
        <f t="shared" ref="F15" si="15">SUM(F36,F57,F78,F99,F120,F141,F162,F183,F204,F225,F246,F267,F288,F309,F330,F351,F372,F393,F414,F435,F456,F477)</f>
        <v>33.329537968104141</v>
      </c>
      <c r="G15" s="299" t="str">
        <f>CONCATENATE("(",ROUND((F15/$H16)*100,1),")")</f>
        <v>(5.5)</v>
      </c>
      <c r="H15" s="249">
        <f t="shared" ref="H15" si="16">SUM(H36,H57,H78,H99,H120,H141,H162,H183,H204,H225,H246,H267,H288,H309,H330,H351,H372,H393,H414,H435,H456,H477)</f>
        <v>282.00790105129988</v>
      </c>
      <c r="I15" s="299" t="str">
        <f>CONCATENATE("(",ROUND((H15/$H16)*100,1),")")</f>
        <v>(46.9)</v>
      </c>
      <c r="K15" s="249">
        <f t="shared" ref="K15:K16" si="17">B20-B15</f>
        <v>10.026984956655099</v>
      </c>
      <c r="L15" s="249">
        <f t="shared" ref="L15:L16" si="18">D20-D15</f>
        <v>0.25697019795072151</v>
      </c>
      <c r="M15" s="249">
        <f t="shared" ref="M15:M16" si="19">F20-F15</f>
        <v>2.3454022967573351</v>
      </c>
      <c r="N15" s="249">
        <f t="shared" ref="N15:N16" si="20">SUM(K15:M15)</f>
        <v>12.629357451363155</v>
      </c>
    </row>
    <row r="16" spans="1:17" x14ac:dyDescent="0.2">
      <c r="A16" s="282" t="s">
        <v>363</v>
      </c>
      <c r="B16" s="249">
        <f t="shared" si="0"/>
        <v>357.2846413930086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164.51290358176095</v>
      </c>
      <c r="E16" s="299" t="str">
        <f>CONCATENATE("(",ROUND((D16/$H16)*100,1),")")</f>
        <v>(27.4)</v>
      </c>
      <c r="F16" s="249">
        <f t="shared" ref="F16" si="22">SUM(F37,F58,F79,F100,F121,F142,F163,F184,F205,F226,F247,F268,F289,F310,F331,F352,F373,F394,F415,F436,F457,F478)</f>
        <v>79.287455025230329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601.08500000000004</v>
      </c>
      <c r="I16" s="299" t="str">
        <f>CONCATENATE("(",ROUND((H16/$H16)*100,1),")")</f>
        <v>(100)</v>
      </c>
      <c r="K16" s="249">
        <f t="shared" si="17"/>
        <v>17.16541679655603</v>
      </c>
      <c r="L16" s="249">
        <f t="shared" si="18"/>
        <v>3.8646684304428049</v>
      </c>
      <c r="M16" s="249">
        <f t="shared" si="19"/>
        <v>5.831914773001202</v>
      </c>
      <c r="N16" s="249">
        <f t="shared" si="20"/>
        <v>26.862000000000037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227.64938549562942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56.215926468337329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49.444429533370048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333.30974149733674</v>
      </c>
      <c r="I19" s="299" t="str">
        <f>CONCATENATE("(",ROUND((H19/$H21)*100,1),")")</f>
        <v>(53.1)</v>
      </c>
      <c r="K19" s="249">
        <f>B19-B9</f>
        <v>14.422163082936493</v>
      </c>
      <c r="L19" s="249">
        <f>D19-D9</f>
        <v>5.6881237587757028</v>
      </c>
      <c r="M19" s="249">
        <f>F19-F9</f>
        <v>5.8415474044193942</v>
      </c>
      <c r="N19" s="249">
        <f>SUM(K19:M19)</f>
        <v>25.95183424613159</v>
      </c>
    </row>
    <row r="20" spans="1:14" x14ac:dyDescent="0.2">
      <c r="A20" s="282" t="s">
        <v>365</v>
      </c>
      <c r="B20" s="249">
        <f t="shared" si="0"/>
        <v>146.80067269393513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112.16164554386643</v>
      </c>
      <c r="E20" s="299" t="str">
        <f>CONCATENATE("(",ROUND((D20/$H21)*100,1),")")</f>
        <v>(17.9)</v>
      </c>
      <c r="F20" s="249">
        <f t="shared" ref="F20" si="28">SUM(F41,F62,F83,F104,F125,F146,F167,F188,F209,F230,F251,F272,F293,F314,F335,F356,F377,F398,F419,F440,F461,F482)</f>
        <v>35.674940264861476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294.63725850266303</v>
      </c>
      <c r="I20" s="299" t="str">
        <f>CONCATENATE("(",ROUND((H20/$H21)*100,1),")")</f>
        <v>(46.9)</v>
      </c>
      <c r="K20" s="249">
        <f t="shared" ref="K20:K21" si="30">B20-B10</f>
        <v>16.512245154535037</v>
      </c>
      <c r="L20" s="249">
        <f t="shared" ref="L20:L21" si="31">D20-D10</f>
        <v>1.0501651674970134</v>
      </c>
      <c r="M20" s="249">
        <f t="shared" ref="M20:M21" si="32">F20-F10</f>
        <v>3.5517554318359785</v>
      </c>
      <c r="N20" s="249">
        <f t="shared" ref="N20:N21" si="33">SUM(K20:M20)</f>
        <v>21.114165753868029</v>
      </c>
    </row>
    <row r="21" spans="1:14" x14ac:dyDescent="0.2">
      <c r="A21" s="282" t="s">
        <v>363</v>
      </c>
      <c r="B21" s="249">
        <f t="shared" si="0"/>
        <v>374.45005818956463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168.37757201220376</v>
      </c>
      <c r="E21" s="299" t="str">
        <f>CONCATENATE("(",ROUND((D21/$H21)*100,1),")")</f>
        <v>(26.8)</v>
      </c>
      <c r="F21" s="249">
        <f>SUM(F42,F63,F84,F105,F126,F147,F168,F189,F210,F231,F252,F273,F294,F315,F336,F357,F378,F399,F420,F441,F462,F483)</f>
        <v>85.119369798231531</v>
      </c>
      <c r="G21" s="299" t="str">
        <f>CONCATENATE("(",ROUND((F21/$H21)*100,1),")")</f>
        <v>(13.6)</v>
      </c>
      <c r="H21" s="249">
        <f t="shared" ref="H21" si="35">SUM(H42,H63,H84,H105,H126,H147,H168,H189,H210,H231,H252,H273,H294,H315,H336,H357,H378,H399,H420,H441,H462,H483)</f>
        <v>627.947</v>
      </c>
      <c r="I21" s="299" t="str">
        <f>CONCATENATE("(",ROUND((H21/$H21)*100,1),")")</f>
        <v>(100)</v>
      </c>
      <c r="K21" s="249">
        <f t="shared" si="30"/>
        <v>30.934408237471644</v>
      </c>
      <c r="L21" s="249">
        <f t="shared" si="31"/>
        <v>6.7382889262727019</v>
      </c>
      <c r="M21" s="249">
        <f t="shared" si="32"/>
        <v>9.3933028362554012</v>
      </c>
      <c r="N21" s="249">
        <f t="shared" si="33"/>
        <v>47.065999999999747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1.16735921510842</v>
      </c>
      <c r="C30" s="299" t="str">
        <f>CONCATENATE("(",ROUND((B30/$H32)*100,1),")")</f>
        <v>(45.8)</v>
      </c>
      <c r="D30" s="302">
        <f>'Ind T6'!M9</f>
        <v>3.3936758084516828E-3</v>
      </c>
      <c r="E30" s="299" t="str">
        <f>CONCATENATE("(",ROUND((D30/$H32)*100,1),")")</f>
        <v>(0.1)</v>
      </c>
      <c r="F30" s="302">
        <f>'Ind T6'!N9</f>
        <v>0.35379070302366789</v>
      </c>
      <c r="G30" s="299" t="str">
        <f>CONCATENATE("(",ROUND((F30/$H32)*100,1),")")</f>
        <v>(13.9)</v>
      </c>
      <c r="H30" s="302">
        <f>SUM(B30,D30,F30)</f>
        <v>1.5245435939405394</v>
      </c>
      <c r="I30" s="299" t="str">
        <f>CONCATENATE("(",ROUND((H30/$H32)*100,1),")")</f>
        <v>(59.8)</v>
      </c>
      <c r="K30" s="302">
        <f>B35-B30</f>
        <v>7.1952486359857293E-2</v>
      </c>
      <c r="L30" s="302">
        <f>D35-D30</f>
        <v>6.9366326684608143E-5</v>
      </c>
      <c r="M30" s="302">
        <f>F35-F30</f>
        <v>-1.2791498458284423E-3</v>
      </c>
      <c r="N30" s="302">
        <f>SUM(K30:M30)</f>
        <v>7.0742702840713462E-2</v>
      </c>
    </row>
    <row r="31" spans="1:14" x14ac:dyDescent="0.2">
      <c r="A31" s="282" t="s">
        <v>365</v>
      </c>
      <c r="B31" s="302">
        <f>'Ind T6'!L8</f>
        <v>0.57907856631231491</v>
      </c>
      <c r="C31" s="299" t="str">
        <f>CONCATENATE("(",ROUND((B31/$H32)*100,1),")")</f>
        <v>(22.7)</v>
      </c>
      <c r="D31" s="302">
        <f>'Ind T6'!M8</f>
        <v>0.26640355096637491</v>
      </c>
      <c r="E31" s="299" t="str">
        <f>CONCATENATE("(",ROUND((D31/$H32)*100,1),")")</f>
        <v>(10.4)</v>
      </c>
      <c r="F31" s="302">
        <f>'Ind T6'!N8</f>
        <v>0.18097428878077046</v>
      </c>
      <c r="G31" s="299" t="str">
        <f>CONCATENATE("(",ROUND((F31/$H32)*100,1),")")</f>
        <v>(7.1)</v>
      </c>
      <c r="H31" s="302">
        <f t="shared" ref="H31" si="36">SUM(B31,D31,F31)</f>
        <v>1.0264564060594603</v>
      </c>
      <c r="I31" s="299" t="str">
        <f>CONCATENATE("(",ROUND((H31/$H32)*100,1),")")</f>
        <v>(40.2)</v>
      </c>
      <c r="K31" s="302">
        <f t="shared" ref="K31:K32" si="37">B36-B31</f>
        <v>1.5715255520162841E-2</v>
      </c>
      <c r="L31" s="302">
        <f t="shared" ref="L31:L32" si="38">D36-D31</f>
        <v>-1.1214553217913092E-3</v>
      </c>
      <c r="M31" s="302">
        <f t="shared" ref="M31:M32" si="39">F36-F31</f>
        <v>7.6634969609150339E-3</v>
      </c>
      <c r="N31" s="302">
        <f t="shared" ref="N31:N32" si="40">SUM(K31:M31)</f>
        <v>2.2257297159286565E-2</v>
      </c>
    </row>
    <row r="32" spans="1:14" x14ac:dyDescent="0.2">
      <c r="A32" s="282" t="s">
        <v>363</v>
      </c>
      <c r="B32" s="302">
        <f>SUM(B30:B31)</f>
        <v>1.746437781420735</v>
      </c>
      <c r="C32" s="299" t="str">
        <f>CONCATENATE("(",ROUND((B32/$H32)*100,1),")")</f>
        <v>(68.5)</v>
      </c>
      <c r="D32" s="302">
        <f>SUM(D30:D31)</f>
        <v>0.26979722677482659</v>
      </c>
      <c r="E32" s="299" t="str">
        <f>CONCATENATE("(",ROUND((D32/$H32)*100,1),")")</f>
        <v>(10.6)</v>
      </c>
      <c r="F32" s="302">
        <f>SUM(F30:F31)</f>
        <v>0.53476499180443837</v>
      </c>
      <c r="G32" s="299" t="str">
        <f>CONCATENATE("(",ROUND((F32/$H32)*100,1),")")</f>
        <v>(21)</v>
      </c>
      <c r="H32" s="302">
        <f>SUM(H30:H31)</f>
        <v>2.5509999999999997</v>
      </c>
      <c r="I32" s="299" t="str">
        <f>CONCATENATE("(",ROUND((H32/$H32)*100,1),")")</f>
        <v>(100)</v>
      </c>
      <c r="K32" s="302">
        <f t="shared" si="37"/>
        <v>8.7667741880020023E-2</v>
      </c>
      <c r="L32" s="302">
        <f t="shared" si="38"/>
        <v>-1.0520889951066703E-3</v>
      </c>
      <c r="M32" s="302">
        <f t="shared" si="39"/>
        <v>6.3843471150866193E-3</v>
      </c>
      <c r="N32" s="302">
        <f t="shared" si="40"/>
        <v>9.2999999999999972E-2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1.2393117014682773</v>
      </c>
      <c r="C35" s="299" t="str">
        <f>CONCATENATE("(",ROUND((B35/$H37)*100,1),")")</f>
        <v>(46.9)</v>
      </c>
      <c r="D35" s="302">
        <f>'Ind T6'!R9</f>
        <v>3.463042135136291E-3</v>
      </c>
      <c r="E35" s="299" t="str">
        <f>CONCATENATE("(",ROUND((D35/$H37)*100,1),")")</f>
        <v>(0.1)</v>
      </c>
      <c r="F35" s="302">
        <f>'Ind T6'!S9</f>
        <v>0.35251155317783944</v>
      </c>
      <c r="G35" s="299" t="str">
        <f>CONCATENATE("(",ROUND((F35/$H37)*100,1),")")</f>
        <v>(13.3)</v>
      </c>
      <c r="H35" s="302">
        <f>SUM(B35,D35,F35)</f>
        <v>1.5952862967812531</v>
      </c>
      <c r="I35" s="299" t="str">
        <f>CONCATENATE("(",ROUND((H35/$H37)*100,1),")")</f>
        <v>(60.3)</v>
      </c>
      <c r="K35" s="302">
        <f>B40-B35</f>
        <v>0.11101969220163421</v>
      </c>
      <c r="L35" s="302">
        <f>D40-D35</f>
        <v>7.1342783551052013E-5</v>
      </c>
      <c r="M35" s="302">
        <f>F40-F35</f>
        <v>-2.459917462390121E-2</v>
      </c>
      <c r="N35" s="302">
        <f>SUM(K35:M35)</f>
        <v>8.6491860361284048E-2</v>
      </c>
    </row>
    <row r="36" spans="1:14" x14ac:dyDescent="0.2">
      <c r="A36" s="282" t="s">
        <v>365</v>
      </c>
      <c r="B36" s="302">
        <f>'Ind T6'!Q8</f>
        <v>0.59479382183247775</v>
      </c>
      <c r="C36" s="299" t="str">
        <f>CONCATENATE("(",ROUND((B36/$H37)*100,1),")")</f>
        <v>(22.5)</v>
      </c>
      <c r="D36" s="302">
        <f>'Ind T6'!R8</f>
        <v>0.2652820956445836</v>
      </c>
      <c r="E36" s="299" t="str">
        <f>CONCATENATE("(",ROUND((D36/$H37)*100,1),")")</f>
        <v>(10)</v>
      </c>
      <c r="F36" s="302">
        <f>'Ind T6'!S8</f>
        <v>0.18863778574168549</v>
      </c>
      <c r="G36" s="299" t="str">
        <f>CONCATENATE("(",ROUND((F36/$H37)*100,1),")")</f>
        <v>(7.1)</v>
      </c>
      <c r="H36" s="302">
        <f t="shared" ref="H36" si="41">SUM(B36,D36,F36)</f>
        <v>1.0487137032187468</v>
      </c>
      <c r="I36" s="299" t="str">
        <f>CONCATENATE("(",ROUND((H36/$H37)*100,1),")")</f>
        <v>(39.7)</v>
      </c>
      <c r="K36" s="302">
        <f t="shared" ref="K36:K37" si="42">B41-B36</f>
        <v>2.4517778737804807E-3</v>
      </c>
      <c r="L36" s="302">
        <f t="shared" ref="L36:L37" si="43">D41-D36</f>
        <v>-1.7547893467432352E-2</v>
      </c>
      <c r="M36" s="302">
        <f t="shared" ref="M36:M37" si="44">F41-F36</f>
        <v>6.6042552323679615E-3</v>
      </c>
      <c r="N36" s="302">
        <f t="shared" ref="N36:N37" si="45">SUM(K36:M36)</f>
        <v>-8.4918603612839094E-3</v>
      </c>
    </row>
    <row r="37" spans="1:14" x14ac:dyDescent="0.2">
      <c r="A37" s="282" t="s">
        <v>363</v>
      </c>
      <c r="B37" s="302">
        <f>SUM(B35:B36)</f>
        <v>1.834105523300755</v>
      </c>
      <c r="C37" s="299" t="str">
        <f>CONCATENATE("(",ROUND((B37/$H37)*100,1),")")</f>
        <v>(69.4)</v>
      </c>
      <c r="D37" s="302">
        <f>SUM(D35:D36)</f>
        <v>0.26874513777971992</v>
      </c>
      <c r="E37" s="299" t="str">
        <f>CONCATENATE("(",ROUND((D37/$H37)*100,1),")")</f>
        <v>(10.2)</v>
      </c>
      <c r="F37" s="302">
        <f>SUM(F35:F36)</f>
        <v>0.54114933891952499</v>
      </c>
      <c r="G37" s="299" t="str">
        <f>CONCATENATE("(",ROUND((F37/$H37)*100,1),")")</f>
        <v>(20.5)</v>
      </c>
      <c r="H37" s="302">
        <f>SUM(H35:H36)</f>
        <v>2.6440000000000001</v>
      </c>
      <c r="I37" s="299" t="str">
        <f>CONCATENATE("(",ROUND((H37/$H37)*100,1),")")</f>
        <v>(100)</v>
      </c>
      <c r="K37" s="302">
        <f t="shared" si="42"/>
        <v>0.11347147007541469</v>
      </c>
      <c r="L37" s="302">
        <f t="shared" si="43"/>
        <v>-1.747655068388132E-2</v>
      </c>
      <c r="M37" s="302">
        <f t="shared" si="44"/>
        <v>-1.7994919391533304E-2</v>
      </c>
      <c r="N37" s="302">
        <f t="shared" si="45"/>
        <v>7.8000000000000069E-2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1.3503313936699115</v>
      </c>
      <c r="C40" s="299" t="str">
        <f>CONCATENATE("(",ROUND((B40/$H42)*100,1),")")</f>
        <v>(49.6)</v>
      </c>
      <c r="D40" s="302">
        <f>'Ind T6'!W9</f>
        <v>3.534384918687343E-3</v>
      </c>
      <c r="E40" s="299" t="str">
        <f>CONCATENATE("(",ROUND((D40/$H42)*100,1),")")</f>
        <v>(0.1)</v>
      </c>
      <c r="F40" s="302">
        <f>'Ind T6'!X9</f>
        <v>0.32791237855393823</v>
      </c>
      <c r="G40" s="299" t="str">
        <f>CONCATENATE("(",ROUND((F40/$H42)*100,1),")")</f>
        <v>(12)</v>
      </c>
      <c r="H40" s="302">
        <f>SUM(B40,D40,F40)</f>
        <v>1.681778157142537</v>
      </c>
      <c r="I40" s="299" t="str">
        <f>CONCATENATE("(",ROUND((H40/$H42)*100,1),")")</f>
        <v>(61.8)</v>
      </c>
      <c r="K40" s="302">
        <f>B40-B30</f>
        <v>0.18297217856149151</v>
      </c>
      <c r="L40" s="302">
        <f>D40-D30</f>
        <v>1.4070911023566016E-4</v>
      </c>
      <c r="M40" s="302">
        <f>F40-F30</f>
        <v>-2.5878324469729652E-2</v>
      </c>
      <c r="N40" s="302">
        <f>SUM(K40:M40)</f>
        <v>0.15723456320199752</v>
      </c>
    </row>
    <row r="41" spans="1:14" x14ac:dyDescent="0.2">
      <c r="A41" s="282" t="s">
        <v>365</v>
      </c>
      <c r="B41" s="302">
        <f>'Ind T6'!V8</f>
        <v>0.59724559970625823</v>
      </c>
      <c r="C41" s="299" t="str">
        <f>CONCATENATE("(",ROUND((B41/$H42)*100,1),")")</f>
        <v>(21.9)</v>
      </c>
      <c r="D41" s="302">
        <f>'Ind T6'!W8</f>
        <v>0.24773420217715125</v>
      </c>
      <c r="E41" s="299" t="str">
        <f>CONCATENATE("(",ROUND((D41/$H42)*100,1),")")</f>
        <v>(9.1)</v>
      </c>
      <c r="F41" s="302">
        <f>'Ind T6'!X8</f>
        <v>0.19524204097405345</v>
      </c>
      <c r="G41" s="299" t="str">
        <f>CONCATENATE("(",ROUND((F41/$H42)*100,1),")")</f>
        <v>(7.2)</v>
      </c>
      <c r="H41" s="302">
        <f t="shared" ref="H41" si="46">SUM(B41,D41,F41)</f>
        <v>1.040221842857463</v>
      </c>
      <c r="I41" s="299" t="str">
        <f>CONCATENATE("(",ROUND((H41/$H42)*100,1),")")</f>
        <v>(38.2)</v>
      </c>
      <c r="K41" s="302">
        <f t="shared" ref="K41:K42" si="47">B41-B31</f>
        <v>1.8167033393943322E-2</v>
      </c>
      <c r="L41" s="302">
        <f t="shared" ref="L41:L42" si="48">D41-D31</f>
        <v>-1.8669348789223661E-2</v>
      </c>
      <c r="M41" s="302">
        <f t="shared" ref="M41:M42" si="49">F41-F31</f>
        <v>1.4267752193282995E-2</v>
      </c>
      <c r="N41" s="302">
        <f t="shared" ref="N41:N42" si="50">SUM(K41:M41)</f>
        <v>1.3765436798002656E-2</v>
      </c>
    </row>
    <row r="42" spans="1:14" x14ac:dyDescent="0.2">
      <c r="A42" s="282" t="s">
        <v>363</v>
      </c>
      <c r="B42" s="302">
        <f>SUM(B40:B41)</f>
        <v>1.9475769933761697</v>
      </c>
      <c r="C42" s="299" t="str">
        <f>CONCATENATE("(",ROUND((B42/$H42)*100,1),")")</f>
        <v>(71.5)</v>
      </c>
      <c r="D42" s="302">
        <f>SUM(D40:D41)</f>
        <v>0.2512685870958386</v>
      </c>
      <c r="E42" s="299" t="str">
        <f>CONCATENATE("(",ROUND((D42/$H42)*100,1),")")</f>
        <v>(9.2)</v>
      </c>
      <c r="F42" s="302">
        <f>SUM(F40:F41)</f>
        <v>0.52315441952799169</v>
      </c>
      <c r="G42" s="299" t="str">
        <f>CONCATENATE("(",ROUND((F42/$H42)*100,1),")")</f>
        <v>(19.2)</v>
      </c>
      <c r="H42" s="302">
        <f>SUM(H40:H41)</f>
        <v>2.722</v>
      </c>
      <c r="I42" s="299" t="str">
        <f>CONCATENATE("(",ROUND((H42/$H42)*100,1),")")</f>
        <v>(100)</v>
      </c>
      <c r="K42" s="302">
        <f t="shared" si="47"/>
        <v>0.20113921195543472</v>
      </c>
      <c r="L42" s="302">
        <f t="shared" si="48"/>
        <v>-1.852863967898799E-2</v>
      </c>
      <c r="M42" s="302">
        <f t="shared" si="49"/>
        <v>-1.1610572276446685E-2</v>
      </c>
      <c r="N42" s="302">
        <f t="shared" si="50"/>
        <v>0.17100000000000004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0.17168217821800391</v>
      </c>
      <c r="C51" s="299" t="str">
        <f>CONCATENATE("(",ROUND((B51/$H53)*100,1),")")</f>
        <v>(54.2)</v>
      </c>
      <c r="D51" s="302">
        <f>'Ind T6'!M18</f>
        <v>1.2554455445600448E-3</v>
      </c>
      <c r="E51" s="299" t="str">
        <f>CONCATENATE("(",ROUND((D51/$H53)*100,1),")")</f>
        <v>(0.4)</v>
      </c>
      <c r="F51" s="302">
        <f>'Ind T6'!N18</f>
        <v>0.10744521452142394</v>
      </c>
      <c r="G51" s="299" t="str">
        <f>CONCATENATE("(",ROUND((F51/$H53)*100,1),")")</f>
        <v>(33.9)</v>
      </c>
      <c r="H51" s="302">
        <f>SUM(B51,D51,F51)</f>
        <v>0.28038283828398791</v>
      </c>
      <c r="I51" s="299" t="str">
        <f>CONCATENATE("(",ROUND((H51/$H53)*100,1),")")</f>
        <v>(88.4)</v>
      </c>
      <c r="K51" s="302">
        <f>B56-B51</f>
        <v>-2.493632797786105E-2</v>
      </c>
      <c r="L51" s="302">
        <f>D56-D51</f>
        <v>-1.5585129889328689E-4</v>
      </c>
      <c r="M51" s="302">
        <f>F56-F51</f>
        <v>-1.557911345250676E-2</v>
      </c>
      <c r="N51" s="302">
        <f>SUM(K51:M51)</f>
        <v>-4.0671292729261094E-2</v>
      </c>
    </row>
    <row r="52" spans="1:14" x14ac:dyDescent="0.2">
      <c r="A52" s="282" t="s">
        <v>365</v>
      </c>
      <c r="B52" s="302">
        <f>'Ind T6'!L17</f>
        <v>2.9502970296814916E-2</v>
      </c>
      <c r="C52" s="299" t="str">
        <f>CONCATENATE("(",ROUND((B52/$H53)*100,1),")")</f>
        <v>(9.3)</v>
      </c>
      <c r="D52" s="302">
        <f>'Ind T6'!M17</f>
        <v>7.1141914191967812E-3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3.6617161716011697E-2</v>
      </c>
      <c r="I52" s="299" t="str">
        <f>CONCATENATE("(",ROUND((H52/$H53)*100,1),")")</f>
        <v>(11.6)</v>
      </c>
      <c r="K52" s="302">
        <f t="shared" ref="K52:K53" si="52">B57-B52</f>
        <v>-4.412228872709846E-3</v>
      </c>
      <c r="L52" s="302">
        <f t="shared" ref="L52:L53" si="53">D57-D52</f>
        <v>-9.1647839802889812E-4</v>
      </c>
      <c r="M52" s="302">
        <f t="shared" ref="M52:M53" si="54">F57-F52</f>
        <v>0</v>
      </c>
      <c r="N52" s="302">
        <f t="shared" ref="N52:N53" si="55">SUM(K52:M52)</f>
        <v>-5.3287072707387442E-3</v>
      </c>
    </row>
    <row r="53" spans="1:14" x14ac:dyDescent="0.2">
      <c r="A53" s="282" t="s">
        <v>363</v>
      </c>
      <c r="B53" s="302">
        <f>SUM(B51:B52)</f>
        <v>0.20118514851481883</v>
      </c>
      <c r="C53" s="299" t="str">
        <f>CONCATENATE("(",ROUND((B53/$H53)*100,1),")")</f>
        <v>(63.5)</v>
      </c>
      <c r="D53" s="302">
        <f>SUM(D51:D52)</f>
        <v>8.3696369637568258E-3</v>
      </c>
      <c r="E53" s="299" t="str">
        <f>CONCATENATE("(",ROUND((D53/$H53)*100,1),")")</f>
        <v>(2.6)</v>
      </c>
      <c r="F53" s="302">
        <f>SUM(F51:F52)</f>
        <v>0.10744521452142394</v>
      </c>
      <c r="G53" s="299" t="str">
        <f>CONCATENATE("(",ROUND((F53/$H53)*100,1),")")</f>
        <v>(33.9)</v>
      </c>
      <c r="H53" s="302">
        <f>SUM(H51:H52)</f>
        <v>0.31699999999999962</v>
      </c>
      <c r="I53" s="299" t="str">
        <f>CONCATENATE("(",ROUND((H53/$H53)*100,1),")")</f>
        <v>(100)</v>
      </c>
      <c r="K53" s="302">
        <f t="shared" si="52"/>
        <v>-2.9348556850570917E-2</v>
      </c>
      <c r="L53" s="302">
        <f t="shared" si="53"/>
        <v>-1.0723296969221852E-3</v>
      </c>
      <c r="M53" s="302">
        <f t="shared" si="54"/>
        <v>-1.557911345250676E-2</v>
      </c>
      <c r="N53" s="302">
        <f t="shared" si="55"/>
        <v>-4.599999999999986E-2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0.14674585024014286</v>
      </c>
      <c r="C56" s="299" t="str">
        <f>CONCATENATE("(",ROUND((B56/$H58)*100,1),")")</f>
        <v>(54.1)</v>
      </c>
      <c r="D56" s="302">
        <f>'Ind T6'!R18</f>
        <v>1.0995942456667579E-3</v>
      </c>
      <c r="E56" s="299" t="str">
        <f>CONCATENATE("(",ROUND((D56/$H58)*100,1),")")</f>
        <v>(0.4)</v>
      </c>
      <c r="F56" s="302">
        <f>'Ind T6'!S18</f>
        <v>9.1866101068917183E-2</v>
      </c>
      <c r="G56" s="299" t="str">
        <f>CONCATENATE("(",ROUND((F56/$H58)*100,1),")")</f>
        <v>(33.9)</v>
      </c>
      <c r="H56" s="302">
        <f>SUM(B56,D56,F56)</f>
        <v>0.23971154555472679</v>
      </c>
      <c r="I56" s="299" t="str">
        <f>CONCATENATE("(",ROUND((H56/$H58)*100,1),")")</f>
        <v>(88.5)</v>
      </c>
      <c r="K56" s="302">
        <f>B61-B56</f>
        <v>-1.8857236378635983E-2</v>
      </c>
      <c r="L56" s="302">
        <f>D61-D56</f>
        <v>-5.1326918934069222E-5</v>
      </c>
      <c r="M56" s="302">
        <f>F61-F56</f>
        <v>-1.658144760412876E-2</v>
      </c>
      <c r="N56" s="302">
        <f>SUM(K56:M56)</f>
        <v>-3.5490010901698815E-2</v>
      </c>
    </row>
    <row r="57" spans="1:14" x14ac:dyDescent="0.2">
      <c r="A57" s="282" t="s">
        <v>365</v>
      </c>
      <c r="B57" s="302">
        <f>'Ind T6'!Q17</f>
        <v>2.509074142410507E-2</v>
      </c>
      <c r="C57" s="299" t="str">
        <f>CONCATENATE("(",ROUND((B57/$H58)*100,1),")")</f>
        <v>(9.3)</v>
      </c>
      <c r="D57" s="302">
        <f>'Ind T6'!R17</f>
        <v>6.1977130211678831E-3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3.1288454445272951E-2</v>
      </c>
      <c r="I57" s="299" t="str">
        <f>CONCATENATE("(",ROUND((H57/$H58)*100,1),")")</f>
        <v>(11.5)</v>
      </c>
      <c r="K57" s="302">
        <f t="shared" ref="K57:K58" si="57">B62-B57</f>
        <v>-3.9348008296972853E-3</v>
      </c>
      <c r="L57" s="302">
        <f t="shared" ref="L57:L58" si="58">D62-D57</f>
        <v>-5.7518826860333046E-4</v>
      </c>
      <c r="M57" s="302">
        <f t="shared" ref="M57:M58" si="59">F62-F57</f>
        <v>0</v>
      </c>
      <c r="N57" s="302">
        <f t="shared" ref="N57:N58" si="60">SUM(K57:M57)</f>
        <v>-4.5099890983006157E-3</v>
      </c>
    </row>
    <row r="58" spans="1:14" x14ac:dyDescent="0.2">
      <c r="A58" s="282" t="s">
        <v>363</v>
      </c>
      <c r="B58" s="302">
        <f>SUM(B56:B57)</f>
        <v>0.17183659166424792</v>
      </c>
      <c r="C58" s="299" t="str">
        <f>CONCATENATE("(",ROUND((B58/$H58)*100,1),")")</f>
        <v>(63.4)</v>
      </c>
      <c r="D58" s="302">
        <f>SUM(D56:D57)</f>
        <v>7.2973072668346406E-3</v>
      </c>
      <c r="E58" s="299" t="str">
        <f>CONCATENATE("(",ROUND((D58/$H58)*100,1),")")</f>
        <v>(2.7)</v>
      </c>
      <c r="F58" s="302">
        <f>SUM(F56:F57)</f>
        <v>9.1866101068917183E-2</v>
      </c>
      <c r="G58" s="299" t="str">
        <f>CONCATENATE("(",ROUND((F58/$H58)*100,1),")")</f>
        <v>(33.9)</v>
      </c>
      <c r="H58" s="302">
        <f>SUM(H56:H57)</f>
        <v>0.27099999999999974</v>
      </c>
      <c r="I58" s="299" t="str">
        <f>CONCATENATE("(",ROUND((H58/$H58)*100,1),")")</f>
        <v>(100)</v>
      </c>
      <c r="K58" s="302">
        <f t="shared" si="57"/>
        <v>-2.2792037208333255E-2</v>
      </c>
      <c r="L58" s="302">
        <f t="shared" si="58"/>
        <v>-6.2651518753739904E-4</v>
      </c>
      <c r="M58" s="302">
        <f t="shared" si="59"/>
        <v>-1.658144760412876E-2</v>
      </c>
      <c r="N58" s="302">
        <f t="shared" si="60"/>
        <v>-3.9999999999999411E-2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0.12788861386150688</v>
      </c>
      <c r="C61" s="299" t="str">
        <f>CONCATENATE("(",ROUND((B61/$H63)*100,1),")")</f>
        <v>(55.4)</v>
      </c>
      <c r="D61" s="302">
        <f>'Ind T6'!W18</f>
        <v>1.0482673267326887E-3</v>
      </c>
      <c r="E61" s="299" t="str">
        <f>CONCATENATE("(",ROUND((D61/$H63)*100,1),")")</f>
        <v>(0.5)</v>
      </c>
      <c r="F61" s="302">
        <f>'Ind T6'!X18</f>
        <v>7.5284653464788423E-2</v>
      </c>
      <c r="G61" s="299" t="str">
        <f>CONCATENATE("(",ROUND((F61/$H63)*100,1),")")</f>
        <v>(32.6)</v>
      </c>
      <c r="H61" s="302">
        <f>SUM(B61,D61,F61)</f>
        <v>0.204221534653028</v>
      </c>
      <c r="I61" s="299" t="str">
        <f>CONCATENATE("(",ROUND((H61/$H63)*100,1),")")</f>
        <v>(88.4)</v>
      </c>
      <c r="K61" s="302">
        <f>B61-B51</f>
        <v>-4.3793564356497033E-2</v>
      </c>
      <c r="L61" s="302">
        <f>D61-D51</f>
        <v>-2.0717821782735612E-4</v>
      </c>
      <c r="M61" s="302">
        <f>F61-F51</f>
        <v>-3.216056105663552E-2</v>
      </c>
      <c r="N61" s="302">
        <f>SUM(K61:M61)</f>
        <v>-7.6161303630959909E-2</v>
      </c>
    </row>
    <row r="62" spans="1:14" x14ac:dyDescent="0.2">
      <c r="A62" s="282" t="s">
        <v>365</v>
      </c>
      <c r="B62" s="302">
        <f>'Ind T6'!V17</f>
        <v>2.1155940594407785E-2</v>
      </c>
      <c r="C62" s="299" t="str">
        <f>CONCATENATE("(",ROUND((B62/$H63)*100,1),")")</f>
        <v>(9.2)</v>
      </c>
      <c r="D62" s="302">
        <f>'Ind T6'!W17</f>
        <v>5.6225247525645526E-3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2.6778465346972338E-2</v>
      </c>
      <c r="I62" s="299" t="str">
        <f>CONCATENATE("(",ROUND((H62/$H63)*100,1),")")</f>
        <v>(11.6)</v>
      </c>
      <c r="K62" s="302">
        <f t="shared" ref="K62:K63" si="62">B62-B52</f>
        <v>-8.3470297024071313E-3</v>
      </c>
      <c r="L62" s="302">
        <f t="shared" ref="L62:L63" si="63">D62-D52</f>
        <v>-1.4916666666322286E-3</v>
      </c>
      <c r="M62" s="302">
        <f t="shared" ref="M62:M63" si="64">F62-F52</f>
        <v>0</v>
      </c>
      <c r="N62" s="302">
        <f t="shared" ref="N62:N63" si="65">SUM(K62:M62)</f>
        <v>-9.838696369039359E-3</v>
      </c>
    </row>
    <row r="63" spans="1:14" x14ac:dyDescent="0.2">
      <c r="A63" s="282" t="s">
        <v>363</v>
      </c>
      <c r="B63" s="302">
        <f>SUM(B61:B62)</f>
        <v>0.14904455445591466</v>
      </c>
      <c r="C63" s="299" t="str">
        <f>CONCATENATE("(",ROUND((B63/$H63)*100,1),")")</f>
        <v>(64.5)</v>
      </c>
      <c r="D63" s="302">
        <f>SUM(D61:D62)</f>
        <v>6.6707920792972416E-3</v>
      </c>
      <c r="E63" s="299" t="str">
        <f>CONCATENATE("(",ROUND((D63/$H63)*100,1),")")</f>
        <v>(2.9)</v>
      </c>
      <c r="F63" s="302">
        <f>SUM(F61:F62)</f>
        <v>7.5284653464788423E-2</v>
      </c>
      <c r="G63" s="299" t="str">
        <f>CONCATENATE("(",ROUND((F63/$H63)*100,1),")")</f>
        <v>(32.6)</v>
      </c>
      <c r="H63" s="302">
        <f>SUM(H61:H62)</f>
        <v>0.23100000000000034</v>
      </c>
      <c r="I63" s="299" t="str">
        <f>CONCATENATE("(",ROUND((H63/$H63)*100,1),")")</f>
        <v>(100)</v>
      </c>
      <c r="K63" s="302">
        <f t="shared" si="62"/>
        <v>-5.2140594058904172E-2</v>
      </c>
      <c r="L63" s="302">
        <f t="shared" si="63"/>
        <v>-1.6988448844595843E-3</v>
      </c>
      <c r="M63" s="302">
        <f t="shared" si="64"/>
        <v>-3.216056105663552E-2</v>
      </c>
      <c r="N63" s="302">
        <f t="shared" si="65"/>
        <v>-8.5999999999999271E-2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1.8805572815527132</v>
      </c>
      <c r="C72" s="299" t="str">
        <f>CONCATENATE("(",ROUND((B72/$H74)*100,1),")")</f>
        <v>(53.2)</v>
      </c>
      <c r="D72" s="302">
        <f>'Ind T6'!M27</f>
        <v>0.14609708737723651</v>
      </c>
      <c r="E72" s="299" t="str">
        <f>CONCATENATE("(",ROUND((D72/$H74)*100,1),")")</f>
        <v>(4.1)</v>
      </c>
      <c r="F72" s="302">
        <f>'Ind T6'!N27</f>
        <v>7.2273786407459142E-2</v>
      </c>
      <c r="G72" s="299" t="str">
        <f>CONCATENATE("(",ROUND((F72/$H74)*100,1),")")</f>
        <v>(2)</v>
      </c>
      <c r="H72" s="302">
        <f>SUM(B72,D72,F72)</f>
        <v>2.0989281553374091</v>
      </c>
      <c r="I72" s="299" t="str">
        <f>CONCATENATE("(",ROUND((H72/$H74)*100,1),")")</f>
        <v>(59.4)</v>
      </c>
      <c r="K72" s="302">
        <f>B77-B72</f>
        <v>0.13976788508509319</v>
      </c>
      <c r="L72" s="302">
        <f>D77-D72</f>
        <v>1.2555695938485156E-2</v>
      </c>
      <c r="M72" s="302">
        <f>F77-F72</f>
        <v>6.8879137792742101E-3</v>
      </c>
      <c r="N72" s="302">
        <f>SUM(K72:M72)</f>
        <v>0.15921149480285257</v>
      </c>
    </row>
    <row r="73" spans="1:14" x14ac:dyDescent="0.2">
      <c r="A73" s="282" t="s">
        <v>365</v>
      </c>
      <c r="B73" s="302">
        <f>'Ind T6'!L26</f>
        <v>0.85599611649740426</v>
      </c>
      <c r="C73" s="299" t="str">
        <f>CONCATENATE("(",ROUND((B73/$H74)*100,1),")")</f>
        <v>(24.2)</v>
      </c>
      <c r="D73" s="302">
        <f>'Ind T6'!M26</f>
        <v>0.46795339806999209</v>
      </c>
      <c r="E73" s="299" t="str">
        <f>CONCATENATE("(",ROUND((D73/$H74)*100,1),")")</f>
        <v>(13.2)</v>
      </c>
      <c r="F73" s="302">
        <f>'Ind T6'!N26</f>
        <v>0.11112233009519837</v>
      </c>
      <c r="G73" s="299" t="str">
        <f>CONCATENATE("(",ROUND((F73/$H74)*100,1),")")</f>
        <v>(3.1)</v>
      </c>
      <c r="H73" s="302">
        <f t="shared" ref="H73" si="66">SUM(B73,D73,F73)</f>
        <v>1.4350718446625947</v>
      </c>
      <c r="I73" s="299" t="str">
        <f>CONCATENATE("(",ROUND((H73/$H74)*100,1),")")</f>
        <v>(40.6)</v>
      </c>
      <c r="K73" s="302">
        <f t="shared" ref="K73:K74" si="67">B78-B73</f>
        <v>0.10854692948696787</v>
      </c>
      <c r="L73" s="302">
        <f t="shared" ref="L73:L74" si="68">D78-D73</f>
        <v>3.9296331309625454E-2</v>
      </c>
      <c r="M73" s="302">
        <f t="shared" ref="M73:M74" si="69">F78-F73</f>
        <v>1.294524440055414E-2</v>
      </c>
      <c r="N73" s="302">
        <f t="shared" ref="N73:N74" si="70">SUM(K73:M73)</f>
        <v>0.16078850519714746</v>
      </c>
    </row>
    <row r="74" spans="1:14" x14ac:dyDescent="0.2">
      <c r="A74" s="282" t="s">
        <v>363</v>
      </c>
      <c r="B74" s="302">
        <f>SUM(B72:B73)</f>
        <v>2.7365533980501175</v>
      </c>
      <c r="C74" s="299" t="str">
        <f>CONCATENATE("(",ROUND((B74/$H74)*100,1),")")</f>
        <v>(77.4)</v>
      </c>
      <c r="D74" s="302">
        <f>SUM(D72:D73)</f>
        <v>0.61405048544722862</v>
      </c>
      <c r="E74" s="299" t="str">
        <f>CONCATENATE("(",ROUND((D74/$H74)*100,1),")")</f>
        <v>(17.4)</v>
      </c>
      <c r="F74" s="302">
        <f>SUM(F72:F73)</f>
        <v>0.18339611650265752</v>
      </c>
      <c r="G74" s="299" t="str">
        <f>CONCATENATE("(",ROUND((F74/$H74)*100,1),")")</f>
        <v>(5.2)</v>
      </c>
      <c r="H74" s="302">
        <f>SUM(H72:H73)</f>
        <v>3.5340000000000038</v>
      </c>
      <c r="I74" s="299" t="str">
        <f>CONCATENATE("(",ROUND((H74/$H74)*100,1),")")</f>
        <v>(100)</v>
      </c>
      <c r="K74" s="302">
        <f t="shared" si="67"/>
        <v>0.24831481457206106</v>
      </c>
      <c r="L74" s="302">
        <f t="shared" si="68"/>
        <v>5.1852027248110555E-2</v>
      </c>
      <c r="M74" s="302">
        <f t="shared" si="69"/>
        <v>1.9833158179828336E-2</v>
      </c>
      <c r="N74" s="302">
        <f t="shared" si="70"/>
        <v>0.31999999999999995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2.0203251666378064</v>
      </c>
      <c r="C77" s="299" t="str">
        <f>CONCATENATE("(",ROUND((B77/$H79)*100,1),")")</f>
        <v>(52.4)</v>
      </c>
      <c r="D77" s="302">
        <f>'Ind T6'!R27</f>
        <v>0.15865278331572166</v>
      </c>
      <c r="E77" s="299" t="str">
        <f>CONCATENATE("(",ROUND((D77/$H79)*100,1),")")</f>
        <v>(4.1)</v>
      </c>
      <c r="F77" s="302">
        <f>'Ind T6'!S27</f>
        <v>7.9161700186733353E-2</v>
      </c>
      <c r="G77" s="299" t="str">
        <f>CONCATENATE("(",ROUND((F77/$H79)*100,1),")")</f>
        <v>(2.1)</v>
      </c>
      <c r="H77" s="302">
        <f>SUM(B77,D77,F77)</f>
        <v>2.2581396501402615</v>
      </c>
      <c r="I77" s="299" t="str">
        <f>CONCATENATE("(",ROUND((H77/$H79)*100,1),")")</f>
        <v>(58.6)</v>
      </c>
      <c r="K77" s="302">
        <f>B82-B77</f>
        <v>0.13794329075934408</v>
      </c>
      <c r="L77" s="302">
        <f>D82-D77</f>
        <v>1.467458372389982E-2</v>
      </c>
      <c r="M77" s="302">
        <f>F82-F77</f>
        <v>1.0385332502048553E-2</v>
      </c>
      <c r="N77" s="302">
        <f>SUM(K77:M77)</f>
        <v>0.16300320698529247</v>
      </c>
    </row>
    <row r="78" spans="1:14" x14ac:dyDescent="0.2">
      <c r="A78" s="282" t="s">
        <v>365</v>
      </c>
      <c r="B78" s="302">
        <f>'Ind T6'!Q26</f>
        <v>0.96454304598437213</v>
      </c>
      <c r="C78" s="299" t="str">
        <f>CONCATENATE("(",ROUND((B78/$H79)*100,1),")")</f>
        <v>(25)</v>
      </c>
      <c r="D78" s="302">
        <f>'Ind T6'!R26</f>
        <v>0.50724972937961754</v>
      </c>
      <c r="E78" s="299" t="str">
        <f>CONCATENATE("(",ROUND((D78/$H79)*100,1),")")</f>
        <v>(13.2)</v>
      </c>
      <c r="F78" s="302">
        <f>'Ind T6'!S26</f>
        <v>0.12406757449575251</v>
      </c>
      <c r="G78" s="299" t="str">
        <f>CONCATENATE("(",ROUND((F78/$H79)*100,1),")")</f>
        <v>(3.2)</v>
      </c>
      <c r="H78" s="302">
        <f t="shared" ref="H78" si="71">SUM(B78,D78,F78)</f>
        <v>1.5958603498597421</v>
      </c>
      <c r="I78" s="299" t="str">
        <f>CONCATENATE("(",ROUND((H78/$H79)*100,1),")")</f>
        <v>(41.4)</v>
      </c>
      <c r="K78" s="302">
        <f t="shared" ref="K78:K79" si="72">B83-B78</f>
        <v>0.16050715817843508</v>
      </c>
      <c r="L78" s="302">
        <f t="shared" ref="L78:L79" si="73">D83-D78</f>
        <v>4.2545114113639926E-2</v>
      </c>
      <c r="M78" s="302">
        <f t="shared" ref="M78:M79" si="74">F83-F78</f>
        <v>1.6944520722622453E-2</v>
      </c>
      <c r="N78" s="302">
        <f t="shared" ref="N78:N79" si="75">SUM(K78:M78)</f>
        <v>0.21999679301469746</v>
      </c>
    </row>
    <row r="79" spans="1:14" x14ac:dyDescent="0.2">
      <c r="A79" s="282" t="s">
        <v>363</v>
      </c>
      <c r="B79" s="302">
        <f>SUM(B77:B78)</f>
        <v>2.9848682126221786</v>
      </c>
      <c r="C79" s="299" t="str">
        <f>CONCATENATE("(",ROUND((B79/$H79)*100,1),")")</f>
        <v>(77.4)</v>
      </c>
      <c r="D79" s="302">
        <f>SUM(D77:D78)</f>
        <v>0.66590251269533918</v>
      </c>
      <c r="E79" s="299" t="str">
        <f>CONCATENATE("(",ROUND((D79/$H79)*100,1),")")</f>
        <v>(17.3)</v>
      </c>
      <c r="F79" s="302">
        <f>SUM(F77:F78)</f>
        <v>0.20322927468248586</v>
      </c>
      <c r="G79" s="299" t="str">
        <f>CONCATENATE("(",ROUND((F79/$H79)*100,1),")")</f>
        <v>(5.3)</v>
      </c>
      <c r="H79" s="302">
        <f>SUM(H77:H78)</f>
        <v>3.8540000000000036</v>
      </c>
      <c r="I79" s="299" t="str">
        <f>CONCATENATE("(",ROUND((H79/$H79)*100,1),")")</f>
        <v>(100)</v>
      </c>
      <c r="K79" s="302">
        <f t="shared" si="72"/>
        <v>0.29845044893777883</v>
      </c>
      <c r="L79" s="302">
        <f t="shared" si="73"/>
        <v>5.7219697837539774E-2</v>
      </c>
      <c r="M79" s="302">
        <f t="shared" si="74"/>
        <v>2.7329853224671019E-2</v>
      </c>
      <c r="N79" s="302">
        <f t="shared" si="75"/>
        <v>0.38299999999998963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2.1582684573971505</v>
      </c>
      <c r="C82" s="299" t="str">
        <f>CONCATENATE("(",ROUND((B82/$H84)*100,1),")")</f>
        <v>(50.9)</v>
      </c>
      <c r="D82" s="302">
        <f>'Ind T6'!W27</f>
        <v>0.17332736703962148</v>
      </c>
      <c r="E82" s="299" t="str">
        <f>CONCATENATE("(",ROUND((D82/$H84)*100,1),")")</f>
        <v>(4.1)</v>
      </c>
      <c r="F82" s="302">
        <f>'Ind T6'!X27</f>
        <v>8.9547032688781905E-2</v>
      </c>
      <c r="G82" s="299" t="str">
        <f>CONCATENATE("(",ROUND((F82/$H84)*100,1),")")</f>
        <v>(2.1)</v>
      </c>
      <c r="H82" s="302">
        <f>SUM(B82,D82,F82)</f>
        <v>2.4211428571255538</v>
      </c>
      <c r="I82" s="299" t="str">
        <f>CONCATENATE("(",ROUND((H82/$H84)*100,1),")")</f>
        <v>(57.1)</v>
      </c>
      <c r="K82" s="302">
        <f>B82-B72</f>
        <v>0.27771117584443727</v>
      </c>
      <c r="L82" s="302">
        <f>D82-D72</f>
        <v>2.7230279662384976E-2</v>
      </c>
      <c r="M82" s="302">
        <f>F82-F72</f>
        <v>1.7273246281322763E-2</v>
      </c>
      <c r="N82" s="302">
        <f>SUM(K82:M82)</f>
        <v>0.32221470178814504</v>
      </c>
    </row>
    <row r="83" spans="1:14" x14ac:dyDescent="0.2">
      <c r="A83" s="282" t="s">
        <v>365</v>
      </c>
      <c r="B83" s="302">
        <f>'Ind T6'!V26</f>
        <v>1.1250502041628072</v>
      </c>
      <c r="C83" s="299" t="str">
        <f>CONCATENATE("(",ROUND((B83/$H84)*100,1),")")</f>
        <v>(26.6)</v>
      </c>
      <c r="D83" s="302">
        <f>'Ind T6'!W26</f>
        <v>0.54979484349325747</v>
      </c>
      <c r="E83" s="299" t="str">
        <f>CONCATENATE("(",ROUND((D83/$H84)*100,1),")")</f>
        <v>(13)</v>
      </c>
      <c r="F83" s="302">
        <f>'Ind T6'!X26</f>
        <v>0.14101209521837496</v>
      </c>
      <c r="G83" s="299" t="str">
        <f>CONCATENATE("(",ROUND((F83/$H84)*100,1),")")</f>
        <v>(3.3)</v>
      </c>
      <c r="H83" s="302">
        <f t="shared" ref="H83" si="76">SUM(B83,D83,F83)</f>
        <v>1.8158571428744397</v>
      </c>
      <c r="I83" s="299" t="str">
        <f>CONCATENATE("(",ROUND((H83/$H84)*100,1),")")</f>
        <v>(42.9)</v>
      </c>
      <c r="K83" s="302">
        <f t="shared" ref="K83:K84" si="77">B83-B73</f>
        <v>0.26905408766540295</v>
      </c>
      <c r="L83" s="302">
        <f t="shared" ref="L83:L84" si="78">D83-D73</f>
        <v>8.184144542326538E-2</v>
      </c>
      <c r="M83" s="302">
        <f t="shared" ref="M83:M84" si="79">F83-F73</f>
        <v>2.9889765123176593E-2</v>
      </c>
      <c r="N83" s="302">
        <f t="shared" ref="N83:N84" si="80">SUM(K83:M83)</f>
        <v>0.38078529821184492</v>
      </c>
    </row>
    <row r="84" spans="1:14" x14ac:dyDescent="0.2">
      <c r="A84" s="282" t="s">
        <v>363</v>
      </c>
      <c r="B84" s="302">
        <f>SUM(B82:B83)</f>
        <v>3.2833186615599574</v>
      </c>
      <c r="C84" s="299" t="str">
        <f>CONCATENATE("(",ROUND((B84/$H84)*100,1),")")</f>
        <v>(77.5)</v>
      </c>
      <c r="D84" s="302">
        <f>SUM(D82:D83)</f>
        <v>0.72312221053287895</v>
      </c>
      <c r="E84" s="299" t="str">
        <f>CONCATENATE("(",ROUND((D84/$H84)*100,1),")")</f>
        <v>(17.1)</v>
      </c>
      <c r="F84" s="302">
        <f>SUM(F82:F83)</f>
        <v>0.23055912790715688</v>
      </c>
      <c r="G84" s="299" t="str">
        <f>CONCATENATE("(",ROUND((F84/$H84)*100,1),")")</f>
        <v>(5.4)</v>
      </c>
      <c r="H84" s="302">
        <f>SUM(H82:H83)</f>
        <v>4.236999999999993</v>
      </c>
      <c r="I84" s="299" t="str">
        <f>CONCATENATE("(",ROUND((H84/$H84)*100,1),")")</f>
        <v>(100)</v>
      </c>
      <c r="K84" s="302">
        <f t="shared" si="77"/>
        <v>0.54676526350983989</v>
      </c>
      <c r="L84" s="302">
        <f t="shared" si="78"/>
        <v>0.10907172508565033</v>
      </c>
      <c r="M84" s="302">
        <f t="shared" si="79"/>
        <v>4.7163011404499355E-2</v>
      </c>
      <c r="N84" s="302">
        <f t="shared" si="80"/>
        <v>0.70299999999998963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3.6312291899541091</v>
      </c>
      <c r="C93" s="299" t="str">
        <f>CONCATENATE("(",ROUND((B93/$H95)*100,1),")")</f>
        <v>(68.7)</v>
      </c>
      <c r="D93" s="302">
        <f>'Ind T6'!M36</f>
        <v>0.11839781751855505</v>
      </c>
      <c r="E93" s="299" t="str">
        <f>CONCATENATE("(",ROUND((D93/$H95)*100,1),")")</f>
        <v>(2.2)</v>
      </c>
      <c r="F93" s="302">
        <f>'Ind T6'!N36</f>
        <v>0.18813047826479257</v>
      </c>
      <c r="G93" s="299" t="str">
        <f>CONCATENATE("(",ROUND((F93/$H95)*100,1),")")</f>
        <v>(3.6)</v>
      </c>
      <c r="H93" s="302">
        <f>SUM(B93,D93,F93)</f>
        <v>3.9377574857374569</v>
      </c>
      <c r="I93" s="299" t="str">
        <f>CONCATENATE("(",ROUND((H93/$H95)*100,1),")")</f>
        <v>(74.5)</v>
      </c>
      <c r="K93" s="302">
        <f>B98-B93</f>
        <v>-6.7469202333810152E-2</v>
      </c>
      <c r="L93" s="302">
        <f>D98-D93</f>
        <v>-9.474909452147906E-6</v>
      </c>
      <c r="M93" s="302">
        <f>F98-F93</f>
        <v>5.3858637268951182E-3</v>
      </c>
      <c r="N93" s="302">
        <f>SUM(K93:M93)</f>
        <v>-6.2092813516367182E-2</v>
      </c>
    </row>
    <row r="94" spans="1:14" x14ac:dyDescent="0.2">
      <c r="A94" s="282" t="s">
        <v>365</v>
      </c>
      <c r="B94" s="302">
        <f>'Ind T6'!L35</f>
        <v>0.9139098770445091</v>
      </c>
      <c r="C94" s="299" t="str">
        <f>CONCATENATE("(",ROUND((B94/$H95)*100,1),")")</f>
        <v>(17.3)</v>
      </c>
      <c r="D94" s="302">
        <f>'Ind T6'!M35</f>
        <v>0.30419609977566919</v>
      </c>
      <c r="E94" s="299" t="str">
        <f>CONCATENATE("(",ROUND((D94/$H95)*100,1),")")</f>
        <v>(5.8)</v>
      </c>
      <c r="F94" s="302">
        <f>'Ind T6'!N35</f>
        <v>0.13013653744236936</v>
      </c>
      <c r="G94" s="299" t="str">
        <f>CONCATENATE("(",ROUND((F94/$H95)*100,1),")")</f>
        <v>(2.5)</v>
      </c>
      <c r="H94" s="302">
        <f t="shared" ref="H94" si="81">SUM(B94,D94,F94)</f>
        <v>1.3482425142625476</v>
      </c>
      <c r="I94" s="299" t="str">
        <f>CONCATENATE("(",ROUND((H94/$H95)*100,1),")")</f>
        <v>(25.5)</v>
      </c>
      <c r="K94" s="302">
        <f t="shared" ref="K94:K95" si="82">B99-B94</f>
        <v>-6.3043457744170639E-2</v>
      </c>
      <c r="L94" s="302">
        <f t="shared" ref="L94:L95" si="83">D99-D94</f>
        <v>-6.5521912964379703E-3</v>
      </c>
      <c r="M94" s="302">
        <f t="shared" ref="M94:M95" si="84">F99-F94</f>
        <v>-1.3115374430223425E-3</v>
      </c>
      <c r="N94" s="302">
        <f t="shared" ref="N94:N95" si="85">SUM(K94:M94)</f>
        <v>-7.0907186483630952E-2</v>
      </c>
    </row>
    <row r="95" spans="1:14" x14ac:dyDescent="0.2">
      <c r="A95" s="282" t="s">
        <v>363</v>
      </c>
      <c r="B95" s="302">
        <f>SUM(B93:B94)</f>
        <v>4.545139066998618</v>
      </c>
      <c r="C95" s="299" t="str">
        <f>CONCATENATE("(",ROUND((B95/$H95)*100,1),")")</f>
        <v>(86)</v>
      </c>
      <c r="D95" s="302">
        <f>SUM(D93:D94)</f>
        <v>0.42259391729422424</v>
      </c>
      <c r="E95" s="299" t="str">
        <f>CONCATENATE("(",ROUND((D95/$H95)*100,1),")")</f>
        <v>(8)</v>
      </c>
      <c r="F95" s="302">
        <f>SUM(F93:F94)</f>
        <v>0.31826701570716193</v>
      </c>
      <c r="G95" s="299" t="str">
        <f>CONCATENATE("(",ROUND((F95/$H95)*100,1),")")</f>
        <v>(6)</v>
      </c>
      <c r="H95" s="302">
        <f>SUM(H93:H94)</f>
        <v>5.2860000000000049</v>
      </c>
      <c r="I95" s="299" t="str">
        <f>CONCATENATE("(",ROUND((H95/$H95)*100,1),")")</f>
        <v>(100)</v>
      </c>
      <c r="K95" s="302">
        <f t="shared" si="82"/>
        <v>-0.13051266007798024</v>
      </c>
      <c r="L95" s="302">
        <f t="shared" si="83"/>
        <v>-6.5616662058901043E-3</v>
      </c>
      <c r="M95" s="302">
        <f t="shared" si="84"/>
        <v>4.0743262838727756E-3</v>
      </c>
      <c r="N95" s="302">
        <f t="shared" si="85"/>
        <v>-0.13299999999999756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3.563759987620299</v>
      </c>
      <c r="C98" s="299" t="str">
        <f>CONCATENATE("(",ROUND((B98/$H100)*100,1),")")</f>
        <v>(69.2)</v>
      </c>
      <c r="D98" s="302">
        <f>'Ind T6'!R36</f>
        <v>0.1183883426091029</v>
      </c>
      <c r="E98" s="299" t="str">
        <f>CONCATENATE("(",ROUND((D98/$H100)*100,1),")")</f>
        <v>(2.3)</v>
      </c>
      <c r="F98" s="302">
        <f>'Ind T6'!S36</f>
        <v>0.19351634199168768</v>
      </c>
      <c r="G98" s="299" t="str">
        <f>CONCATENATE("(",ROUND((F98/$H100)*100,1),")")</f>
        <v>(3.8)</v>
      </c>
      <c r="H98" s="302">
        <f>SUM(B98,D98,F98)</f>
        <v>3.8756646722210895</v>
      </c>
      <c r="I98" s="299" t="str">
        <f>CONCATENATE("(",ROUND((H98/$H100)*100,1),")")</f>
        <v>(75.2)</v>
      </c>
      <c r="K98" s="302">
        <f>B103-B98</f>
        <v>-0.83879895332499466</v>
      </c>
      <c r="L98" s="302">
        <f>D103-D98</f>
        <v>-2.3459660192629198E-2</v>
      </c>
      <c r="M98" s="302">
        <f>F103-F98</f>
        <v>-3.4129912254032807E-2</v>
      </c>
      <c r="N98" s="302">
        <f>SUM(K98:M98)</f>
        <v>-0.89638852577165673</v>
      </c>
    </row>
    <row r="99" spans="1:14" x14ac:dyDescent="0.2">
      <c r="A99" s="282" t="s">
        <v>365</v>
      </c>
      <c r="B99" s="302">
        <f>'Ind T6'!Q35</f>
        <v>0.85086641930033846</v>
      </c>
      <c r="C99" s="299" t="str">
        <f>CONCATENATE("(",ROUND((B99/$H100)*100,1),")")</f>
        <v>(16.5)</v>
      </c>
      <c r="D99" s="302">
        <f>'Ind T6'!R35</f>
        <v>0.29764390847923122</v>
      </c>
      <c r="E99" s="299" t="str">
        <f>CONCATENATE("(",ROUND((D99/$H100)*100,1),")")</f>
        <v>(5.8)</v>
      </c>
      <c r="F99" s="302">
        <f>'Ind T6'!S35</f>
        <v>0.12882499999934702</v>
      </c>
      <c r="G99" s="299" t="str">
        <f>CONCATENATE("(",ROUND((F99/$H100)*100,1),")")</f>
        <v>(2.5)</v>
      </c>
      <c r="H99" s="302">
        <f t="shared" ref="H99" si="86">SUM(B99,D99,F99)</f>
        <v>1.2773353277789166</v>
      </c>
      <c r="I99" s="299" t="str">
        <f>CONCATENATE("(",ROUND((H99/$H100)*100,1),")")</f>
        <v>(24.8)</v>
      </c>
      <c r="K99" s="302">
        <f t="shared" ref="K99:K100" si="87">B104-B99</f>
        <v>-0.23957258288348371</v>
      </c>
      <c r="L99" s="302">
        <f t="shared" ref="L99:L100" si="88">D104-D99</f>
        <v>-7.2002727552966717E-2</v>
      </c>
      <c r="M99" s="302">
        <f t="shared" ref="M99:M100" si="89">F104-F99</f>
        <v>-2.3036163791903819E-2</v>
      </c>
      <c r="N99" s="302">
        <f t="shared" ref="N99:N100" si="90">SUM(K99:M99)</f>
        <v>-0.33461147422835424</v>
      </c>
    </row>
    <row r="100" spans="1:14" x14ac:dyDescent="0.2">
      <c r="A100" s="282" t="s">
        <v>363</v>
      </c>
      <c r="B100" s="302">
        <f>SUM(B98:B99)</f>
        <v>4.4146264069206378</v>
      </c>
      <c r="C100" s="299" t="str">
        <f>CONCATENATE("(",ROUND((B100/$H100)*100,1),")")</f>
        <v>(85.7)</v>
      </c>
      <c r="D100" s="302">
        <f>SUM(D98:D99)</f>
        <v>0.41603225108833414</v>
      </c>
      <c r="E100" s="299" t="str">
        <f>CONCATENATE("(",ROUND((D100/$H100)*100,1),")")</f>
        <v>(8.1)</v>
      </c>
      <c r="F100" s="302">
        <f>SUM(F98:F99)</f>
        <v>0.3223413419910347</v>
      </c>
      <c r="G100" s="299" t="str">
        <f>CONCATENATE("(",ROUND((F100/$H100)*100,1),")")</f>
        <v>(6.3)</v>
      </c>
      <c r="H100" s="302">
        <f>SUM(H98:H99)</f>
        <v>5.1530000000000058</v>
      </c>
      <c r="I100" s="299" t="str">
        <f>CONCATENATE("(",ROUND((H100/$H100)*100,1),")")</f>
        <v>(100)</v>
      </c>
      <c r="K100" s="302">
        <f t="shared" si="87"/>
        <v>-1.0783715362084787</v>
      </c>
      <c r="L100" s="302">
        <f t="shared" si="88"/>
        <v>-9.5462387745595956E-2</v>
      </c>
      <c r="M100" s="302">
        <f t="shared" si="89"/>
        <v>-5.7166076045936598E-2</v>
      </c>
      <c r="N100" s="302">
        <f t="shared" si="90"/>
        <v>-1.2310000000000114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2.7249610342953043</v>
      </c>
      <c r="C103" s="299" t="str">
        <f>CONCATENATE("(",ROUND((B103/$H105)*100,1),")")</f>
        <v>(69.5)</v>
      </c>
      <c r="D103" s="302">
        <f>'Ind T6'!W36</f>
        <v>9.4928682416473703E-2</v>
      </c>
      <c r="E103" s="299" t="str">
        <f>CONCATENATE("(",ROUND((D103/$H105)*100,1),")")</f>
        <v>(2.4)</v>
      </c>
      <c r="F103" s="302">
        <f>'Ind T6'!X36</f>
        <v>0.15938642973765488</v>
      </c>
      <c r="G103" s="299" t="str">
        <f>CONCATENATE("(",ROUND((F103/$H105)*100,1),")")</f>
        <v>(4.1)</v>
      </c>
      <c r="H103" s="302">
        <f>SUM(B103,D103,F103)</f>
        <v>2.9792761464494331</v>
      </c>
      <c r="I103" s="299" t="str">
        <f>CONCATENATE("(",ROUND((H103/$H105)*100,1),")")</f>
        <v>(76)</v>
      </c>
      <c r="K103" s="302">
        <f>B103-B93</f>
        <v>-0.90626815565880481</v>
      </c>
      <c r="L103" s="302">
        <f>D103-D93</f>
        <v>-2.3469135102081345E-2</v>
      </c>
      <c r="M103" s="302">
        <f>F103-F93</f>
        <v>-2.8744048527137689E-2</v>
      </c>
      <c r="N103" s="302">
        <f>SUM(K103:M103)</f>
        <v>-0.95848133928802381</v>
      </c>
    </row>
    <row r="104" spans="1:14" x14ac:dyDescent="0.2">
      <c r="A104" s="282" t="s">
        <v>365</v>
      </c>
      <c r="B104" s="302">
        <f>'Ind T6'!V35</f>
        <v>0.61129383641685475</v>
      </c>
      <c r="C104" s="299" t="str">
        <f>CONCATENATE("(",ROUND((B104/$H105)*100,1),")")</f>
        <v>(15.6)</v>
      </c>
      <c r="D104" s="302">
        <f>'Ind T6'!W35</f>
        <v>0.22564118092626451</v>
      </c>
      <c r="E104" s="299" t="str">
        <f>CONCATENATE("(",ROUND((D104/$H105)*100,1),")")</f>
        <v>(5.8)</v>
      </c>
      <c r="F104" s="302">
        <f>'Ind T6'!X35</f>
        <v>0.1057888362074432</v>
      </c>
      <c r="G104" s="299" t="str">
        <f>CONCATENATE("(",ROUND((F104/$H105)*100,1),")")</f>
        <v>(2.7)</v>
      </c>
      <c r="H104" s="302">
        <f t="shared" ref="H104" si="91">SUM(B104,D104,F104)</f>
        <v>0.94272385355056243</v>
      </c>
      <c r="I104" s="299" t="str">
        <f>CONCATENATE("(",ROUND((H104/$H105)*100,1),")")</f>
        <v>(24)</v>
      </c>
      <c r="K104" s="302">
        <f t="shared" ref="K104:K105" si="92">B104-B94</f>
        <v>-0.30261604062765435</v>
      </c>
      <c r="L104" s="302">
        <f t="shared" ref="L104:L105" si="93">D104-D94</f>
        <v>-7.8554918849404687E-2</v>
      </c>
      <c r="M104" s="302">
        <f t="shared" ref="M104:M105" si="94">F104-F94</f>
        <v>-2.4347701234926161E-2</v>
      </c>
      <c r="N104" s="302">
        <f t="shared" ref="N104:N105" si="95">SUM(K104:M104)</f>
        <v>-0.40551866071198517</v>
      </c>
    </row>
    <row r="105" spans="1:14" x14ac:dyDescent="0.2">
      <c r="A105" s="282" t="s">
        <v>363</v>
      </c>
      <c r="B105" s="302">
        <f>SUM(B103:B104)</f>
        <v>3.3362548707121591</v>
      </c>
      <c r="C105" s="299" t="str">
        <f>CONCATENATE("(",ROUND((B105/$H105)*100,1),")")</f>
        <v>(85.1)</v>
      </c>
      <c r="D105" s="302">
        <f>SUM(D103:D104)</f>
        <v>0.32056986334273818</v>
      </c>
      <c r="E105" s="299" t="str">
        <f>CONCATENATE("(",ROUND((D105/$H105)*100,1),")")</f>
        <v>(8.2)</v>
      </c>
      <c r="F105" s="302">
        <f>SUM(F103:F104)</f>
        <v>0.2651752659450981</v>
      </c>
      <c r="G105" s="299" t="str">
        <f>CONCATENATE("(",ROUND((F105/$H105)*100,1),")")</f>
        <v>(6.8)</v>
      </c>
      <c r="H105" s="302">
        <f>SUM(H103:H104)</f>
        <v>3.9219999999999953</v>
      </c>
      <c r="I105" s="299" t="str">
        <f>CONCATENATE("(",ROUND((H105/$H105)*100,1),")")</f>
        <v>(100)</v>
      </c>
      <c r="K105" s="302">
        <f t="shared" si="92"/>
        <v>-1.2088841962864589</v>
      </c>
      <c r="L105" s="302">
        <f t="shared" si="93"/>
        <v>-0.10202405395148606</v>
      </c>
      <c r="M105" s="302">
        <f t="shared" si="94"/>
        <v>-5.3091749762063822E-2</v>
      </c>
      <c r="N105" s="302">
        <f t="shared" si="95"/>
        <v>-1.3640000000000088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13.125620306625635</v>
      </c>
      <c r="C114" s="299" t="str">
        <f>CONCATENATE("(",ROUND((B114/$H116)*100,1),")")</f>
        <v>(65.9)</v>
      </c>
      <c r="D114" s="302">
        <f>'Ind T6'!M45</f>
        <v>0.55818384529444576</v>
      </c>
      <c r="E114" s="299" t="str">
        <f>CONCATENATE("(",ROUND((D114/$H116)*100,1),")")</f>
        <v>(2.8)</v>
      </c>
      <c r="F114" s="302">
        <f>'Ind T6'!N45</f>
        <v>1.3273797189487939</v>
      </c>
      <c r="G114" s="299" t="str">
        <f>CONCATENATE("(",ROUND((F114/$H116)*100,1),")")</f>
        <v>(6.7)</v>
      </c>
      <c r="H114" s="302">
        <f>SUM(B114,D114,F114)</f>
        <v>15.011183870868875</v>
      </c>
      <c r="I114" s="299" t="str">
        <f>CONCATENATE("(",ROUND((H114/$H116)*100,1),")")</f>
        <v>(75.3)</v>
      </c>
      <c r="K114" s="302">
        <f>B119-B114</f>
        <v>-0.68898277626544946</v>
      </c>
      <c r="L114" s="302">
        <f>D119-D114</f>
        <v>-2.6424082707604102E-2</v>
      </c>
      <c r="M114" s="302">
        <f>F119-F114</f>
        <v>-6.5873345636892067E-2</v>
      </c>
      <c r="N114" s="302">
        <f>SUM(K114:M114)</f>
        <v>-0.78128020460994563</v>
      </c>
    </row>
    <row r="115" spans="1:14" x14ac:dyDescent="0.2">
      <c r="A115" s="282" t="s">
        <v>365</v>
      </c>
      <c r="B115" s="302">
        <f>'Ind T6'!L44</f>
        <v>3.0652755992168559</v>
      </c>
      <c r="C115" s="299" t="str">
        <f>CONCATENATE("(",ROUND((B115/$H116)*100,1),")")</f>
        <v>(15.4)</v>
      </c>
      <c r="D115" s="302">
        <f>'Ind T6'!M44</f>
        <v>1.2350110366699167</v>
      </c>
      <c r="E115" s="299" t="str">
        <f>CONCATENATE("(",ROUND((D115/$H116)*100,1),")")</f>
        <v>(6.2)</v>
      </c>
      <c r="F115" s="302">
        <f>'Ind T6'!N44</f>
        <v>0.6105294932443488</v>
      </c>
      <c r="G115" s="299" t="str">
        <f>CONCATENATE("(",ROUND((F115/$H116)*100,1),")")</f>
        <v>(3.1)</v>
      </c>
      <c r="H115" s="302">
        <f t="shared" ref="H115" si="96">SUM(B115,D115,F115)</f>
        <v>4.9108161291311214</v>
      </c>
      <c r="I115" s="299" t="str">
        <f>CONCATENATE("(",ROUND((H115/$H116)*100,1),")")</f>
        <v>(24.7)</v>
      </c>
      <c r="K115" s="302">
        <f t="shared" ref="K115:K116" si="97">B120-B115</f>
        <v>-0.13759553611865449</v>
      </c>
      <c r="L115" s="302">
        <f t="shared" ref="L115:L116" si="98">D120-D115</f>
        <v>-5.3299676336300061E-2</v>
      </c>
      <c r="M115" s="302">
        <f t="shared" ref="M115:M116" si="99">F120-F115</f>
        <v>-4.7824582935097393E-2</v>
      </c>
      <c r="N115" s="302">
        <f t="shared" ref="N115:N116" si="100">SUM(K115:M115)</f>
        <v>-0.23871979539005195</v>
      </c>
    </row>
    <row r="116" spans="1:14" x14ac:dyDescent="0.2">
      <c r="A116" s="282" t="s">
        <v>363</v>
      </c>
      <c r="B116" s="302">
        <f>SUM(B114:B115)</f>
        <v>16.190895905842492</v>
      </c>
      <c r="C116" s="299" t="str">
        <f>CONCATENATE("(",ROUND((B116/$H116)*100,1),")")</f>
        <v>(81.3)</v>
      </c>
      <c r="D116" s="302">
        <f>SUM(D114:D115)</f>
        <v>1.7931948819643626</v>
      </c>
      <c r="E116" s="299" t="str">
        <f>CONCATENATE("(",ROUND((D116/$H116)*100,1),")")</f>
        <v>(9)</v>
      </c>
      <c r="F116" s="302">
        <f>SUM(F114:F115)</f>
        <v>1.9379092121931427</v>
      </c>
      <c r="G116" s="299" t="str">
        <f>CONCATENATE("(",ROUND((F116/$H116)*100,1),")")</f>
        <v>(9.7)</v>
      </c>
      <c r="H116" s="302">
        <f>SUM(H114:H115)</f>
        <v>19.921999999999997</v>
      </c>
      <c r="I116" s="299" t="str">
        <f>CONCATENATE("(",ROUND((H116/$H116)*100,1),")")</f>
        <v>(100)</v>
      </c>
      <c r="K116" s="302">
        <f t="shared" si="97"/>
        <v>-0.82657831238410573</v>
      </c>
      <c r="L116" s="302">
        <f t="shared" si="98"/>
        <v>-7.9723759043904163E-2</v>
      </c>
      <c r="M116" s="302">
        <f t="shared" si="99"/>
        <v>-0.11369792857198946</v>
      </c>
      <c r="N116" s="302">
        <f t="shared" si="100"/>
        <v>-1.0199999999999994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12.436637530360185</v>
      </c>
      <c r="C119" s="299" t="str">
        <f>CONCATENATE("(",ROUND((B119/$H121)*100,1),")")</f>
        <v>(65.8)</v>
      </c>
      <c r="D119" s="302">
        <f>'Ind T6'!R45</f>
        <v>0.53175976258684166</v>
      </c>
      <c r="E119" s="299" t="str">
        <f>CONCATENATE("(",ROUND((D119/$H121)*100,1),")")</f>
        <v>(2.8)</v>
      </c>
      <c r="F119" s="302">
        <f>'Ind T6'!S45</f>
        <v>1.2615063733119019</v>
      </c>
      <c r="G119" s="299" t="str">
        <f>CONCATENATE("(",ROUND((F119/$H121)*100,1),")")</f>
        <v>(6.7)</v>
      </c>
      <c r="H119" s="302">
        <f>SUM(B119,D119,F119)</f>
        <v>14.229903666258927</v>
      </c>
      <c r="I119" s="299" t="str">
        <f>CONCATENATE("(",ROUND((H119/$H121)*100,1),")")</f>
        <v>(75.3)</v>
      </c>
      <c r="K119" s="302">
        <f>B124-B119</f>
        <v>-1.4744668332717978</v>
      </c>
      <c r="L119" s="302">
        <f>D124-D119</f>
        <v>-5.4032693978282365E-2</v>
      </c>
      <c r="M119" s="302">
        <f>F124-F119</f>
        <v>-9.3878520711796698E-2</v>
      </c>
      <c r="N119" s="302">
        <f>SUM(K119:M119)</f>
        <v>-1.6223780479618768</v>
      </c>
    </row>
    <row r="120" spans="1:14" x14ac:dyDescent="0.2">
      <c r="A120" s="282" t="s">
        <v>365</v>
      </c>
      <c r="B120" s="302">
        <f>'Ind T6'!Q44</f>
        <v>2.9276800630982014</v>
      </c>
      <c r="C120" s="299" t="str">
        <f>CONCATENATE("(",ROUND((B120/$H121)*100,1),")")</f>
        <v>(15.5)</v>
      </c>
      <c r="D120" s="302">
        <f>'Ind T6'!R44</f>
        <v>1.1817113603336167</v>
      </c>
      <c r="E120" s="299" t="str">
        <f>CONCATENATE("(",ROUND((D120/$H121)*100,1),")")</f>
        <v>(6.3)</v>
      </c>
      <c r="F120" s="302">
        <f>'Ind T6'!S44</f>
        <v>0.5627049103092514</v>
      </c>
      <c r="G120" s="299" t="str">
        <f>CONCATENATE("(",ROUND((F120/$H121)*100,1),")")</f>
        <v>(3)</v>
      </c>
      <c r="H120" s="302">
        <f t="shared" ref="H120" si="101">SUM(B120,D120,F120)</f>
        <v>4.6720963337410693</v>
      </c>
      <c r="I120" s="299" t="str">
        <f>CONCATENATE("(",ROUND((H120/$H121)*100,1),")")</f>
        <v>(24.7)</v>
      </c>
      <c r="K120" s="302">
        <f t="shared" ref="K120:K121" si="102">B125-B120</f>
        <v>-0.25476711399553276</v>
      </c>
      <c r="L120" s="302">
        <f t="shared" ref="L120:L121" si="103">D125-D120</f>
        <v>-0.10263577506116173</v>
      </c>
      <c r="M120" s="302">
        <f t="shared" ref="M120:M121" si="104">F125-F120</f>
        <v>-5.921906298142221E-2</v>
      </c>
      <c r="N120" s="302">
        <f t="shared" ref="N120:N121" si="105">SUM(K120:M120)</f>
        <v>-0.41662195203811669</v>
      </c>
    </row>
    <row r="121" spans="1:14" x14ac:dyDescent="0.2">
      <c r="A121" s="282" t="s">
        <v>363</v>
      </c>
      <c r="B121" s="302">
        <f>SUM(B119:B120)</f>
        <v>15.364317593458386</v>
      </c>
      <c r="C121" s="299" t="str">
        <f>CONCATENATE("(",ROUND((B121/$H121)*100,1),")")</f>
        <v>(81.3)</v>
      </c>
      <c r="D121" s="302">
        <f>SUM(D119:D120)</f>
        <v>1.7134711229204584</v>
      </c>
      <c r="E121" s="299" t="str">
        <f>CONCATENATE("(",ROUND((D121/$H121)*100,1),")")</f>
        <v>(9.1)</v>
      </c>
      <c r="F121" s="302">
        <f>SUM(F119:F120)</f>
        <v>1.8242112836211533</v>
      </c>
      <c r="G121" s="299" t="str">
        <f>CONCATENATE("(",ROUND((F121/$H121)*100,1),")")</f>
        <v>(9.7)</v>
      </c>
      <c r="H121" s="302">
        <f>SUM(H119:H120)</f>
        <v>18.901999999999997</v>
      </c>
      <c r="I121" s="299" t="str">
        <f>CONCATENATE("(",ROUND((H121/$H121)*100,1),")")</f>
        <v>(100)</v>
      </c>
      <c r="K121" s="302">
        <f t="shared" si="102"/>
        <v>-1.7292339472673302</v>
      </c>
      <c r="L121" s="302">
        <f t="shared" si="103"/>
        <v>-0.1566684690394442</v>
      </c>
      <c r="M121" s="302">
        <f t="shared" si="104"/>
        <v>-0.15309758369321891</v>
      </c>
      <c r="N121" s="302">
        <f t="shared" si="105"/>
        <v>-2.0389999999999935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10.962170697088387</v>
      </c>
      <c r="C124" s="299" t="str">
        <f>CONCATENATE("(",ROUND((B124/$H126)*100,1),")")</f>
        <v>(65)</v>
      </c>
      <c r="D124" s="302">
        <f>'Ind T6'!W45</f>
        <v>0.47772706860855929</v>
      </c>
      <c r="E124" s="299" t="str">
        <f>CONCATENATE("(",ROUND((D124/$H126)*100,1),")")</f>
        <v>(2.8)</v>
      </c>
      <c r="F124" s="302">
        <f>'Ind T6'!X45</f>
        <v>1.1676278526001052</v>
      </c>
      <c r="G124" s="299" t="str">
        <f>CONCATENATE("(",ROUND((F124/$H126)*100,1),")")</f>
        <v>(6.9)</v>
      </c>
      <c r="H124" s="302">
        <f>SUM(B124,D124,F124)</f>
        <v>12.607525618297052</v>
      </c>
      <c r="I124" s="299" t="str">
        <f>CONCATENATE("(",ROUND((H124/$H126)*100,1),")")</f>
        <v>(74.8)</v>
      </c>
      <c r="K124" s="302">
        <f>B124-B114</f>
        <v>-2.1634496095372473</v>
      </c>
      <c r="L124" s="302">
        <f>D124-D114</f>
        <v>-8.0456776685886466E-2</v>
      </c>
      <c r="M124" s="302">
        <f>F124-F114</f>
        <v>-0.15975186634868876</v>
      </c>
      <c r="N124" s="302">
        <f>SUM(K124:M124)</f>
        <v>-2.4036582525718226</v>
      </c>
    </row>
    <row r="125" spans="1:14" x14ac:dyDescent="0.2">
      <c r="A125" s="282" t="s">
        <v>365</v>
      </c>
      <c r="B125" s="302">
        <f>'Ind T6'!V44</f>
        <v>2.6729129491026686</v>
      </c>
      <c r="C125" s="299" t="str">
        <f>CONCATENATE("(",ROUND((B125/$H126)*100,1),")")</f>
        <v>(15.9)</v>
      </c>
      <c r="D125" s="302">
        <f>'Ind T6'!W44</f>
        <v>1.079075585272455</v>
      </c>
      <c r="E125" s="299" t="str">
        <f>CONCATENATE("(",ROUND((D125/$H126)*100,1),")")</f>
        <v>(6.4)</v>
      </c>
      <c r="F125" s="302">
        <f>'Ind T6'!X44</f>
        <v>0.50348584732782919</v>
      </c>
      <c r="G125" s="299" t="str">
        <f>CONCATENATE("(",ROUND((F125/$H126)*100,1),")")</f>
        <v>(3)</v>
      </c>
      <c r="H125" s="302">
        <f t="shared" ref="H125" si="106">SUM(B125,D125,F125)</f>
        <v>4.2554743817029532</v>
      </c>
      <c r="I125" s="299" t="str">
        <f>CONCATENATE("(",ROUND((H125/$H126)*100,1),")")</f>
        <v>(25.2)</v>
      </c>
      <c r="K125" s="302">
        <f t="shared" ref="K125:K126" si="107">B125-B115</f>
        <v>-0.39236265011418725</v>
      </c>
      <c r="L125" s="302">
        <f t="shared" ref="L125:L126" si="108">D125-D115</f>
        <v>-0.15593545139746179</v>
      </c>
      <c r="M125" s="302">
        <f t="shared" ref="M125:M126" si="109">F125-F115</f>
        <v>-0.1070436459165196</v>
      </c>
      <c r="N125" s="302">
        <f t="shared" ref="N125:N126" si="110">SUM(K125:M125)</f>
        <v>-0.65534174742816864</v>
      </c>
    </row>
    <row r="126" spans="1:14" x14ac:dyDescent="0.2">
      <c r="A126" s="282" t="s">
        <v>363</v>
      </c>
      <c r="B126" s="302">
        <f>SUM(B124:B125)</f>
        <v>13.635083646191056</v>
      </c>
      <c r="C126" s="299" t="str">
        <f>CONCATENATE("(",ROUND((B126/$H126)*100,1),")")</f>
        <v>(80.9)</v>
      </c>
      <c r="D126" s="302">
        <f>SUM(D124:D125)</f>
        <v>1.5568026538810142</v>
      </c>
      <c r="E126" s="299" t="str">
        <f>CONCATENATE("(",ROUND((D126/$H126)*100,1),")")</f>
        <v>(9.2)</v>
      </c>
      <c r="F126" s="302">
        <f>SUM(F124:F125)</f>
        <v>1.6711136999279343</v>
      </c>
      <c r="G126" s="299" t="str">
        <f>CONCATENATE("(",ROUND((F126/$H126)*100,1),")")</f>
        <v>(9.9)</v>
      </c>
      <c r="H126" s="302">
        <f>SUM(H124:H125)</f>
        <v>16.863000000000007</v>
      </c>
      <c r="I126" s="299" t="str">
        <f>CONCATENATE("(",ROUND((H126/$H126)*100,1),")")</f>
        <v>(100)</v>
      </c>
      <c r="K126" s="302">
        <f t="shared" si="107"/>
        <v>-2.5558122596514359</v>
      </c>
      <c r="L126" s="302">
        <f t="shared" si="108"/>
        <v>-0.23639222808334837</v>
      </c>
      <c r="M126" s="302">
        <f t="shared" si="109"/>
        <v>-0.26679551226520837</v>
      </c>
      <c r="N126" s="302">
        <f t="shared" si="110"/>
        <v>-3.0589999999999922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3.0093853883095418</v>
      </c>
      <c r="C135" s="299" t="str">
        <f>CONCATENATE("(",ROUND((B135/$H137)*100,1),")")</f>
        <v>(65.2)</v>
      </c>
      <c r="D135" s="302">
        <f>'Ind T6'!M54</f>
        <v>4.6209001465450816E-2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3.0555943897749929</v>
      </c>
      <c r="I135" s="299" t="str">
        <f>CONCATENATE("(",ROUND((H135/$H137)*100,1),")")</f>
        <v>(66.2)</v>
      </c>
      <c r="K135" s="302">
        <f>B140-B135</f>
        <v>-9.8373603399641407E-2</v>
      </c>
      <c r="L135" s="302">
        <f>D140-D135</f>
        <v>-5.3171114275788606E-4</v>
      </c>
      <c r="M135" s="302">
        <f>F140-F135</f>
        <v>0</v>
      </c>
      <c r="N135" s="302">
        <f>SUM(K135:M135)</f>
        <v>-9.8905314542399286E-2</v>
      </c>
    </row>
    <row r="136" spans="1:14" x14ac:dyDescent="0.2">
      <c r="A136" s="282" t="s">
        <v>365</v>
      </c>
      <c r="B136" s="302">
        <f>'Ind T6'!L53</f>
        <v>0.9247600586160426</v>
      </c>
      <c r="C136" s="299" t="str">
        <f>CONCATENATE("(",ROUND((B136/$H137)*100,1),")")</f>
        <v>(20)</v>
      </c>
      <c r="D136" s="302">
        <f>'Ind T6'!M53</f>
        <v>0.2517327192874283</v>
      </c>
      <c r="E136" s="299" t="str">
        <f>CONCATENATE("(",ROUND((D136/$H137)*100,1),")")</f>
        <v>(5.5)</v>
      </c>
      <c r="F136" s="302">
        <f>'Ind T6'!N53</f>
        <v>0.38591283232153262</v>
      </c>
      <c r="G136" s="299" t="str">
        <f>CONCATENATE("(",ROUND((F136/$H137)*100,1),")")</f>
        <v>(8.4)</v>
      </c>
      <c r="H136" s="302">
        <f t="shared" ref="H136" si="111">SUM(B136,D136,F136)</f>
        <v>1.5624056102250035</v>
      </c>
      <c r="I136" s="299" t="str">
        <f>CONCATENATE("(",ROUND((H136/$H137)*100,1),")")</f>
        <v>(33.8)</v>
      </c>
      <c r="K136" s="302">
        <f t="shared" ref="K136:K137" si="112">B141-B136</f>
        <v>-1.6032531708948472E-2</v>
      </c>
      <c r="L136" s="302">
        <f t="shared" ref="L136:L137" si="113">D141-D136</f>
        <v>-6.5786547618235658E-3</v>
      </c>
      <c r="M136" s="302">
        <f t="shared" ref="M136:M137" si="114">F141-F136</f>
        <v>-1.5483498986819555E-2</v>
      </c>
      <c r="N136" s="302">
        <f t="shared" ref="N136:N137" si="115">SUM(K136:M136)</f>
        <v>-3.8094685457591593E-2</v>
      </c>
    </row>
    <row r="137" spans="1:14" x14ac:dyDescent="0.2">
      <c r="A137" s="282" t="s">
        <v>363</v>
      </c>
      <c r="B137" s="302">
        <f>SUM(B135:B136)</f>
        <v>3.9341454469255845</v>
      </c>
      <c r="C137" s="299" t="str">
        <f>CONCATENATE("(",ROUND((B137/$H137)*100,1),")")</f>
        <v>(85.2)</v>
      </c>
      <c r="D137" s="302">
        <f>SUM(D135:D136)</f>
        <v>0.29794172075287911</v>
      </c>
      <c r="E137" s="299" t="str">
        <f>CONCATENATE("(",ROUND((D137/$H137)*100,1),")")</f>
        <v>(6.5)</v>
      </c>
      <c r="F137" s="302">
        <f>SUM(F135:F136)</f>
        <v>0.38591283232153262</v>
      </c>
      <c r="G137" s="299" t="str">
        <f>CONCATENATE("(",ROUND((F137/$H137)*100,1),")")</f>
        <v>(8.4)</v>
      </c>
      <c r="H137" s="302">
        <f>SUM(H135:H136)</f>
        <v>4.6179999999999968</v>
      </c>
      <c r="I137" s="299" t="str">
        <f>CONCATENATE("(",ROUND((H137/$H137)*100,1),")")</f>
        <v>(100)</v>
      </c>
      <c r="K137" s="302">
        <f t="shared" si="112"/>
        <v>-0.11440613510858988</v>
      </c>
      <c r="L137" s="302">
        <f t="shared" si="113"/>
        <v>-7.1103659045814727E-3</v>
      </c>
      <c r="M137" s="302">
        <f t="shared" si="114"/>
        <v>-1.5483498986819555E-2</v>
      </c>
      <c r="N137" s="302">
        <f t="shared" si="115"/>
        <v>-0.13699999999999091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2.9110117849099004</v>
      </c>
      <c r="C140" s="299" t="str">
        <f>CONCATENATE("(",ROUND((B140/$H142)*100,1),")")</f>
        <v>(65)</v>
      </c>
      <c r="D140" s="302">
        <f>'Ind T6'!R54</f>
        <v>4.567729032269293E-2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2.9566890752325934</v>
      </c>
      <c r="I140" s="299" t="str">
        <f>CONCATENATE("(",ROUND((H140/$H142)*100,1),")")</f>
        <v>(66)</v>
      </c>
      <c r="K140" s="302">
        <f>B145-B140</f>
        <v>4.4731411186660353E-4</v>
      </c>
      <c r="L140" s="302">
        <f>D145-D140</f>
        <v>1.9851167209836429E-3</v>
      </c>
      <c r="M140" s="302">
        <f>F145-F140</f>
        <v>0</v>
      </c>
      <c r="N140" s="302">
        <f>SUM(K140:M140)</f>
        <v>2.4324308328502464E-3</v>
      </c>
    </row>
    <row r="141" spans="1:14" x14ac:dyDescent="0.2">
      <c r="A141" s="282" t="s">
        <v>365</v>
      </c>
      <c r="B141" s="302">
        <f>'Ind T6'!Q53</f>
        <v>0.90872752690709413</v>
      </c>
      <c r="C141" s="299" t="str">
        <f>CONCATENATE("(",ROUND((B141/$H142)*100,1),")")</f>
        <v>(20.3)</v>
      </c>
      <c r="D141" s="302">
        <f>'Ind T6'!R53</f>
        <v>0.24515406452560473</v>
      </c>
      <c r="E141" s="299" t="str">
        <f>CONCATENATE("(",ROUND((D141/$H142)*100,1),")")</f>
        <v>(5.5)</v>
      </c>
      <c r="F141" s="302">
        <f>'Ind T6'!S53</f>
        <v>0.37042933333471306</v>
      </c>
      <c r="G141" s="299" t="str">
        <f>CONCATENATE("(",ROUND((F141/$H142)*100,1),")")</f>
        <v>(8.3)</v>
      </c>
      <c r="H141" s="302">
        <f t="shared" ref="H141" si="116">SUM(B141,D141,F141)</f>
        <v>1.524310924767412</v>
      </c>
      <c r="I141" s="299" t="str">
        <f>CONCATENATE("(",ROUND((H141/$H142)*100,1),")")</f>
        <v>(34)</v>
      </c>
      <c r="K141" s="302">
        <f t="shared" ref="K141:K142" si="117">B146-B141</f>
        <v>2.9469327546927548E-2</v>
      </c>
      <c r="L141" s="302">
        <f t="shared" ref="L141:L142" si="118">D146-D141</f>
        <v>3.1921616532505082E-3</v>
      </c>
      <c r="M141" s="302">
        <f t="shared" ref="M141:M142" si="119">F146-F141</f>
        <v>-1.0939200330317145E-3</v>
      </c>
      <c r="N141" s="302">
        <f t="shared" ref="N141:N142" si="120">SUM(K141:M141)</f>
        <v>3.1567569167146342E-2</v>
      </c>
    </row>
    <row r="142" spans="1:14" x14ac:dyDescent="0.2">
      <c r="A142" s="282" t="s">
        <v>363</v>
      </c>
      <c r="B142" s="302">
        <f>SUM(B140:B141)</f>
        <v>3.8197393118169947</v>
      </c>
      <c r="C142" s="299" t="str">
        <f>CONCATENATE("(",ROUND((B142/$H142)*100,1),")")</f>
        <v>(85.2)</v>
      </c>
      <c r="D142" s="302">
        <f>SUM(D140:D141)</f>
        <v>0.29083135484829764</v>
      </c>
      <c r="E142" s="299" t="str">
        <f>CONCATENATE("(",ROUND((D142/$H142)*100,1),")")</f>
        <v>(6.5)</v>
      </c>
      <c r="F142" s="302">
        <f>SUM(F140:F141)</f>
        <v>0.37042933333471306</v>
      </c>
      <c r="G142" s="299" t="str">
        <f>CONCATENATE("(",ROUND((F142/$H142)*100,1),")")</f>
        <v>(8.3)</v>
      </c>
      <c r="H142" s="302">
        <f>SUM(H140:H141)</f>
        <v>4.4810000000000052</v>
      </c>
      <c r="I142" s="299" t="str">
        <f>CONCATENATE("(",ROUND((H142/$H142)*100,1),")")</f>
        <v>(100)</v>
      </c>
      <c r="K142" s="302">
        <f t="shared" si="117"/>
        <v>2.9916641658794152E-2</v>
      </c>
      <c r="L142" s="302">
        <f t="shared" si="118"/>
        <v>5.177278374234151E-3</v>
      </c>
      <c r="M142" s="302">
        <f t="shared" si="119"/>
        <v>-1.0939200330317145E-3</v>
      </c>
      <c r="N142" s="302">
        <f t="shared" si="120"/>
        <v>3.3999999999996589E-2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2.911459099021767</v>
      </c>
      <c r="C145" s="299" t="str">
        <f>CONCATENATE("(",ROUND((B145/$H147)*100,1),")")</f>
        <v>(64.5)</v>
      </c>
      <c r="D145" s="302">
        <f>'Ind T6'!W54</f>
        <v>4.7662407043676573E-2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2.9591215060654434</v>
      </c>
      <c r="I145" s="299" t="str">
        <f>CONCATENATE("(",ROUND((H145/$H147)*100,1),")")</f>
        <v>(65.5)</v>
      </c>
      <c r="K145" s="302">
        <f>B145-B135</f>
        <v>-9.7926289287774804E-2</v>
      </c>
      <c r="L145" s="302">
        <f>D145-D135</f>
        <v>1.4534055782257568E-3</v>
      </c>
      <c r="M145" s="302">
        <f>F145-F135</f>
        <v>0</v>
      </c>
      <c r="N145" s="302">
        <f>SUM(K145:M145)</f>
        <v>-9.647288370954904E-2</v>
      </c>
    </row>
    <row r="146" spans="1:14" x14ac:dyDescent="0.2">
      <c r="A146" s="282" t="s">
        <v>365</v>
      </c>
      <c r="B146" s="302">
        <f>'Ind T6'!V53</f>
        <v>0.93819685445402168</v>
      </c>
      <c r="C146" s="299" t="str">
        <f>CONCATENATE("(",ROUND((B146/$H147)*100,1),")")</f>
        <v>(20.8)</v>
      </c>
      <c r="D146" s="302">
        <f>'Ind T6'!W53</f>
        <v>0.24834622617885524</v>
      </c>
      <c r="E146" s="299" t="str">
        <f>CONCATENATE("(",ROUND((D146/$H147)*100,1),")")</f>
        <v>(5.5)</v>
      </c>
      <c r="F146" s="302">
        <f>'Ind T6'!X53</f>
        <v>0.36933541330168135</v>
      </c>
      <c r="G146" s="299" t="str">
        <f>CONCATENATE("(",ROUND((F146/$H147)*100,1),")")</f>
        <v>(8.2)</v>
      </c>
      <c r="H146" s="302">
        <f t="shared" ref="H146" si="121">SUM(B146,D146,F146)</f>
        <v>1.5558784939345582</v>
      </c>
      <c r="I146" s="299" t="str">
        <f>CONCATENATE("(",ROUND((H146/$H147)*100,1),")")</f>
        <v>(34.5)</v>
      </c>
      <c r="K146" s="302">
        <f t="shared" ref="K146:K147" si="122">B146-B136</f>
        <v>1.3436795837979076E-2</v>
      </c>
      <c r="L146" s="302">
        <f t="shared" ref="L146:L147" si="123">D146-D136</f>
        <v>-3.3864931085730576E-3</v>
      </c>
      <c r="M146" s="302">
        <f t="shared" ref="M146:M147" si="124">F146-F136</f>
        <v>-1.6577419019851269E-2</v>
      </c>
      <c r="N146" s="302">
        <f t="shared" ref="N146:N147" si="125">SUM(K146:M146)</f>
        <v>-6.5271162904452507E-3</v>
      </c>
    </row>
    <row r="147" spans="1:14" x14ac:dyDescent="0.2">
      <c r="A147" s="282" t="s">
        <v>363</v>
      </c>
      <c r="B147" s="302">
        <f>SUM(B145:B146)</f>
        <v>3.8496559534757888</v>
      </c>
      <c r="C147" s="299" t="str">
        <f>CONCATENATE("(",ROUND((B147/$H147)*100,1),")")</f>
        <v>(85.3)</v>
      </c>
      <c r="D147" s="302">
        <f>SUM(D145:D146)</f>
        <v>0.29600863322253179</v>
      </c>
      <c r="E147" s="299" t="str">
        <f>CONCATENATE("(",ROUND((D147/$H147)*100,1),")")</f>
        <v>(6.6)</v>
      </c>
      <c r="F147" s="302">
        <f>SUM(F145:F146)</f>
        <v>0.36933541330168135</v>
      </c>
      <c r="G147" s="299" t="str">
        <f>CONCATENATE("(",ROUND((F147/$H147)*100,1),")")</f>
        <v>(8.2)</v>
      </c>
      <c r="H147" s="302">
        <f>SUM(H145:H146)</f>
        <v>4.5150000000000015</v>
      </c>
      <c r="I147" s="299" t="str">
        <f>CONCATENATE("(",ROUND((H147/$H147)*100,1),")")</f>
        <v>(100)</v>
      </c>
      <c r="K147" s="302">
        <f t="shared" si="122"/>
        <v>-8.4489493449795727E-2</v>
      </c>
      <c r="L147" s="302">
        <f t="shared" si="123"/>
        <v>-1.9330875303473216E-3</v>
      </c>
      <c r="M147" s="302">
        <f t="shared" si="124"/>
        <v>-1.6577419019851269E-2</v>
      </c>
      <c r="N147" s="302">
        <f t="shared" si="125"/>
        <v>-0.10299999999999432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4.4548367998594474</v>
      </c>
      <c r="C156" s="299" t="str">
        <f>CONCATENATE("(",ROUND((B156/$H158)*100,1),")")</f>
        <v>(67.3)</v>
      </c>
      <c r="D156" s="302">
        <f>'Ind T6'!M63</f>
        <v>0.61329360528429444</v>
      </c>
      <c r="E156" s="299" t="str">
        <f>CONCATENATE("(",ROUND((D156/$H158)*100,1),")")</f>
        <v>(9.3)</v>
      </c>
      <c r="F156" s="302">
        <f>'Ind T6'!N63</f>
        <v>0.28521946002784981</v>
      </c>
      <c r="G156" s="299" t="str">
        <f>CONCATENATE("(",ROUND((F156/$H158)*100,1),")")</f>
        <v>(4.3)</v>
      </c>
      <c r="H156" s="302">
        <f>SUM(B156,D156,F156)</f>
        <v>5.3533498651715918</v>
      </c>
      <c r="I156" s="299" t="str">
        <f>CONCATENATE("(",ROUND((H156/$H158)*100,1),")")</f>
        <v>(80.9)</v>
      </c>
      <c r="K156" s="302">
        <f>B161-B156</f>
        <v>0.2959434845857567</v>
      </c>
      <c r="L156" s="302">
        <f>D161-D156</f>
        <v>4.81373729981035E-2</v>
      </c>
      <c r="M156" s="302">
        <f>F161-F156</f>
        <v>9.6155513614977761E-3</v>
      </c>
      <c r="N156" s="302">
        <f>SUM(K156:M156)</f>
        <v>0.35369640894535798</v>
      </c>
    </row>
    <row r="157" spans="1:14" x14ac:dyDescent="0.2">
      <c r="A157" s="282" t="s">
        <v>365</v>
      </c>
      <c r="B157" s="302">
        <f>'Ind T6'!L62</f>
        <v>1.0043169771453881</v>
      </c>
      <c r="C157" s="299" t="str">
        <f>CONCATENATE("(",ROUND((B157/$H158)*100,1),")")</f>
        <v>(15.2)</v>
      </c>
      <c r="D157" s="302">
        <f>'Ind T6'!M62</f>
        <v>0.24092945042044042</v>
      </c>
      <c r="E157" s="299" t="str">
        <f>CONCATENATE("(",ROUND((D157/$H158)*100,1),")")</f>
        <v>(3.6)</v>
      </c>
      <c r="F157" s="302">
        <f>'Ind T6'!N62</f>
        <v>1.6403707262552601E-2</v>
      </c>
      <c r="G157" s="299" t="str">
        <f>CONCATENATE("(",ROUND((F157/$H158)*100,1),")")</f>
        <v>(0.2)</v>
      </c>
      <c r="H157" s="302">
        <f t="shared" ref="H157" si="126">SUM(B157,D157,F157)</f>
        <v>1.2616501348283813</v>
      </c>
      <c r="I157" s="299" t="str">
        <f>CONCATENATE("(",ROUND((H157/$H158)*100,1),")")</f>
        <v>(19.1)</v>
      </c>
      <c r="K157" s="302">
        <f t="shared" ref="K157:K158" si="127">B162-B157</f>
        <v>0.11638411624723544</v>
      </c>
      <c r="L157" s="302">
        <f t="shared" ref="L157:L158" si="128">D162-D157</f>
        <v>2.0895521451964744E-2</v>
      </c>
      <c r="M157" s="302">
        <f t="shared" ref="M157:M158" si="129">F162-F157</f>
        <v>1.0239533554710425E-3</v>
      </c>
      <c r="N157" s="302">
        <f t="shared" ref="N157:N158" si="130">SUM(K157:M157)</f>
        <v>0.13830359105467122</v>
      </c>
    </row>
    <row r="158" spans="1:14" x14ac:dyDescent="0.2">
      <c r="A158" s="282" t="s">
        <v>363</v>
      </c>
      <c r="B158" s="302">
        <f>SUM(B156:B157)</f>
        <v>5.4591537770048353</v>
      </c>
      <c r="C158" s="299" t="str">
        <f>CONCATENATE("(",ROUND((B158/$H158)*100,1),")")</f>
        <v>(82.5)</v>
      </c>
      <c r="D158" s="302">
        <f>SUM(D156:D157)</f>
        <v>0.85422305570473489</v>
      </c>
      <c r="E158" s="299" t="str">
        <f>CONCATENATE("(",ROUND((D158/$H158)*100,1),")")</f>
        <v>(12.9)</v>
      </c>
      <c r="F158" s="302">
        <f>SUM(F156:F157)</f>
        <v>0.30162316729040239</v>
      </c>
      <c r="G158" s="299" t="str">
        <f>CONCATENATE("(",ROUND((F158/$H158)*100,1),")")</f>
        <v>(4.6)</v>
      </c>
      <c r="H158" s="302">
        <f>SUM(H156:H157)</f>
        <v>6.6149999999999736</v>
      </c>
      <c r="I158" s="299" t="str">
        <f>CONCATENATE("(",ROUND((H158/$H158)*100,1),")")</f>
        <v>(100)</v>
      </c>
      <c r="K158" s="302">
        <f t="shared" si="127"/>
        <v>0.41232760083299258</v>
      </c>
      <c r="L158" s="302">
        <f t="shared" si="128"/>
        <v>6.9032894450068216E-2</v>
      </c>
      <c r="M158" s="302">
        <f t="shared" si="129"/>
        <v>1.0639504716968839E-2</v>
      </c>
      <c r="N158" s="302">
        <f t="shared" si="130"/>
        <v>0.49200000000002964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4.7507802844452041</v>
      </c>
      <c r="C161" s="299" t="str">
        <f>CONCATENATE("(",ROUND((B161/$H163)*100,1),")")</f>
        <v>(66.8)</v>
      </c>
      <c r="D161" s="302">
        <f>'Ind T6'!R63</f>
        <v>0.66143097828239794</v>
      </c>
      <c r="E161" s="299" t="str">
        <f>CONCATENATE("(",ROUND((D161/$H163)*100,1),")")</f>
        <v>(9.3)</v>
      </c>
      <c r="F161" s="302">
        <f>'Ind T6'!S63</f>
        <v>0.29483501138934759</v>
      </c>
      <c r="G161" s="299" t="str">
        <f>CONCATENATE("(",ROUND((F161/$H163)*100,1),")")</f>
        <v>(4.1)</v>
      </c>
      <c r="H161" s="302">
        <f>SUM(B161,D161,F161)</f>
        <v>5.7070462741169496</v>
      </c>
      <c r="I161" s="299" t="str">
        <f>CONCATENATE("(",ROUND((H161/$H163)*100,1),")")</f>
        <v>(80.3)</v>
      </c>
      <c r="K161" s="302">
        <f>B166-B161</f>
        <v>0.48859276355865688</v>
      </c>
      <c r="L161" s="302">
        <f>D166-D161</f>
        <v>7.9428273719586495E-2</v>
      </c>
      <c r="M161" s="302">
        <f>F166-F161</f>
        <v>8.486311165660898E-3</v>
      </c>
      <c r="N161" s="302">
        <f>SUM(K161:M161)</f>
        <v>0.57650734844390428</v>
      </c>
    </row>
    <row r="162" spans="1:14" x14ac:dyDescent="0.2">
      <c r="A162" s="282" t="s">
        <v>365</v>
      </c>
      <c r="B162" s="302">
        <f>'Ind T6'!Q62</f>
        <v>1.1207010933926236</v>
      </c>
      <c r="C162" s="299" t="str">
        <f>CONCATENATE("(",ROUND((B162/$H163)*100,1),")")</f>
        <v>(15.8)</v>
      </c>
      <c r="D162" s="302">
        <f>'Ind T6'!R62</f>
        <v>0.26182497187240517</v>
      </c>
      <c r="E162" s="299" t="str">
        <f>CONCATENATE("(",ROUND((D162/$H163)*100,1),")")</f>
        <v>(3.7)</v>
      </c>
      <c r="F162" s="302">
        <f>'Ind T6'!S62</f>
        <v>1.7427660618023644E-2</v>
      </c>
      <c r="G162" s="299" t="str">
        <f>CONCATENATE("(",ROUND((F162/$H163)*100,1),")")</f>
        <v>(0.2)</v>
      </c>
      <c r="H162" s="302">
        <f t="shared" ref="H162" si="131">SUM(B162,D162,F162)</f>
        <v>1.3999537258830526</v>
      </c>
      <c r="I162" s="299" t="str">
        <f>CONCATENATE("(",ROUND((H162/$H163)*100,1),")")</f>
        <v>(19.7)</v>
      </c>
      <c r="K162" s="302">
        <f t="shared" ref="K162:K163" si="132">B167-B162</f>
        <v>0.22864782127722472</v>
      </c>
      <c r="L162" s="302">
        <f t="shared" ref="L162:L163" si="133">D167-D162</f>
        <v>3.7391867300222814E-2</v>
      </c>
      <c r="M162" s="302">
        <f t="shared" ref="M162:M163" si="134">F167-F162</f>
        <v>1.4529629786349807E-3</v>
      </c>
      <c r="N162" s="302">
        <f t="shared" ref="N162:N163" si="135">SUM(K162:M162)</f>
        <v>0.26749265155608248</v>
      </c>
    </row>
    <row r="163" spans="1:14" x14ac:dyDescent="0.2">
      <c r="A163" s="282" t="s">
        <v>363</v>
      </c>
      <c r="B163" s="302">
        <f>SUM(B161:B162)</f>
        <v>5.8714813778378279</v>
      </c>
      <c r="C163" s="299" t="str">
        <f>CONCATENATE("(",ROUND((B163/$H163)*100,1),")")</f>
        <v>(82.6)</v>
      </c>
      <c r="D163" s="302">
        <f>SUM(D161:D162)</f>
        <v>0.92325595015480311</v>
      </c>
      <c r="E163" s="299" t="str">
        <f>CONCATENATE("(",ROUND((D163/$H163)*100,1),")")</f>
        <v>(13)</v>
      </c>
      <c r="F163" s="302">
        <f>SUM(F161:F162)</f>
        <v>0.31226267200737123</v>
      </c>
      <c r="G163" s="299" t="str">
        <f>CONCATENATE("(",ROUND((F163/$H163)*100,1),")")</f>
        <v>(4.4)</v>
      </c>
      <c r="H163" s="302">
        <f>SUM(H161:H162)</f>
        <v>7.107000000000002</v>
      </c>
      <c r="I163" s="299" t="str">
        <f>CONCATENATE("(",ROUND((H163/$H163)*100,1),")")</f>
        <v>(100)</v>
      </c>
      <c r="K163" s="302">
        <f t="shared" si="132"/>
        <v>0.71724058483588138</v>
      </c>
      <c r="L163" s="302">
        <f t="shared" si="133"/>
        <v>0.1168201410198092</v>
      </c>
      <c r="M163" s="302">
        <f t="shared" si="134"/>
        <v>9.939274144295851E-3</v>
      </c>
      <c r="N163" s="302">
        <f t="shared" si="135"/>
        <v>0.84399999999998643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5.2393730480038609</v>
      </c>
      <c r="C166" s="299" t="str">
        <f>CONCATENATE("(",ROUND((B166/$H168)*100,1),")")</f>
        <v>(65.9)</v>
      </c>
      <c r="D166" s="302">
        <f>'Ind T6'!W63</f>
        <v>0.74085925200198444</v>
      </c>
      <c r="E166" s="299" t="str">
        <f>CONCATENATE("(",ROUND((D166/$H168)*100,1),")")</f>
        <v>(9.3)</v>
      </c>
      <c r="F166" s="302">
        <f>'Ind T6'!X63</f>
        <v>0.30332132255500849</v>
      </c>
      <c r="G166" s="299" t="str">
        <f>CONCATENATE("(",ROUND((F166/$H168)*100,1),")")</f>
        <v>(3.8)</v>
      </c>
      <c r="H166" s="302">
        <f>SUM(B166,D166,F166)</f>
        <v>6.2835536225608539</v>
      </c>
      <c r="I166" s="299" t="str">
        <f>CONCATENATE("(",ROUND((H166/$H168)*100,1),")")</f>
        <v>(79)</v>
      </c>
      <c r="K166" s="302">
        <f>B166-B156</f>
        <v>0.78453624814441358</v>
      </c>
      <c r="L166" s="302">
        <f>D166-D156</f>
        <v>0.12756564671769</v>
      </c>
      <c r="M166" s="302">
        <f>F166-F156</f>
        <v>1.8101862527158674E-2</v>
      </c>
      <c r="N166" s="302">
        <f>SUM(K166:M166)</f>
        <v>0.93020375738926231</v>
      </c>
    </row>
    <row r="167" spans="1:14" x14ac:dyDescent="0.2">
      <c r="A167" s="282" t="s">
        <v>365</v>
      </c>
      <c r="B167" s="302">
        <f>'Ind T6'!V62</f>
        <v>1.3493489146698483</v>
      </c>
      <c r="C167" s="299" t="str">
        <f>CONCATENATE("(",ROUND((B167/$H168)*100,1),")")</f>
        <v>(17)</v>
      </c>
      <c r="D167" s="302">
        <f>'Ind T6'!W62</f>
        <v>0.29921683917262798</v>
      </c>
      <c r="E167" s="299" t="str">
        <f>CONCATENATE("(",ROUND((D167/$H168)*100,1),")")</f>
        <v>(3.8)</v>
      </c>
      <c r="F167" s="302">
        <f>'Ind T6'!X62</f>
        <v>1.8880623596658624E-2</v>
      </c>
      <c r="G167" s="299" t="str">
        <f>CONCATENATE("(",ROUND((F167/$H168)*100,1),")")</f>
        <v>(0.2)</v>
      </c>
      <c r="H167" s="302">
        <f t="shared" ref="H167" si="136">SUM(B167,D167,F167)</f>
        <v>1.6674463774391348</v>
      </c>
      <c r="I167" s="299" t="str">
        <f>CONCATENATE("(",ROUND((H167/$H168)*100,1),")")</f>
        <v>(21)</v>
      </c>
      <c r="K167" s="302">
        <f t="shared" ref="K167:K168" si="137">B167-B157</f>
        <v>0.34503193752446015</v>
      </c>
      <c r="L167" s="302">
        <f t="shared" ref="L167:L168" si="138">D167-D157</f>
        <v>5.8287388752187558E-2</v>
      </c>
      <c r="M167" s="302">
        <f t="shared" ref="M167:M168" si="139">F167-F157</f>
        <v>2.4769163341060232E-3</v>
      </c>
      <c r="N167" s="302">
        <f t="shared" ref="N167:N168" si="140">SUM(K167:M167)</f>
        <v>0.4057962426107537</v>
      </c>
    </row>
    <row r="168" spans="1:14" x14ac:dyDescent="0.2">
      <c r="A168" s="282" t="s">
        <v>363</v>
      </c>
      <c r="B168" s="302">
        <f>SUM(B166:B167)</f>
        <v>6.5887219626737092</v>
      </c>
      <c r="C168" s="299" t="str">
        <f>CONCATENATE("(",ROUND((B168/$H168)*100,1),")")</f>
        <v>(82.9)</v>
      </c>
      <c r="D168" s="302">
        <f>SUM(D166:D167)</f>
        <v>1.0400760911746123</v>
      </c>
      <c r="E168" s="299" t="str">
        <f>CONCATENATE("(",ROUND((D168/$H168)*100,1),")")</f>
        <v>(13.1)</v>
      </c>
      <c r="F168" s="302">
        <f>SUM(F166:F167)</f>
        <v>0.32220194615166708</v>
      </c>
      <c r="G168" s="299" t="str">
        <f>CONCATENATE("(",ROUND((F168/$H168)*100,1),")")</f>
        <v>(4.1)</v>
      </c>
      <c r="H168" s="302">
        <f>SUM(H166:H167)</f>
        <v>7.950999999999989</v>
      </c>
      <c r="I168" s="299" t="str">
        <f>CONCATENATE("(",ROUND((H168/$H168)*100,1),")")</f>
        <v>(100)</v>
      </c>
      <c r="K168" s="302">
        <f t="shared" si="137"/>
        <v>1.129568185668874</v>
      </c>
      <c r="L168" s="302">
        <f t="shared" si="138"/>
        <v>0.18585303546987741</v>
      </c>
      <c r="M168" s="302">
        <f t="shared" si="139"/>
        <v>2.057877886126469E-2</v>
      </c>
      <c r="N168" s="302">
        <f t="shared" si="140"/>
        <v>1.3360000000000163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14.5280395736015</v>
      </c>
      <c r="C177" s="299" t="str">
        <f>CONCATENATE("(",ROUND((B177/$H179)*100,1),")")</f>
        <v>(43.7)</v>
      </c>
      <c r="D177" s="302">
        <f>'Ind T6'!M72</f>
        <v>1.0744025971604703</v>
      </c>
      <c r="E177" s="299" t="str">
        <f>CONCATENATE("(",ROUND((D177/$H179)*100,1),")")</f>
        <v>(3.2)</v>
      </c>
      <c r="F177" s="302">
        <f>'Ind T6'!N72</f>
        <v>11.887419181516544</v>
      </c>
      <c r="G177" s="299" t="str">
        <f>CONCATENATE("(",ROUND((F177/$H179)*100,1),")")</f>
        <v>(35.8)</v>
      </c>
      <c r="H177" s="302">
        <f>SUM(B177,D177,F177)</f>
        <v>27.489861352278513</v>
      </c>
      <c r="I177" s="299" t="str">
        <f>CONCATENATE("(",ROUND((H177/$H179)*100,1),")")</f>
        <v>(82.7)</v>
      </c>
      <c r="K177" s="302">
        <f>B182-B177</f>
        <v>0.73142237967066848</v>
      </c>
      <c r="L177" s="302">
        <f>D182-D177</f>
        <v>8.9366697778984427E-2</v>
      </c>
      <c r="M177" s="302">
        <f>F182-F177</f>
        <v>0.88477114006117397</v>
      </c>
      <c r="N177" s="302">
        <f>SUM(K177:M177)</f>
        <v>1.7055602175108269</v>
      </c>
    </row>
    <row r="178" spans="1:14" x14ac:dyDescent="0.2">
      <c r="A178" s="282" t="s">
        <v>365</v>
      </c>
      <c r="B178" s="302">
        <f>'Ind T6'!L71</f>
        <v>2.7076478572685287</v>
      </c>
      <c r="C178" s="299" t="str">
        <f>CONCATENATE("(",ROUND((B178/$H179)*100,1),")")</f>
        <v>(8.1)</v>
      </c>
      <c r="D178" s="302">
        <f>'Ind T6'!M71</f>
        <v>2.131791249096644</v>
      </c>
      <c r="E178" s="299" t="str">
        <f>CONCATENATE("(",ROUND((D178/$H179)*100,1),")")</f>
        <v>(6.4)</v>
      </c>
      <c r="F178" s="302">
        <f>'Ind T6'!N71</f>
        <v>0.8936995413563783</v>
      </c>
      <c r="G178" s="299" t="str">
        <f>CONCATENATE("(",ROUND((F178/$H179)*100,1),")")</f>
        <v>(2.7)</v>
      </c>
      <c r="H178" s="302">
        <f t="shared" ref="H178" si="141">SUM(B178,D178,F178)</f>
        <v>5.7331386477215514</v>
      </c>
      <c r="I178" s="299" t="str">
        <f>CONCATENATE("(",ROUND((H178/$H179)*100,1),")")</f>
        <v>(17.3)</v>
      </c>
      <c r="K178" s="302">
        <f t="shared" ref="K178:K179" si="142">B183-B178</f>
        <v>0.18512872830863492</v>
      </c>
      <c r="L178" s="302">
        <f t="shared" ref="L178:L179" si="143">D183-D178</f>
        <v>0.16086418852057305</v>
      </c>
      <c r="M178" s="302">
        <f t="shared" ref="M178:M179" si="144">F183-F178</f>
        <v>6.5446865659781972E-2</v>
      </c>
      <c r="N178" s="302">
        <f t="shared" ref="N178:N179" si="145">SUM(K178:M178)</f>
        <v>0.41143978248898994</v>
      </c>
    </row>
    <row r="179" spans="1:14" x14ac:dyDescent="0.2">
      <c r="A179" s="282" t="s">
        <v>363</v>
      </c>
      <c r="B179" s="302">
        <f>SUM(B177:B178)</f>
        <v>17.23568743087003</v>
      </c>
      <c r="C179" s="299" t="str">
        <f>CONCATENATE("(",ROUND((B179/$H179)*100,1),")")</f>
        <v>(51.9)</v>
      </c>
      <c r="D179" s="302">
        <f>SUM(D177:D178)</f>
        <v>3.206193846257114</v>
      </c>
      <c r="E179" s="299" t="str">
        <f>CONCATENATE("(",ROUND((D179/$H179)*100,1),")")</f>
        <v>(9.7)</v>
      </c>
      <c r="F179" s="302">
        <f>SUM(F177:F178)</f>
        <v>12.781118722872922</v>
      </c>
      <c r="G179" s="299" t="str">
        <f>CONCATENATE("(",ROUND((F179/$H179)*100,1),")")</f>
        <v>(38.5)</v>
      </c>
      <c r="H179" s="302">
        <f>SUM(H177:H178)</f>
        <v>33.223000000000063</v>
      </c>
      <c r="I179" s="299" t="str">
        <f>CONCATENATE("(",ROUND((H179/$H179)*100,1),")")</f>
        <v>(100)</v>
      </c>
      <c r="K179" s="302">
        <f t="shared" si="142"/>
        <v>0.91655110797930206</v>
      </c>
      <c r="L179" s="302">
        <f t="shared" si="143"/>
        <v>0.25023088629955748</v>
      </c>
      <c r="M179" s="302">
        <f t="shared" si="144"/>
        <v>0.95021800572095572</v>
      </c>
      <c r="N179" s="302">
        <f t="shared" si="145"/>
        <v>2.1169999999998153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15.259461953272169</v>
      </c>
      <c r="C182" s="299" t="str">
        <f>CONCATENATE("(",ROUND((B182/$H184)*100,1),")")</f>
        <v>(43.2)</v>
      </c>
      <c r="D182" s="302">
        <f>'Ind T6'!R72</f>
        <v>1.1637692949394547</v>
      </c>
      <c r="E182" s="299" t="str">
        <f>CONCATENATE("(",ROUND((D182/$H184)*100,1),")")</f>
        <v>(3.3)</v>
      </c>
      <c r="F182" s="302">
        <f>'Ind T6'!S72</f>
        <v>12.772190321577717</v>
      </c>
      <c r="G182" s="299" t="str">
        <f>CONCATENATE("(",ROUND((F182/$H184)*100,1),")")</f>
        <v>(36.1)</v>
      </c>
      <c r="H182" s="302">
        <f>SUM(B182,D182,F182)</f>
        <v>29.195421569789342</v>
      </c>
      <c r="I182" s="299" t="str">
        <f>CONCATENATE("(",ROUND((H182/$H184)*100,1),")")</f>
        <v>(82.6)</v>
      </c>
      <c r="K182" s="302">
        <f>B187-B182</f>
        <v>0.64758526038024478</v>
      </c>
      <c r="L182" s="302">
        <f>D187-D182</f>
        <v>0.13454944398351532</v>
      </c>
      <c r="M182" s="302">
        <f>F187-F182</f>
        <v>1.280129198964687</v>
      </c>
      <c r="N182" s="302">
        <f>SUM(K182:M182)</f>
        <v>2.0622639033284473</v>
      </c>
    </row>
    <row r="183" spans="1:14" x14ac:dyDescent="0.2">
      <c r="A183" s="282" t="s">
        <v>365</v>
      </c>
      <c r="B183" s="302">
        <f>'Ind T6'!Q71</f>
        <v>2.8927765855771637</v>
      </c>
      <c r="C183" s="299" t="str">
        <f>CONCATENATE("(",ROUND((B183/$H184)*100,1),")")</f>
        <v>(8.2)</v>
      </c>
      <c r="D183" s="302">
        <f>'Ind T6'!R71</f>
        <v>2.292655437617217</v>
      </c>
      <c r="E183" s="299" t="str">
        <f>CONCATENATE("(",ROUND((D183/$H184)*100,1),")")</f>
        <v>(6.5)</v>
      </c>
      <c r="F183" s="302">
        <f>'Ind T6'!S71</f>
        <v>0.95914640701616027</v>
      </c>
      <c r="G183" s="299" t="str">
        <f>CONCATENATE("(",ROUND((F183/$H184)*100,1),")")</f>
        <v>(2.7)</v>
      </c>
      <c r="H183" s="302">
        <f t="shared" ref="H183" si="146">SUM(B183,D183,F183)</f>
        <v>6.1445784302105402</v>
      </c>
      <c r="I183" s="299" t="str">
        <f>CONCATENATE("(",ROUND((H183/$H184)*100,1),")")</f>
        <v>(17.4)</v>
      </c>
      <c r="K183" s="302">
        <f t="shared" ref="K183:K184" si="147">B188-B183</f>
        <v>0.26382457637550472</v>
      </c>
      <c r="L183" s="302">
        <f t="shared" ref="L183:L184" si="148">D188-D183</f>
        <v>0.23709696939002267</v>
      </c>
      <c r="M183" s="302">
        <f t="shared" ref="M183:M184" si="149">F188-F183</f>
        <v>0.11681455090613679</v>
      </c>
      <c r="N183" s="302">
        <f t="shared" ref="N183:N184" si="150">SUM(K183:M183)</f>
        <v>0.61773609667166418</v>
      </c>
    </row>
    <row r="184" spans="1:14" x14ac:dyDescent="0.2">
      <c r="A184" s="282" t="s">
        <v>363</v>
      </c>
      <c r="B184" s="302">
        <f>SUM(B182:B183)</f>
        <v>18.152238538849332</v>
      </c>
      <c r="C184" s="299" t="str">
        <f>CONCATENATE("(",ROUND((B184/$H184)*100,1),")")</f>
        <v>(51.4)</v>
      </c>
      <c r="D184" s="302">
        <f>SUM(D182:D183)</f>
        <v>3.4564247325566715</v>
      </c>
      <c r="E184" s="299" t="str">
        <f>CONCATENATE("(",ROUND((D184/$H184)*100,1),")")</f>
        <v>(9.8)</v>
      </c>
      <c r="F184" s="302">
        <f>SUM(F182:F183)</f>
        <v>13.731336728593877</v>
      </c>
      <c r="G184" s="299" t="str">
        <f>CONCATENATE("(",ROUND((F184/$H184)*100,1),")")</f>
        <v>(38.9)</v>
      </c>
      <c r="H184" s="302">
        <f>SUM(H182:H183)</f>
        <v>35.339999999999883</v>
      </c>
      <c r="I184" s="299" t="str">
        <f>CONCATENATE("(",ROUND((H184/$H184)*100,1),")")</f>
        <v>(100)</v>
      </c>
      <c r="K184" s="302">
        <f t="shared" si="147"/>
        <v>0.91140983675575171</v>
      </c>
      <c r="L184" s="302">
        <f t="shared" si="148"/>
        <v>0.37164641337353821</v>
      </c>
      <c r="M184" s="302">
        <f t="shared" si="149"/>
        <v>1.3969437498708235</v>
      </c>
      <c r="N184" s="302">
        <f t="shared" si="150"/>
        <v>2.6800000000001134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15.907047213652413</v>
      </c>
      <c r="C187" s="299" t="str">
        <f>CONCATENATE("(",ROUND((B187/$H189)*100,1),")")</f>
        <v>(41.8)</v>
      </c>
      <c r="D187" s="302">
        <f>'Ind T6'!W72</f>
        <v>1.29831873892297</v>
      </c>
      <c r="E187" s="299" t="str">
        <f>CONCATENATE("(",ROUND((D187/$H189)*100,1),")")</f>
        <v>(3.4)</v>
      </c>
      <c r="F187" s="302">
        <f>'Ind T6'!X72</f>
        <v>14.052319520542405</v>
      </c>
      <c r="G187" s="299" t="str">
        <f>CONCATENATE("(",ROUND((F187/$H189)*100,1),")")</f>
        <v>(37)</v>
      </c>
      <c r="H187" s="302">
        <f>SUM(B187,D187,F187)</f>
        <v>31.257685473117789</v>
      </c>
      <c r="I187" s="299" t="str">
        <f>CONCATENATE("(",ROUND((H187/$H189)*100,1),")")</f>
        <v>(82.2)</v>
      </c>
      <c r="K187" s="302">
        <f>B187-B177</f>
        <v>1.3790076400509133</v>
      </c>
      <c r="L187" s="302">
        <f>D187-D177</f>
        <v>0.22391614176249974</v>
      </c>
      <c r="M187" s="302">
        <f>F187-F177</f>
        <v>2.164900339025861</v>
      </c>
      <c r="N187" s="302">
        <f>SUM(K187:M187)</f>
        <v>3.7678241208392738</v>
      </c>
    </row>
    <row r="188" spans="1:14" x14ac:dyDescent="0.2">
      <c r="A188" s="282" t="s">
        <v>365</v>
      </c>
      <c r="B188" s="302">
        <f>'Ind T6'!V71</f>
        <v>3.1566011619526684</v>
      </c>
      <c r="C188" s="299" t="str">
        <f>CONCATENATE("(",ROUND((B188/$H189)*100,1),")")</f>
        <v>(8.3)</v>
      </c>
      <c r="D188" s="302">
        <f>'Ind T6'!W71</f>
        <v>2.5297524070072397</v>
      </c>
      <c r="E188" s="299" t="str">
        <f>CONCATENATE("(",ROUND((D188/$H189)*100,1),")")</f>
        <v>(6.7)</v>
      </c>
      <c r="F188" s="302">
        <f>'Ind T6'!X71</f>
        <v>1.0759609579222971</v>
      </c>
      <c r="G188" s="299" t="str">
        <f>CONCATENATE("(",ROUND((F188/$H189)*100,1),")")</f>
        <v>(2.8)</v>
      </c>
      <c r="H188" s="302">
        <f t="shared" ref="H188" si="151">SUM(B188,D188,F188)</f>
        <v>6.7623145268822054</v>
      </c>
      <c r="I188" s="299" t="str">
        <f>CONCATENATE("(",ROUND((H188/$H189)*100,1),")")</f>
        <v>(17.8)</v>
      </c>
      <c r="K188" s="302">
        <f t="shared" ref="K188:K189" si="152">B188-B178</f>
        <v>0.44895330468413963</v>
      </c>
      <c r="L188" s="302">
        <f t="shared" ref="L188:L189" si="153">D188-D178</f>
        <v>0.39796115791059572</v>
      </c>
      <c r="M188" s="302">
        <f t="shared" ref="M188:M189" si="154">F188-F178</f>
        <v>0.18226141656591877</v>
      </c>
      <c r="N188" s="302">
        <f t="shared" ref="N188:N189" si="155">SUM(K188:M188)</f>
        <v>1.029175879160654</v>
      </c>
    </row>
    <row r="189" spans="1:14" x14ac:dyDescent="0.2">
      <c r="A189" s="282" t="s">
        <v>363</v>
      </c>
      <c r="B189" s="302">
        <f>SUM(B187:B188)</f>
        <v>19.063648375605084</v>
      </c>
      <c r="C189" s="299" t="str">
        <f>CONCATENATE("(",ROUND((B189/$H189)*100,1),")")</f>
        <v>(50.1)</v>
      </c>
      <c r="D189" s="302">
        <f>SUM(D187:D188)</f>
        <v>3.8280711459302097</v>
      </c>
      <c r="E189" s="299" t="str">
        <f>CONCATENATE("(",ROUND((D189/$H189)*100,1),")")</f>
        <v>(10.1)</v>
      </c>
      <c r="F189" s="302">
        <f>SUM(F187:F188)</f>
        <v>15.128280478464701</v>
      </c>
      <c r="G189" s="299" t="str">
        <f>CONCATENATE("(",ROUND((F189/$H189)*100,1),")")</f>
        <v>(39.8)</v>
      </c>
      <c r="H189" s="302">
        <f>SUM(H187:H188)</f>
        <v>38.019999999999996</v>
      </c>
      <c r="I189" s="299" t="str">
        <f>CONCATENATE("(",ROUND((H189/$H189)*100,1),")")</f>
        <v>(100)</v>
      </c>
      <c r="K189" s="302">
        <f t="shared" si="152"/>
        <v>1.8279609447350538</v>
      </c>
      <c r="L189" s="302">
        <f t="shared" si="153"/>
        <v>0.62187729967309568</v>
      </c>
      <c r="M189" s="302">
        <f t="shared" si="154"/>
        <v>2.3471617555917792</v>
      </c>
      <c r="N189" s="302">
        <f t="shared" si="155"/>
        <v>4.7969999999999287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31.361284642213676</v>
      </c>
      <c r="C198" s="299" t="str">
        <f>CONCATENATE("(",ROUND((B198/$H200)*100,1),")")</f>
        <v>(35.2)</v>
      </c>
      <c r="D198" s="302">
        <f>'Ind T6'!M81</f>
        <v>11.324147229560319</v>
      </c>
      <c r="E198" s="299" t="str">
        <f>CONCATENATE("(",ROUND((D198/$H200)*100,1),")")</f>
        <v>(12.7)</v>
      </c>
      <c r="F198" s="302">
        <f>'Ind T6'!N81</f>
        <v>2.5655689775079327</v>
      </c>
      <c r="G198" s="299" t="str">
        <f>CONCATENATE("(",ROUND((F198/$H200)*100,1),")")</f>
        <v>(2.9)</v>
      </c>
      <c r="H198" s="302">
        <f>SUM(B198,D198,F198)</f>
        <v>45.251000849281922</v>
      </c>
      <c r="I198" s="299" t="str">
        <f>CONCATENATE("(",ROUND((H198/$H200)*100,1),")")</f>
        <v>(50.8)</v>
      </c>
      <c r="K198" s="302">
        <f>B203-B198</f>
        <v>0.62156670214401899</v>
      </c>
      <c r="L198" s="302">
        <f>D203-D198</f>
        <v>2.942909323937748E-2</v>
      </c>
      <c r="M198" s="302">
        <f>F203-F198</f>
        <v>4.2068087936163234E-2</v>
      </c>
      <c r="N198" s="302">
        <f>SUM(K198:M198)</f>
        <v>0.6930638833195597</v>
      </c>
    </row>
    <row r="199" spans="1:14" x14ac:dyDescent="0.2">
      <c r="A199" s="282" t="s">
        <v>365</v>
      </c>
      <c r="B199" s="302">
        <f>'Ind T6'!L80</f>
        <v>19.625309441094778</v>
      </c>
      <c r="C199" s="299" t="str">
        <f>CONCATENATE("(",ROUND((B199/$H200)*100,1),")")</f>
        <v>(22)</v>
      </c>
      <c r="D199" s="302">
        <f>'Ind T6'!M80</f>
        <v>22.164423167096327</v>
      </c>
      <c r="E199" s="299" t="str">
        <f>CONCATENATE("(",ROUND((D199/$H200)*100,1),")")</f>
        <v>(24.9)</v>
      </c>
      <c r="F199" s="302">
        <f>'Ind T6'!N80</f>
        <v>2.0462665425271322</v>
      </c>
      <c r="G199" s="299" t="str">
        <f>CONCATENATE("(",ROUND((F199/$H200)*100,1),")")</f>
        <v>(2.3)</v>
      </c>
      <c r="H199" s="302">
        <f t="shared" ref="H199" si="156">SUM(B199,D199,F199)</f>
        <v>43.835999150718237</v>
      </c>
      <c r="I199" s="299" t="str">
        <f>CONCATENATE("(",ROUND((H199/$H200)*100,1),")")</f>
        <v>(49.2)</v>
      </c>
      <c r="K199" s="302">
        <f t="shared" ref="K199:K200" si="157">B204-B199</f>
        <v>0.90307591746082494</v>
      </c>
      <c r="L199" s="302">
        <f t="shared" ref="L199:L200" si="158">D204-D199</f>
        <v>-0.77829825115545148</v>
      </c>
      <c r="M199" s="302">
        <f t="shared" ref="M199:M200" si="159">F204-F199</f>
        <v>6.8158450374864454E-2</v>
      </c>
      <c r="N199" s="302">
        <f t="shared" ref="N199:N200" si="160">SUM(K199:M199)</f>
        <v>0.19293611668023791</v>
      </c>
    </row>
    <row r="200" spans="1:14" x14ac:dyDescent="0.2">
      <c r="A200" s="282" t="s">
        <v>363</v>
      </c>
      <c r="B200" s="302">
        <f>SUM(B198:B199)</f>
        <v>50.986594083308454</v>
      </c>
      <c r="C200" s="299" t="str">
        <f>CONCATENATE("(",ROUND((B200/$H200)*100,1),")")</f>
        <v>(57.2)</v>
      </c>
      <c r="D200" s="302">
        <f>SUM(D198:D199)</f>
        <v>33.488570396656648</v>
      </c>
      <c r="E200" s="299" t="str">
        <f>CONCATENATE("(",ROUND((D200/$H200)*100,1),")")</f>
        <v>(37.6)</v>
      </c>
      <c r="F200" s="302">
        <f>SUM(F198:F199)</f>
        <v>4.6118355200350649</v>
      </c>
      <c r="G200" s="299" t="str">
        <f>CONCATENATE("(",ROUND((F200/$H200)*100,1),")")</f>
        <v>(5.2)</v>
      </c>
      <c r="H200" s="302">
        <f>SUM(H198:H199)</f>
        <v>89.08700000000016</v>
      </c>
      <c r="I200" s="299" t="str">
        <f>CONCATENATE("(",ROUND((H200/$H200)*100,1),")")</f>
        <v>(100)</v>
      </c>
      <c r="K200" s="302">
        <f t="shared" si="157"/>
        <v>1.5246426196048404</v>
      </c>
      <c r="L200" s="302">
        <f t="shared" si="158"/>
        <v>-0.74886915791607578</v>
      </c>
      <c r="M200" s="302">
        <f t="shared" si="159"/>
        <v>0.11022653831102769</v>
      </c>
      <c r="N200" s="302">
        <f t="shared" si="160"/>
        <v>0.88599999999979229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31.982851344357695</v>
      </c>
      <c r="C203" s="299" t="str">
        <f>CONCATENATE("(",ROUND((B203/$H205)*100,1),")")</f>
        <v>(35.5)</v>
      </c>
      <c r="D203" s="302">
        <f>'Ind T6'!R81</f>
        <v>11.353576322799697</v>
      </c>
      <c r="E203" s="299" t="str">
        <f>CONCATENATE("(",ROUND((D203/$H205)*100,1),")")</f>
        <v>(12.6)</v>
      </c>
      <c r="F203" s="302">
        <f>'Ind T6'!S81</f>
        <v>2.6076370654440959</v>
      </c>
      <c r="G203" s="299" t="str">
        <f>CONCATENATE("(",ROUND((F203/$H205)*100,1),")")</f>
        <v>(2.9)</v>
      </c>
      <c r="H203" s="302">
        <f>SUM(B203,D203,F203)</f>
        <v>45.94406473260149</v>
      </c>
      <c r="I203" s="299" t="str">
        <f>CONCATENATE("(",ROUND((H203/$H205)*100,1),")")</f>
        <v>(51.1)</v>
      </c>
      <c r="K203" s="302">
        <f>B208-B203</f>
        <v>0.68556286165216918</v>
      </c>
      <c r="L203" s="302">
        <f>D208-D203</f>
        <v>0.11193915941498922</v>
      </c>
      <c r="M203" s="302">
        <f>F208-F203</f>
        <v>5.9276001124615618E-2</v>
      </c>
      <c r="N203" s="302">
        <f>SUM(K203:M203)</f>
        <v>0.85677802219177401</v>
      </c>
    </row>
    <row r="204" spans="1:14" x14ac:dyDescent="0.2">
      <c r="A204" s="282" t="s">
        <v>365</v>
      </c>
      <c r="B204" s="302">
        <f>'Ind T6'!Q80</f>
        <v>20.528385358555603</v>
      </c>
      <c r="C204" s="299" t="str">
        <f>CONCATENATE("(",ROUND((B204/$H205)*100,1),")")</f>
        <v>(22.8)</v>
      </c>
      <c r="D204" s="302">
        <f>'Ind T6'!R80</f>
        <v>21.386124915940876</v>
      </c>
      <c r="E204" s="299" t="str">
        <f>CONCATENATE("(",ROUND((D204/$H205)*100,1),")")</f>
        <v>(23.8)</v>
      </c>
      <c r="F204" s="302">
        <f>'Ind T6'!S80</f>
        <v>2.1144249929019967</v>
      </c>
      <c r="G204" s="299" t="str">
        <f>CONCATENATE("(",ROUND((F204/$H205)*100,1),")")</f>
        <v>(2.4)</v>
      </c>
      <c r="H204" s="302">
        <f t="shared" ref="H204" si="161">SUM(B204,D204,F204)</f>
        <v>44.028935267398474</v>
      </c>
      <c r="I204" s="299" t="str">
        <f>CONCATENATE("(",ROUND((H204/$H205)*100,1),")")</f>
        <v>(48.9)</v>
      </c>
      <c r="K204" s="302">
        <f t="shared" ref="K204:K205" si="162">B209-B204</f>
        <v>1.6415486457507136</v>
      </c>
      <c r="L204" s="302">
        <f t="shared" ref="L204:L205" si="163">D209-D204</f>
        <v>-1.4498296130438675</v>
      </c>
      <c r="M204" s="302">
        <f t="shared" ref="M204:M205" si="164">F209-F204</f>
        <v>0.14250294510135797</v>
      </c>
      <c r="N204" s="302">
        <f t="shared" ref="N204:N205" si="165">SUM(K204:M204)</f>
        <v>0.33422197780820406</v>
      </c>
    </row>
    <row r="205" spans="1:14" x14ac:dyDescent="0.2">
      <c r="A205" s="282" t="s">
        <v>363</v>
      </c>
      <c r="B205" s="302">
        <f>SUM(B203:B204)</f>
        <v>52.511236702913294</v>
      </c>
      <c r="C205" s="299" t="str">
        <f>CONCATENATE("(",ROUND((B205/$H205)*100,1),")")</f>
        <v>(58.4)</v>
      </c>
      <c r="D205" s="302">
        <f>SUM(D203:D204)</f>
        <v>32.739701238740572</v>
      </c>
      <c r="E205" s="299" t="str">
        <f>CONCATENATE("(",ROUND((D205/$H205)*100,1),")")</f>
        <v>(36.4)</v>
      </c>
      <c r="F205" s="302">
        <f>SUM(F203:F204)</f>
        <v>4.7220620583460926</v>
      </c>
      <c r="G205" s="299" t="str">
        <f>CONCATENATE("(",ROUND((F205/$H205)*100,1),")")</f>
        <v>(5.2)</v>
      </c>
      <c r="H205" s="302">
        <f>SUM(H203:H204)</f>
        <v>89.972999999999956</v>
      </c>
      <c r="I205" s="299" t="str">
        <f>CONCATENATE("(",ROUND((H205/$H205)*100,1),")")</f>
        <v>(100)</v>
      </c>
      <c r="K205" s="302">
        <f t="shared" si="162"/>
        <v>2.3271115074028899</v>
      </c>
      <c r="L205" s="302">
        <f t="shared" si="163"/>
        <v>-1.33789045362888</v>
      </c>
      <c r="M205" s="302">
        <f t="shared" si="164"/>
        <v>0.20177894622597403</v>
      </c>
      <c r="N205" s="302">
        <f t="shared" si="165"/>
        <v>1.1909999999999838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32.668414206009864</v>
      </c>
      <c r="C208" s="299" t="str">
        <f>CONCATENATE("(",ROUND((B208/$H210)*100,1),")")</f>
        <v>(35.8)</v>
      </c>
      <c r="D208" s="302">
        <f>'Ind T6'!W81</f>
        <v>11.465515482214686</v>
      </c>
      <c r="E208" s="299" t="str">
        <f>CONCATENATE("(",ROUND((D208/$H210)*100,1),")")</f>
        <v>(12.6)</v>
      </c>
      <c r="F208" s="302">
        <f>'Ind T6'!X81</f>
        <v>2.6669130665687115</v>
      </c>
      <c r="G208" s="299" t="str">
        <f>CONCATENATE("(",ROUND((F208/$H210)*100,1),")")</f>
        <v>(2.9)</v>
      </c>
      <c r="H208" s="302">
        <f>SUM(B208,D208,F208)</f>
        <v>46.800842754793258</v>
      </c>
      <c r="I208" s="299" t="str">
        <f>CONCATENATE("(",ROUND((H208/$H210)*100,1),")")</f>
        <v>(51.3)</v>
      </c>
      <c r="K208" s="302">
        <f>B208-B198</f>
        <v>1.3071295637961882</v>
      </c>
      <c r="L208" s="302">
        <f>D208-D198</f>
        <v>0.1413682526543667</v>
      </c>
      <c r="M208" s="302">
        <f>F208-F198</f>
        <v>0.10134408906077885</v>
      </c>
      <c r="N208" s="302">
        <f>SUM(K208:M208)</f>
        <v>1.5498419055113337</v>
      </c>
    </row>
    <row r="209" spans="1:14" x14ac:dyDescent="0.2">
      <c r="A209" s="282" t="s">
        <v>365</v>
      </c>
      <c r="B209" s="302">
        <f>'Ind T6'!V80</f>
        <v>22.169934004306317</v>
      </c>
      <c r="C209" s="299" t="str">
        <f>CONCATENATE("(",ROUND((B209/$H210)*100,1),")")</f>
        <v>(24.3)</v>
      </c>
      <c r="D209" s="302">
        <f>'Ind T6'!W80</f>
        <v>19.936295302897008</v>
      </c>
      <c r="E209" s="299" t="str">
        <f>CONCATENATE("(",ROUND((D209/$H210)*100,1),")")</f>
        <v>(21.9)</v>
      </c>
      <c r="F209" s="302">
        <f>'Ind T6'!X80</f>
        <v>2.2569279380033547</v>
      </c>
      <c r="G209" s="299" t="str">
        <f>CONCATENATE("(",ROUND((F209/$H210)*100,1),")")</f>
        <v>(2.5)</v>
      </c>
      <c r="H209" s="302">
        <f t="shared" ref="H209" si="166">SUM(B209,D209,F209)</f>
        <v>44.363157245206679</v>
      </c>
      <c r="I209" s="299" t="str">
        <f>CONCATENATE("(",ROUND((H209/$H210)*100,1),")")</f>
        <v>(48.7)</v>
      </c>
      <c r="K209" s="302">
        <f t="shared" ref="K209:K210" si="167">B209-B199</f>
        <v>2.5446245632115385</v>
      </c>
      <c r="L209" s="302">
        <f t="shared" ref="L209:L210" si="168">D209-D199</f>
        <v>-2.228127864199319</v>
      </c>
      <c r="M209" s="302">
        <f t="shared" ref="M209:M210" si="169">F209-F199</f>
        <v>0.21066139547622242</v>
      </c>
      <c r="N209" s="302">
        <f t="shared" ref="N209:N210" si="170">SUM(K209:M209)</f>
        <v>0.52715809448844198</v>
      </c>
    </row>
    <row r="210" spans="1:14" x14ac:dyDescent="0.2">
      <c r="A210" s="282" t="s">
        <v>363</v>
      </c>
      <c r="B210" s="302">
        <f>SUM(B208:B209)</f>
        <v>54.838348210316184</v>
      </c>
      <c r="C210" s="299" t="str">
        <f>CONCATENATE("(",ROUND((B210/$H210)*100,1),")")</f>
        <v>(60.2)</v>
      </c>
      <c r="D210" s="302">
        <f>SUM(D208:D209)</f>
        <v>31.401810785111692</v>
      </c>
      <c r="E210" s="299" t="str">
        <f>CONCATENATE("(",ROUND((D210/$H210)*100,1),")")</f>
        <v>(34.4)</v>
      </c>
      <c r="F210" s="302">
        <f>SUM(F208:F209)</f>
        <v>4.9238410045720666</v>
      </c>
      <c r="G210" s="299" t="str">
        <f>CONCATENATE("(",ROUND((F210/$H210)*100,1),")")</f>
        <v>(5.4)</v>
      </c>
      <c r="H210" s="302">
        <f>SUM(H208:H209)</f>
        <v>91.16399999999993</v>
      </c>
      <c r="I210" s="299" t="str">
        <f>CONCATENATE("(",ROUND((H210/$H210)*100,1),")")</f>
        <v>(100)</v>
      </c>
      <c r="K210" s="302">
        <f t="shared" si="167"/>
        <v>3.8517541270077302</v>
      </c>
      <c r="L210" s="302">
        <f t="shared" si="168"/>
        <v>-2.0867596115449558</v>
      </c>
      <c r="M210" s="302">
        <f t="shared" si="169"/>
        <v>0.31200548453700172</v>
      </c>
      <c r="N210" s="302">
        <f t="shared" si="170"/>
        <v>2.0769999999997761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12.783601731641731</v>
      </c>
      <c r="C219" s="299" t="str">
        <f>CONCATENATE("(",ROUND((B219/$H221)*100,1),")")</f>
        <v>(56.1)</v>
      </c>
      <c r="D219" s="302">
        <f>'Ind T6'!M90</f>
        <v>2.0609114405408326</v>
      </c>
      <c r="E219" s="299" t="str">
        <f>CONCATENATE("(",ROUND((D219/$H221)*100,1),")")</f>
        <v>(9)</v>
      </c>
      <c r="F219" s="302">
        <f>'Ind T6'!N90</f>
        <v>2.1764578987569307</v>
      </c>
      <c r="G219" s="299" t="str">
        <f>CONCATENATE("(",ROUND((F219/$H221)*100,1),")")</f>
        <v>(9.6)</v>
      </c>
      <c r="H219" s="302">
        <f>SUM(B219,D219,F219)</f>
        <v>17.020971070939495</v>
      </c>
      <c r="I219" s="299" t="str">
        <f>CONCATENATE("(",ROUND((H219/$H221)*100,1),")")</f>
        <v>(74.7)</v>
      </c>
      <c r="K219" s="302">
        <f>B224-B219</f>
        <v>0.60006418805269668</v>
      </c>
      <c r="L219" s="302">
        <f>D224-D219</f>
        <v>0.12070645092086618</v>
      </c>
      <c r="M219" s="302">
        <f>F224-F219</f>
        <v>0.11390207679971143</v>
      </c>
      <c r="N219" s="302">
        <f>SUM(K219:M219)</f>
        <v>0.83467271577327429</v>
      </c>
    </row>
    <row r="220" spans="1:14" x14ac:dyDescent="0.2">
      <c r="A220" s="282" t="s">
        <v>365</v>
      </c>
      <c r="B220" s="302">
        <f>'Ind T6'!L89</f>
        <v>3.4775383535750808</v>
      </c>
      <c r="C220" s="299" t="str">
        <f>CONCATENATE("(",ROUND((B220/$H221)*100,1),")")</f>
        <v>(15.3)</v>
      </c>
      <c r="D220" s="302">
        <f>'Ind T6'!M89</f>
        <v>2.0890883748838274</v>
      </c>
      <c r="E220" s="299" t="str">
        <f>CONCATENATE("(",ROUND((D220/$H221)*100,1),")")</f>
        <v>(9.2)</v>
      </c>
      <c r="F220" s="302">
        <f>'Ind T6'!N89</f>
        <v>0.1924022006016074</v>
      </c>
      <c r="G220" s="299" t="str">
        <f>CONCATENATE("(",ROUND((F220/$H221)*100,1),")")</f>
        <v>(0.8)</v>
      </c>
      <c r="H220" s="302">
        <f t="shared" ref="H220" si="171">SUM(B220,D220,F220)</f>
        <v>5.7590289290605163</v>
      </c>
      <c r="I220" s="299" t="str">
        <f>CONCATENATE("(",ROUND((H220/$H221)*100,1),")")</f>
        <v>(25.3)</v>
      </c>
      <c r="K220" s="302">
        <f t="shared" ref="K220:K221" si="172">B225-B220</f>
        <v>0.17430262910702021</v>
      </c>
      <c r="L220" s="302">
        <f t="shared" ref="L220:L221" si="173">D225-D220</f>
        <v>0.1659922696737306</v>
      </c>
      <c r="M220" s="302">
        <f t="shared" ref="M220:M221" si="174">F225-F220</f>
        <v>3.0323854459865518E-3</v>
      </c>
      <c r="N220" s="302">
        <f t="shared" ref="N220:N221" si="175">SUM(K220:M220)</f>
        <v>0.34332728422673736</v>
      </c>
    </row>
    <row r="221" spans="1:14" x14ac:dyDescent="0.2">
      <c r="A221" s="282" t="s">
        <v>363</v>
      </c>
      <c r="B221" s="302">
        <f>SUM(B219:B220)</f>
        <v>16.261140085216812</v>
      </c>
      <c r="C221" s="299" t="str">
        <f>CONCATENATE("(",ROUND((B221/$H221)*100,1),")")</f>
        <v>(71.4)</v>
      </c>
      <c r="D221" s="302">
        <f>SUM(D219:D220)</f>
        <v>4.1499998154246605</v>
      </c>
      <c r="E221" s="299" t="str">
        <f>CONCATENATE("(",ROUND((D221/$H221)*100,1),")")</f>
        <v>(18.2)</v>
      </c>
      <c r="F221" s="302">
        <f>SUM(F219:F220)</f>
        <v>2.368860099358538</v>
      </c>
      <c r="G221" s="299" t="str">
        <f>CONCATENATE("(",ROUND((F221/$H221)*100,1),")")</f>
        <v>(10.4)</v>
      </c>
      <c r="H221" s="302">
        <f>SUM(H219:H220)</f>
        <v>22.780000000000012</v>
      </c>
      <c r="I221" s="299" t="str">
        <f>CONCATENATE("(",ROUND((H221/$H221)*100,1),")")</f>
        <v>(100)</v>
      </c>
      <c r="K221" s="302">
        <f t="shared" si="172"/>
        <v>0.77436681715971645</v>
      </c>
      <c r="L221" s="302">
        <f t="shared" si="173"/>
        <v>0.28669872059459678</v>
      </c>
      <c r="M221" s="302">
        <f t="shared" si="174"/>
        <v>0.11693446224569826</v>
      </c>
      <c r="N221" s="302">
        <f t="shared" si="175"/>
        <v>1.1780000000000115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13.383665919694428</v>
      </c>
      <c r="C224" s="299" t="str">
        <f>CONCATENATE("(",ROUND((B224/$H226)*100,1),")")</f>
        <v>(55.9)</v>
      </c>
      <c r="D224" s="302">
        <f>'Ind T6'!R90</f>
        <v>2.1816178914616988</v>
      </c>
      <c r="E224" s="299" t="str">
        <f>CONCATENATE("(",ROUND((D224/$H226)*100,1),")")</f>
        <v>(9.1)</v>
      </c>
      <c r="F224" s="302">
        <f>'Ind T6'!S90</f>
        <v>2.2903599755566422</v>
      </c>
      <c r="G224" s="299" t="str">
        <f>CONCATENATE("(",ROUND((F224/$H226)*100,1),")")</f>
        <v>(9.6)</v>
      </c>
      <c r="H224" s="302">
        <f>SUM(B224,D224,F224)</f>
        <v>17.855643786712768</v>
      </c>
      <c r="I224" s="299" t="str">
        <f>CONCATENATE("(",ROUND((H224/$H226)*100,1),")")</f>
        <v>(74.5)</v>
      </c>
      <c r="K224" s="302">
        <f>B229-B224</f>
        <v>-0.1328083075743649</v>
      </c>
      <c r="L224" s="302">
        <f>D229-D224</f>
        <v>9.7172679260672634E-2</v>
      </c>
      <c r="M224" s="302">
        <f>F229-F224</f>
        <v>8.731516500397829E-2</v>
      </c>
      <c r="N224" s="302">
        <f>SUM(K224:M224)</f>
        <v>5.1679536690286021E-2</v>
      </c>
    </row>
    <row r="225" spans="1:14" x14ac:dyDescent="0.2">
      <c r="A225" s="282" t="s">
        <v>365</v>
      </c>
      <c r="B225" s="302">
        <f>'Ind T6'!Q89</f>
        <v>3.651840982682101</v>
      </c>
      <c r="C225" s="299" t="str">
        <f>CONCATENATE("(",ROUND((B225/$H226)*100,1),")")</f>
        <v>(15.2)</v>
      </c>
      <c r="D225" s="302">
        <f>'Ind T6'!R89</f>
        <v>2.255080644557558</v>
      </c>
      <c r="E225" s="299" t="str">
        <f>CONCATENATE("(",ROUND((D225/$H226)*100,1),")")</f>
        <v>(9.4)</v>
      </c>
      <c r="F225" s="302">
        <f>'Ind T6'!S89</f>
        <v>0.19543458604759395</v>
      </c>
      <c r="G225" s="299" t="str">
        <f>CONCATENATE("(",ROUND((F225/$H226)*100,1),")")</f>
        <v>(0.8)</v>
      </c>
      <c r="H225" s="302">
        <f t="shared" ref="H225" si="176">SUM(B225,D225,F225)</f>
        <v>6.1023562132872531</v>
      </c>
      <c r="I225" s="299" t="str">
        <f>CONCATENATE("(",ROUND((H225/$H226)*100,1),")")</f>
        <v>(25.5)</v>
      </c>
      <c r="K225" s="302">
        <f t="shared" ref="K225:K226" si="177">B230-B225</f>
        <v>0.14892623746503864</v>
      </c>
      <c r="L225" s="302">
        <f t="shared" ref="L225:L226" si="178">D230-D225</f>
        <v>0.19350514116617124</v>
      </c>
      <c r="M225" s="302">
        <f t="shared" ref="M225:M226" si="179">F230-F225</f>
        <v>-2.1109153215155552E-3</v>
      </c>
      <c r="N225" s="302">
        <f t="shared" ref="N225:N226" si="180">SUM(K225:M225)</f>
        <v>0.34032046330969434</v>
      </c>
    </row>
    <row r="226" spans="1:14" x14ac:dyDescent="0.2">
      <c r="A226" s="282" t="s">
        <v>363</v>
      </c>
      <c r="B226" s="302">
        <f>SUM(B224:B225)</f>
        <v>17.035506902376529</v>
      </c>
      <c r="C226" s="299" t="str">
        <f>CONCATENATE("(",ROUND((B226/$H226)*100,1),")")</f>
        <v>(71.1)</v>
      </c>
      <c r="D226" s="302">
        <f>SUM(D224:D225)</f>
        <v>4.4366985360192572</v>
      </c>
      <c r="E226" s="299" t="str">
        <f>CONCATENATE("(",ROUND((D226/$H226)*100,1),")")</f>
        <v>(18.5)</v>
      </c>
      <c r="F226" s="302">
        <f>SUM(F224:F225)</f>
        <v>2.4857945616042363</v>
      </c>
      <c r="G226" s="299" t="str">
        <f>CONCATENATE("(",ROUND((F226/$H226)*100,1),")")</f>
        <v>(10.4)</v>
      </c>
      <c r="H226" s="302">
        <f>SUM(H224:H225)</f>
        <v>23.95800000000002</v>
      </c>
      <c r="I226" s="299" t="str">
        <f>CONCATENATE("(",ROUND((H226/$H226)*100,1),")")</f>
        <v>(100)</v>
      </c>
      <c r="K226" s="302">
        <f t="shared" si="177"/>
        <v>1.61179298906724E-2</v>
      </c>
      <c r="L226" s="302">
        <f t="shared" si="178"/>
        <v>0.29067782042684343</v>
      </c>
      <c r="M226" s="302">
        <f t="shared" si="179"/>
        <v>8.5204249682462763E-2</v>
      </c>
      <c r="N226" s="302">
        <f t="shared" si="180"/>
        <v>0.39199999999997859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13.250857612120063</v>
      </c>
      <c r="C229" s="299" t="str">
        <f>CONCATENATE("(",ROUND((B229/$H231)*100,1),")")</f>
        <v>(54.4)</v>
      </c>
      <c r="D229" s="302">
        <f>'Ind T6'!W90</f>
        <v>2.2787905707223715</v>
      </c>
      <c r="E229" s="299" t="str">
        <f>CONCATENATE("(",ROUND((D229/$H231)*100,1),")")</f>
        <v>(9.4)</v>
      </c>
      <c r="F229" s="302">
        <f>'Ind T6'!X90</f>
        <v>2.3776751405606205</v>
      </c>
      <c r="G229" s="299" t="str">
        <f>CONCATENATE("(",ROUND((F229/$H231)*100,1),")")</f>
        <v>(9.8)</v>
      </c>
      <c r="H229" s="302">
        <f>SUM(B229,D229,F229)</f>
        <v>17.907323323403055</v>
      </c>
      <c r="I229" s="299" t="str">
        <f>CONCATENATE("(",ROUND((H229/$H231)*100,1),")")</f>
        <v>(73.5)</v>
      </c>
      <c r="K229" s="302">
        <f>B229-B219</f>
        <v>0.46725588047833178</v>
      </c>
      <c r="L229" s="302">
        <f>D229-D219</f>
        <v>0.21787913018153882</v>
      </c>
      <c r="M229" s="302">
        <f>F229-F219</f>
        <v>0.20121724180368972</v>
      </c>
      <c r="N229" s="302">
        <f>SUM(K229:M229)</f>
        <v>0.88635225246356031</v>
      </c>
    </row>
    <row r="230" spans="1:14" x14ac:dyDescent="0.2">
      <c r="A230" s="282" t="s">
        <v>365</v>
      </c>
      <c r="B230" s="302">
        <f>'Ind T6'!V89</f>
        <v>3.8007672201471396</v>
      </c>
      <c r="C230" s="299" t="str">
        <f>CONCATENATE("(",ROUND((B230/$H231)*100,1),")")</f>
        <v>(15.6)</v>
      </c>
      <c r="D230" s="302">
        <f>'Ind T6'!W89</f>
        <v>2.4485857857237292</v>
      </c>
      <c r="E230" s="299" t="str">
        <f>CONCATENATE("(",ROUND((D230/$H231)*100,1),")")</f>
        <v>(10.1)</v>
      </c>
      <c r="F230" s="302">
        <f>'Ind T6'!X89</f>
        <v>0.19332367072607839</v>
      </c>
      <c r="G230" s="299" t="str">
        <f>CONCATENATE("(",ROUND((F230/$H231)*100,1),")")</f>
        <v>(0.8)</v>
      </c>
      <c r="H230" s="302">
        <f t="shared" ref="H230" si="181">SUM(B230,D230,F230)</f>
        <v>6.4426766765969479</v>
      </c>
      <c r="I230" s="299" t="str">
        <f>CONCATENATE("(",ROUND((H230/$H231)*100,1),")")</f>
        <v>(26.5)</v>
      </c>
      <c r="K230" s="302">
        <f t="shared" ref="K230:K231" si="182">B230-B220</f>
        <v>0.32322886657205885</v>
      </c>
      <c r="L230" s="302">
        <f t="shared" ref="L230:L231" si="183">D230-D220</f>
        <v>0.35949741083990183</v>
      </c>
      <c r="M230" s="302">
        <f t="shared" ref="M230:M231" si="184">F230-F220</f>
        <v>9.2147012447099663E-4</v>
      </c>
      <c r="N230" s="302">
        <f t="shared" ref="N230:N231" si="185">SUM(K230:M230)</f>
        <v>0.68364774753643165</v>
      </c>
    </row>
    <row r="231" spans="1:14" x14ac:dyDescent="0.2">
      <c r="A231" s="282" t="s">
        <v>363</v>
      </c>
      <c r="B231" s="302">
        <f>SUM(B229:B230)</f>
        <v>17.051624832267201</v>
      </c>
      <c r="C231" s="299" t="str">
        <f>CONCATENATE("(",ROUND((B231/$H231)*100,1),")")</f>
        <v>(70)</v>
      </c>
      <c r="D231" s="302">
        <f>SUM(D229:D230)</f>
        <v>4.7273763564461007</v>
      </c>
      <c r="E231" s="299" t="str">
        <f>CONCATENATE("(",ROUND((D231/$H231)*100,1),")")</f>
        <v>(19.4)</v>
      </c>
      <c r="F231" s="302">
        <f>SUM(F229:F230)</f>
        <v>2.570998811286699</v>
      </c>
      <c r="G231" s="299" t="str">
        <f>CONCATENATE("(",ROUND((F231/$H231)*100,1),")")</f>
        <v>(10.6)</v>
      </c>
      <c r="H231" s="302">
        <f>SUM(H229:H230)</f>
        <v>24.35</v>
      </c>
      <c r="I231" s="299" t="str">
        <f>CONCATENATE("(",ROUND((H231/$H231)*100,1),")")</f>
        <v>(100)</v>
      </c>
      <c r="K231" s="302">
        <f t="shared" si="182"/>
        <v>0.79048474705038885</v>
      </c>
      <c r="L231" s="302">
        <f t="shared" si="183"/>
        <v>0.5773765410214402</v>
      </c>
      <c r="M231" s="302">
        <f t="shared" si="184"/>
        <v>0.20213871192816102</v>
      </c>
      <c r="N231" s="302">
        <f t="shared" si="185"/>
        <v>1.5699999999999901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7.3285384457343321</v>
      </c>
      <c r="C240" s="299" t="str">
        <f>CONCATENATE("(",ROUND((B240/$H242)*100,1),")")</f>
        <v>(22.3)</v>
      </c>
      <c r="D240" s="302">
        <f>'Ind T6'!M99</f>
        <v>7.6444965799772344</v>
      </c>
      <c r="E240" s="299" t="str">
        <f>CONCATENATE("(",ROUND((D240/$H242)*100,1),")")</f>
        <v>(23.2)</v>
      </c>
      <c r="F240" s="302">
        <f>'Ind T6'!N99</f>
        <v>0.40352629264800821</v>
      </c>
      <c r="G240" s="299" t="str">
        <f>CONCATENATE("(",ROUND((F240/$H242)*100,1),")")</f>
        <v>(1.2)</v>
      </c>
      <c r="H240" s="302">
        <f>SUM(B240,D240,F240)</f>
        <v>15.376561318359576</v>
      </c>
      <c r="I240" s="299" t="str">
        <f>CONCATENATE("(",ROUND((H240/$H242)*100,1),")")</f>
        <v>(46.8)</v>
      </c>
      <c r="K240" s="302">
        <f>B245-B240</f>
        <v>0.37793875935990062</v>
      </c>
      <c r="L240" s="302">
        <f>D245-D240</f>
        <v>0.29571540502267446</v>
      </c>
      <c r="M240" s="302">
        <f>F245-F240</f>
        <v>2.3724312158862615E-2</v>
      </c>
      <c r="N240" s="302">
        <f>SUM(K240:M240)</f>
        <v>0.6973784765414377</v>
      </c>
    </row>
    <row r="241" spans="1:14" x14ac:dyDescent="0.2">
      <c r="A241" s="282" t="s">
        <v>365</v>
      </c>
      <c r="B241" s="302">
        <f>'Ind T6'!L98</f>
        <v>6.2390276379529572</v>
      </c>
      <c r="C241" s="299" t="str">
        <f>CONCATENATE("(",ROUND((B241/$H242)*100,1),")")</f>
        <v>(19)</v>
      </c>
      <c r="D241" s="302">
        <f>'Ind T6'!M98</f>
        <v>10.662645164848925</v>
      </c>
      <c r="E241" s="299" t="str">
        <f>CONCATENATE("(",ROUND((D241/$H242)*100,1),")")</f>
        <v>(32.4)</v>
      </c>
      <c r="F241" s="302">
        <f>'Ind T6'!N98</f>
        <v>0.60676587883856536</v>
      </c>
      <c r="G241" s="299" t="str">
        <f>CONCATENATE("(",ROUND((F241/$H242)*100,1),")")</f>
        <v>(1.8)</v>
      </c>
      <c r="H241" s="302">
        <f t="shared" ref="H241" si="186">SUM(B241,D241,F241)</f>
        <v>17.508438681640449</v>
      </c>
      <c r="I241" s="299" t="str">
        <f>CONCATENATE("(",ROUND((H241/$H242)*100,1),")")</f>
        <v>(53.2)</v>
      </c>
      <c r="K241" s="302">
        <f t="shared" ref="K241:K242" si="187">B246-B241</f>
        <v>0.30797145962694561</v>
      </c>
      <c r="L241" s="302">
        <f t="shared" ref="L241:L242" si="188">D246-D241</f>
        <v>0.44870003475877596</v>
      </c>
      <c r="M241" s="302">
        <f t="shared" ref="M241:M242" si="189">F246-F241</f>
        <v>3.7950029072789881E-2</v>
      </c>
      <c r="N241" s="302">
        <f t="shared" ref="N241:N242" si="190">SUM(K241:M241)</f>
        <v>0.79462152345851145</v>
      </c>
    </row>
    <row r="242" spans="1:14" x14ac:dyDescent="0.2">
      <c r="A242" s="282" t="s">
        <v>363</v>
      </c>
      <c r="B242" s="302">
        <f>SUM(B240:B241)</f>
        <v>13.567566083687289</v>
      </c>
      <c r="C242" s="299" t="str">
        <f>CONCATENATE("(",ROUND((B242/$H242)*100,1),")")</f>
        <v>(41.3)</v>
      </c>
      <c r="D242" s="302">
        <f>SUM(D240:D241)</f>
        <v>18.307141744826161</v>
      </c>
      <c r="E242" s="299" t="str">
        <f>CONCATENATE("(",ROUND((D242/$H242)*100,1),")")</f>
        <v>(55.7)</v>
      </c>
      <c r="F242" s="302">
        <f>SUM(F240:F241)</f>
        <v>1.0102921714865736</v>
      </c>
      <c r="G242" s="299" t="str">
        <f>CONCATENATE("(",ROUND((F242/$H242)*100,1),")")</f>
        <v>(3.1)</v>
      </c>
      <c r="H242" s="302">
        <f>SUM(H240:H241)</f>
        <v>32.885000000000026</v>
      </c>
      <c r="I242" s="299" t="str">
        <f>CONCATENATE("(",ROUND((H242/$H242)*100,1),")")</f>
        <v>(100)</v>
      </c>
      <c r="K242" s="302">
        <f t="shared" si="187"/>
        <v>0.68591021898684623</v>
      </c>
      <c r="L242" s="302">
        <f t="shared" si="188"/>
        <v>0.74441543978144864</v>
      </c>
      <c r="M242" s="302">
        <f t="shared" si="189"/>
        <v>6.1674341231652496E-2</v>
      </c>
      <c r="N242" s="302">
        <f t="shared" si="190"/>
        <v>1.4919999999999474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7.7064772050942327</v>
      </c>
      <c r="C245" s="299" t="str">
        <f>CONCATENATE("(",ROUND((B245/$H247)*100,1),")")</f>
        <v>(22.4)</v>
      </c>
      <c r="D245" s="302">
        <f>'Ind T6'!R99</f>
        <v>7.9402119849999089</v>
      </c>
      <c r="E245" s="299" t="str">
        <f>CONCATENATE("(",ROUND((D245/$H247)*100,1),")")</f>
        <v>(23.1)</v>
      </c>
      <c r="F245" s="302">
        <f>'Ind T6'!S99</f>
        <v>0.42725060480687083</v>
      </c>
      <c r="G245" s="299" t="str">
        <f>CONCATENATE("(",ROUND((F245/$H247)*100,1),")")</f>
        <v>(1.2)</v>
      </c>
      <c r="H245" s="302">
        <f>SUM(B245,D245,F245)</f>
        <v>16.073939794901012</v>
      </c>
      <c r="I245" s="299" t="str">
        <f>CONCATENATE("(",ROUND((H245/$H247)*100,1),")")</f>
        <v>(46.8)</v>
      </c>
      <c r="K245" s="302">
        <f>B250-B245</f>
        <v>0.9435625116721944</v>
      </c>
      <c r="L245" s="302">
        <f>D250-D245</f>
        <v>0.85111498669904506</v>
      </c>
      <c r="M245" s="302">
        <f>F250-F245</f>
        <v>4.9237962114299261E-2</v>
      </c>
      <c r="N245" s="302">
        <f>SUM(K245:M245)</f>
        <v>1.8439154604855388</v>
      </c>
    </row>
    <row r="246" spans="1:14" x14ac:dyDescent="0.2">
      <c r="A246" s="282" t="s">
        <v>365</v>
      </c>
      <c r="B246" s="302">
        <f>'Ind T6'!Q98</f>
        <v>6.5469990975799028</v>
      </c>
      <c r="C246" s="299" t="str">
        <f>CONCATENATE("(",ROUND((B246/$H247)*100,1),")")</f>
        <v>(19)</v>
      </c>
      <c r="D246" s="302">
        <f>'Ind T6'!R98</f>
        <v>11.111345199607701</v>
      </c>
      <c r="E246" s="299" t="str">
        <f>CONCATENATE("(",ROUND((D246/$H247)*100,1),")")</f>
        <v>(32.3)</v>
      </c>
      <c r="F246" s="302">
        <f>'Ind T6'!S98</f>
        <v>0.64471590791135525</v>
      </c>
      <c r="G246" s="299" t="str">
        <f>CONCATENATE("(",ROUND((F246/$H247)*100,1),")")</f>
        <v>(1.9)</v>
      </c>
      <c r="H246" s="302">
        <f t="shared" ref="H246" si="191">SUM(B246,D246,F246)</f>
        <v>18.303060205098959</v>
      </c>
      <c r="I246" s="299" t="str">
        <f>CONCATENATE("(",ROUND((H246/$H247)*100,1),")")</f>
        <v>(53.2)</v>
      </c>
      <c r="K246" s="302">
        <f t="shared" ref="K246:K247" si="192">B251-B246</f>
        <v>0.72865632922761137</v>
      </c>
      <c r="L246" s="302">
        <f t="shared" ref="L246:L247" si="193">D251-D246</f>
        <v>1.1711220926805339</v>
      </c>
      <c r="M246" s="302">
        <f t="shared" ref="M246:M247" si="194">F251-F246</f>
        <v>7.3306117606386723E-2</v>
      </c>
      <c r="N246" s="302">
        <f t="shared" ref="N246:N247" si="195">SUM(K246:M246)</f>
        <v>1.973084539514532</v>
      </c>
    </row>
    <row r="247" spans="1:14" x14ac:dyDescent="0.2">
      <c r="A247" s="282" t="s">
        <v>363</v>
      </c>
      <c r="B247" s="302">
        <f>SUM(B245:B246)</f>
        <v>14.253476302674136</v>
      </c>
      <c r="C247" s="299" t="str">
        <f>CONCATENATE("(",ROUND((B247/$H247)*100,1),")")</f>
        <v>(41.5)</v>
      </c>
      <c r="D247" s="302">
        <f>SUM(D245:D246)</f>
        <v>19.05155718460761</v>
      </c>
      <c r="E247" s="299" t="str">
        <f>CONCATENATE("(",ROUND((D247/$H247)*100,1),")")</f>
        <v>(55.4)</v>
      </c>
      <c r="F247" s="302">
        <f>SUM(F245:F246)</f>
        <v>1.0719665127182261</v>
      </c>
      <c r="G247" s="299" t="str">
        <f>CONCATENATE("(",ROUND((F247/$H247)*100,1),")")</f>
        <v>(3.1)</v>
      </c>
      <c r="H247" s="302">
        <f>SUM(H245:H246)</f>
        <v>34.376999999999967</v>
      </c>
      <c r="I247" s="299" t="str">
        <f>CONCATENATE("(",ROUND((H247/$H247)*100,1),")")</f>
        <v>(100)</v>
      </c>
      <c r="K247" s="302">
        <f t="shared" si="192"/>
        <v>1.6722188408998058</v>
      </c>
      <c r="L247" s="302">
        <f t="shared" si="193"/>
        <v>2.022237079379579</v>
      </c>
      <c r="M247" s="302">
        <f t="shared" si="194"/>
        <v>0.12254407972068604</v>
      </c>
      <c r="N247" s="302">
        <f t="shared" si="195"/>
        <v>3.8170000000000708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8.6500397167664271</v>
      </c>
      <c r="C250" s="299" t="str">
        <f>CONCATENATE("(",ROUND((B250/$H252)*100,1),")")</f>
        <v>(22.6)</v>
      </c>
      <c r="D250" s="302">
        <f>'Ind T6'!W99</f>
        <v>8.7913269716989539</v>
      </c>
      <c r="E250" s="299" t="str">
        <f>CONCATENATE("(",ROUND((D250/$H252)*100,1),")")</f>
        <v>(23)</v>
      </c>
      <c r="F250" s="302">
        <f>'Ind T6'!X99</f>
        <v>0.47648856692117009</v>
      </c>
      <c r="G250" s="299" t="str">
        <f>CONCATENATE("(",ROUND((F250/$H252)*100,1),")")</f>
        <v>(1.2)</v>
      </c>
      <c r="H250" s="302">
        <f>SUM(B250,D250,F250)</f>
        <v>17.917855255386549</v>
      </c>
      <c r="I250" s="299" t="str">
        <f>CONCATENATE("(",ROUND((H250/$H252)*100,1),")")</f>
        <v>(46.9)</v>
      </c>
      <c r="K250" s="302">
        <f>B250-B240</f>
        <v>1.321501271032095</v>
      </c>
      <c r="L250" s="302">
        <f>D250-D240</f>
        <v>1.1468303917217195</v>
      </c>
      <c r="M250" s="302">
        <f>F250-F240</f>
        <v>7.2962274273161876E-2</v>
      </c>
      <c r="N250" s="302">
        <f>SUM(K250:M250)</f>
        <v>2.5412939370269765</v>
      </c>
    </row>
    <row r="251" spans="1:14" x14ac:dyDescent="0.2">
      <c r="A251" s="282" t="s">
        <v>365</v>
      </c>
      <c r="B251" s="302">
        <f>'Ind T6'!V98</f>
        <v>7.2756554268075142</v>
      </c>
      <c r="C251" s="299" t="str">
        <f>CONCATENATE("(",ROUND((B251/$H252)*100,1),")")</f>
        <v>(19)</v>
      </c>
      <c r="D251" s="302">
        <f>'Ind T6'!W98</f>
        <v>12.282467292288235</v>
      </c>
      <c r="E251" s="299" t="str">
        <f>CONCATENATE("(",ROUND((D251/$H252)*100,1),")")</f>
        <v>(32.2)</v>
      </c>
      <c r="F251" s="302">
        <f>'Ind T6'!X98</f>
        <v>0.71802202551774197</v>
      </c>
      <c r="G251" s="299" t="str">
        <f>CONCATENATE("(",ROUND((F251/$H252)*100,1),")")</f>
        <v>(1.9)</v>
      </c>
      <c r="H251" s="302">
        <f t="shared" ref="H251" si="196">SUM(B251,D251,F251)</f>
        <v>20.276144744613489</v>
      </c>
      <c r="I251" s="299" t="str">
        <f>CONCATENATE("(",ROUND((H251/$H252)*100,1),")")</f>
        <v>(53.1)</v>
      </c>
      <c r="K251" s="302">
        <f t="shared" ref="K251:K252" si="197">B251-B241</f>
        <v>1.036627788854557</v>
      </c>
      <c r="L251" s="302">
        <f t="shared" ref="L251:L252" si="198">D251-D241</f>
        <v>1.6198221274393099</v>
      </c>
      <c r="M251" s="302">
        <f t="shared" ref="M251:M252" si="199">F251-F241</f>
        <v>0.1112561466791766</v>
      </c>
      <c r="N251" s="302">
        <f t="shared" ref="N251:N252" si="200">SUM(K251:M251)</f>
        <v>2.7677060629730432</v>
      </c>
    </row>
    <row r="252" spans="1:14" x14ac:dyDescent="0.2">
      <c r="A252" s="282" t="s">
        <v>363</v>
      </c>
      <c r="B252" s="302">
        <f>SUM(B250:B251)</f>
        <v>15.925695143573941</v>
      </c>
      <c r="C252" s="299" t="str">
        <f>CONCATENATE("(",ROUND((B252/$H252)*100,1),")")</f>
        <v>(41.7)</v>
      </c>
      <c r="D252" s="302">
        <f>SUM(D250:D251)</f>
        <v>21.073794263987189</v>
      </c>
      <c r="E252" s="299" t="str">
        <f>CONCATENATE("(",ROUND((D252/$H252)*100,1),")")</f>
        <v>(55.2)</v>
      </c>
      <c r="F252" s="302">
        <f>SUM(F250:F251)</f>
        <v>1.1945105924389121</v>
      </c>
      <c r="G252" s="299" t="str">
        <f>CONCATENATE("(",ROUND((F252/$H252)*100,1),")")</f>
        <v>(3.1)</v>
      </c>
      <c r="H252" s="302">
        <f>SUM(H250:H251)</f>
        <v>38.194000000000038</v>
      </c>
      <c r="I252" s="299" t="str">
        <f>CONCATENATE("(",ROUND((H252/$H252)*100,1),")")</f>
        <v>(100)</v>
      </c>
      <c r="K252" s="302">
        <f t="shared" si="197"/>
        <v>2.358129059886652</v>
      </c>
      <c r="L252" s="302">
        <f t="shared" si="198"/>
        <v>2.7666525191610276</v>
      </c>
      <c r="M252" s="302">
        <f t="shared" si="199"/>
        <v>0.18421842095233854</v>
      </c>
      <c r="N252" s="302">
        <f t="shared" si="200"/>
        <v>5.3090000000000179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1.2121460369702495</v>
      </c>
      <c r="C261" s="299" t="str">
        <f>CONCATENATE("(",ROUND((B261/$H263)*100,1),")")</f>
        <v>(28.6)</v>
      </c>
      <c r="D261" s="302">
        <f>'Ind T6'!M108</f>
        <v>0.38238304461805195</v>
      </c>
      <c r="E261" s="299" t="str">
        <f>CONCATENATE("(",ROUND((D261/$H263)*100,1),")")</f>
        <v>(9)</v>
      </c>
      <c r="F261" s="302">
        <f>'Ind T6'!N108</f>
        <v>0.43351804898159413</v>
      </c>
      <c r="G261" s="299" t="str">
        <f>CONCATENATE("(",ROUND((F261/$H263)*100,1),")")</f>
        <v>(10.2)</v>
      </c>
      <c r="H261" s="302">
        <f>SUM(B261,D261,F261)</f>
        <v>2.0280471305698957</v>
      </c>
      <c r="I261" s="299" t="str">
        <f>CONCATENATE("(",ROUND((H261/$H263)*100,1),")")</f>
        <v>(47.8)</v>
      </c>
      <c r="K261" s="302">
        <f>B266-B261</f>
        <v>-5.0018116318894634E-2</v>
      </c>
      <c r="L261" s="302">
        <f>D266-D261</f>
        <v>3.862654212651917E-3</v>
      </c>
      <c r="M261" s="302">
        <f>F266-F261</f>
        <v>-1.2850347175370203E-2</v>
      </c>
      <c r="N261" s="302">
        <f>SUM(K261:M261)</f>
        <v>-5.900580928161292E-2</v>
      </c>
    </row>
    <row r="262" spans="1:14" x14ac:dyDescent="0.2">
      <c r="A262" s="282" t="s">
        <v>365</v>
      </c>
      <c r="B262" s="302">
        <f>'Ind T6'!L107</f>
        <v>0.99723526565107912</v>
      </c>
      <c r="C262" s="299" t="str">
        <f>CONCATENATE("(",ROUND((B262/$H263)*100,1),")")</f>
        <v>(23.5)</v>
      </c>
      <c r="D262" s="302">
        <f>'Ind T6'!M107</f>
        <v>0.48896564406238086</v>
      </c>
      <c r="E262" s="299" t="str">
        <f>CONCATENATE("(",ROUND((D262/$H263)*100,1),")")</f>
        <v>(11.5)</v>
      </c>
      <c r="F262" s="302">
        <f>'Ind T6'!N107</f>
        <v>0.72975195971664564</v>
      </c>
      <c r="G262" s="299" t="str">
        <f>CONCATENATE("(",ROUND((F262/$H263)*100,1),")")</f>
        <v>(17.2)</v>
      </c>
      <c r="H262" s="302">
        <f t="shared" ref="H262" si="201">SUM(B262,D262,F262)</f>
        <v>2.2159528694301054</v>
      </c>
      <c r="I262" s="299" t="str">
        <f>CONCATENATE("(",ROUND((H262/$H263)*100,1),")")</f>
        <v>(52.2)</v>
      </c>
      <c r="K262" s="302">
        <f t="shared" ref="K262:K263" si="202">B267-B262</f>
        <v>-3.7015511568430859E-2</v>
      </c>
      <c r="L262" s="302">
        <f t="shared" ref="L262:L263" si="203">D267-D262</f>
        <v>-1.106494033982236E-2</v>
      </c>
      <c r="M262" s="302">
        <f t="shared" ref="M262:M263" si="204">F267-F262</f>
        <v>-3.3913738810136818E-2</v>
      </c>
      <c r="N262" s="302">
        <f t="shared" ref="N262:N263" si="205">SUM(K262:M262)</f>
        <v>-8.1994190718390036E-2</v>
      </c>
    </row>
    <row r="263" spans="1:14" x14ac:dyDescent="0.2">
      <c r="A263" s="282" t="s">
        <v>363</v>
      </c>
      <c r="B263" s="302">
        <f>SUM(B261:B262)</f>
        <v>2.2093813026213285</v>
      </c>
      <c r="C263" s="299" t="str">
        <f>CONCATENATE("(",ROUND((B263/$H263)*100,1),")")</f>
        <v>(52.1)</v>
      </c>
      <c r="D263" s="302">
        <f>SUM(D261:D262)</f>
        <v>0.8713486886804328</v>
      </c>
      <c r="E263" s="299" t="str">
        <f>CONCATENATE("(",ROUND((D263/$H263)*100,1),")")</f>
        <v>(20.5)</v>
      </c>
      <c r="F263" s="302">
        <f>SUM(F261:F262)</f>
        <v>1.1632700086982397</v>
      </c>
      <c r="G263" s="299" t="str">
        <f>CONCATENATE("(",ROUND((F263/$H263)*100,1),")")</f>
        <v>(27.4)</v>
      </c>
      <c r="H263" s="302">
        <f>SUM(H261:H262)</f>
        <v>4.2440000000000015</v>
      </c>
      <c r="I263" s="299" t="str">
        <f>CONCATENATE("(",ROUND((H263/$H263)*100,1),")")</f>
        <v>(100)</v>
      </c>
      <c r="K263" s="302">
        <f t="shared" si="202"/>
        <v>-8.703362788732516E-2</v>
      </c>
      <c r="L263" s="302">
        <f t="shared" si="203"/>
        <v>-7.202286127170443E-3</v>
      </c>
      <c r="M263" s="302">
        <f t="shared" si="204"/>
        <v>-4.6764085985506965E-2</v>
      </c>
      <c r="N263" s="302">
        <f t="shared" si="205"/>
        <v>-0.14100000000000257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1.1621279206513548</v>
      </c>
      <c r="C266" s="299" t="str">
        <f>CONCATENATE("(",ROUND((B266/$H268)*100,1),")")</f>
        <v>(28.3)</v>
      </c>
      <c r="D266" s="302">
        <f>'Ind T6'!R108</f>
        <v>0.38624569883070387</v>
      </c>
      <c r="E266" s="299" t="str">
        <f>CONCATENATE("(",ROUND((D266/$H268)*100,1),")")</f>
        <v>(9.4)</v>
      </c>
      <c r="F266" s="302">
        <f>'Ind T6'!S108</f>
        <v>0.42066770180622393</v>
      </c>
      <c r="G266" s="299" t="str">
        <f>CONCATENATE("(",ROUND((F266/$H268)*100,1),")")</f>
        <v>(10.3)</v>
      </c>
      <c r="H266" s="302">
        <f>SUM(B266,D266,F266)</f>
        <v>1.9690413212882827</v>
      </c>
      <c r="I266" s="299" t="str">
        <f>CONCATENATE("(",ROUND((H266/$H268)*100,1),")")</f>
        <v>(48)</v>
      </c>
      <c r="K266" s="302">
        <f>B271-B266</f>
        <v>-3.6297470318200631E-2</v>
      </c>
      <c r="L266" s="302">
        <f>D271-D266</f>
        <v>1.7003124096452049E-2</v>
      </c>
      <c r="M266" s="302">
        <f>F271-F266</f>
        <v>-4.8879679135517273E-3</v>
      </c>
      <c r="N266" s="302">
        <f>SUM(K266:M266)</f>
        <v>-2.4182314135300309E-2</v>
      </c>
    </row>
    <row r="267" spans="1:14" x14ac:dyDescent="0.2">
      <c r="A267" s="282" t="s">
        <v>365</v>
      </c>
      <c r="B267" s="302">
        <f>'Ind T6'!Q107</f>
        <v>0.96021975408264826</v>
      </c>
      <c r="C267" s="299" t="str">
        <f>CONCATENATE("(",ROUND((B267/$H268)*100,1),")")</f>
        <v>(23.4)</v>
      </c>
      <c r="D267" s="302">
        <f>'Ind T6'!R107</f>
        <v>0.4779007037225585</v>
      </c>
      <c r="E267" s="299" t="str">
        <f>CONCATENATE("(",ROUND((D267/$H268)*100,1),")")</f>
        <v>(11.6)</v>
      </c>
      <c r="F267" s="302">
        <f>'Ind T6'!S107</f>
        <v>0.69583822090650882</v>
      </c>
      <c r="G267" s="299" t="str">
        <f>CONCATENATE("(",ROUND((F267/$H268)*100,1),")")</f>
        <v>(17)</v>
      </c>
      <c r="H267" s="302">
        <f t="shared" ref="H267" si="206">SUM(B267,D267,F267)</f>
        <v>2.1339586787117155</v>
      </c>
      <c r="I267" s="299" t="str">
        <f>CONCATENATE("(",ROUND((H267/$H268)*100,1),")")</f>
        <v>(52)</v>
      </c>
      <c r="K267" s="302">
        <f t="shared" ref="K267:K268" si="207">B272-B267</f>
        <v>-1.2081729505096561E-2</v>
      </c>
      <c r="L267" s="302">
        <f t="shared" ref="L267:L268" si="208">D272-D267</f>
        <v>-8.9159544845222594E-3</v>
      </c>
      <c r="M267" s="302">
        <f t="shared" ref="M267:M268" si="209">F272-F267</f>
        <v>-4.3820001875076731E-2</v>
      </c>
      <c r="N267" s="302">
        <f t="shared" ref="N267:N268" si="210">SUM(K267:M267)</f>
        <v>-6.4817685864695551E-2</v>
      </c>
    </row>
    <row r="268" spans="1:14" x14ac:dyDescent="0.2">
      <c r="A268" s="282" t="s">
        <v>363</v>
      </c>
      <c r="B268" s="302">
        <f>SUM(B266:B267)</f>
        <v>2.1223476747340033</v>
      </c>
      <c r="C268" s="299" t="str">
        <f>CONCATENATE("(",ROUND((B268/$H268)*100,1),")")</f>
        <v>(51.7)</v>
      </c>
      <c r="D268" s="302">
        <f>SUM(D266:D267)</f>
        <v>0.86414640255326236</v>
      </c>
      <c r="E268" s="299" t="str">
        <f>CONCATENATE("(",ROUND((D268/$H268)*100,1),")")</f>
        <v>(21.1)</v>
      </c>
      <c r="F268" s="302">
        <f>SUM(F266:F267)</f>
        <v>1.1165059227127327</v>
      </c>
      <c r="G268" s="299" t="str">
        <f>CONCATENATE("(",ROUND((F268/$H268)*100,1),")")</f>
        <v>(27.2)</v>
      </c>
      <c r="H268" s="302">
        <f>SUM(H266:H267)</f>
        <v>4.102999999999998</v>
      </c>
      <c r="I268" s="299" t="str">
        <f>CONCATENATE("(",ROUND((H268/$H268)*100,1),")")</f>
        <v>(100)</v>
      </c>
      <c r="K268" s="302">
        <f t="shared" si="207"/>
        <v>-4.8379199823297192E-2</v>
      </c>
      <c r="L268" s="302">
        <f t="shared" si="208"/>
        <v>8.0871696119297898E-3</v>
      </c>
      <c r="M268" s="302">
        <f t="shared" si="209"/>
        <v>-4.8707969788628569E-2</v>
      </c>
      <c r="N268" s="302">
        <f t="shared" si="210"/>
        <v>-8.8999999999995971E-2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1.1258304503331542</v>
      </c>
      <c r="C271" s="299" t="str">
        <f>CONCATENATE("(",ROUND((B271/$H273)*100,1),")")</f>
        <v>(28)</v>
      </c>
      <c r="D271" s="302">
        <f>'Ind T6'!W108</f>
        <v>0.40324882292715591</v>
      </c>
      <c r="E271" s="299" t="str">
        <f>CONCATENATE("(",ROUND((D271/$H273)*100,1),")")</f>
        <v>(10)</v>
      </c>
      <c r="F271" s="302">
        <f>'Ind T6'!X108</f>
        <v>0.4157797338926722</v>
      </c>
      <c r="G271" s="299" t="str">
        <f>CONCATENATE("(",ROUND((F271/$H273)*100,1),")")</f>
        <v>(10.4)</v>
      </c>
      <c r="H271" s="302">
        <f>SUM(B271,D271,F271)</f>
        <v>1.9448590071529823</v>
      </c>
      <c r="I271" s="299" t="str">
        <f>CONCATENATE("(",ROUND((H271/$H273)*100,1),")")</f>
        <v>(48.5)</v>
      </c>
      <c r="K271" s="302">
        <f>B271-B261</f>
        <v>-8.6315586637095265E-2</v>
      </c>
      <c r="L271" s="302">
        <f>D271-D261</f>
        <v>2.0865778309103966E-2</v>
      </c>
      <c r="M271" s="302">
        <f>F271-F261</f>
        <v>-1.773831508892193E-2</v>
      </c>
      <c r="N271" s="302">
        <f>SUM(K271:M271)</f>
        <v>-8.3188123416913229E-2</v>
      </c>
    </row>
    <row r="272" spans="1:14" x14ac:dyDescent="0.2">
      <c r="A272" s="282" t="s">
        <v>365</v>
      </c>
      <c r="B272" s="302">
        <f>'Ind T6'!V107</f>
        <v>0.9481380245775517</v>
      </c>
      <c r="C272" s="299" t="str">
        <f>CONCATENATE("(",ROUND((B272/$H273)*100,1),")")</f>
        <v>(23.6)</v>
      </c>
      <c r="D272" s="302">
        <f>'Ind T6'!W107</f>
        <v>0.46898474923803624</v>
      </c>
      <c r="E272" s="299" t="str">
        <f>CONCATENATE("(",ROUND((D272/$H273)*100,1),")")</f>
        <v>(11.7)</v>
      </c>
      <c r="F272" s="302">
        <f>'Ind T6'!X107</f>
        <v>0.65201821903143209</v>
      </c>
      <c r="G272" s="299" t="str">
        <f>CONCATENATE("(",ROUND((F272/$H273)*100,1),")")</f>
        <v>(16.2)</v>
      </c>
      <c r="H272" s="302">
        <f t="shared" ref="H272" si="211">SUM(B272,D272,F272)</f>
        <v>2.0691409928470201</v>
      </c>
      <c r="I272" s="299" t="str">
        <f>CONCATENATE("(",ROUND((H272/$H273)*100,1),")")</f>
        <v>(51.5)</v>
      </c>
      <c r="K272" s="302">
        <f t="shared" ref="K272:K273" si="212">B272-B262</f>
        <v>-4.909724107352742E-2</v>
      </c>
      <c r="L272" s="302">
        <f t="shared" ref="L272:L273" si="213">D272-D262</f>
        <v>-1.9980894824344619E-2</v>
      </c>
      <c r="M272" s="302">
        <f t="shared" ref="M272:M273" si="214">F272-F262</f>
        <v>-7.7733740685213548E-2</v>
      </c>
      <c r="N272" s="302">
        <f t="shared" ref="N272:N273" si="215">SUM(K272:M272)</f>
        <v>-0.14681187658308559</v>
      </c>
    </row>
    <row r="273" spans="1:14" x14ac:dyDescent="0.2">
      <c r="A273" s="282" t="s">
        <v>363</v>
      </c>
      <c r="B273" s="302">
        <f>SUM(B271:B272)</f>
        <v>2.0739684749107061</v>
      </c>
      <c r="C273" s="299" t="str">
        <f>CONCATENATE("(",ROUND((B273/$H273)*100,1),")")</f>
        <v>(51.7)</v>
      </c>
      <c r="D273" s="302">
        <f>SUM(D271:D272)</f>
        <v>0.87223357216519215</v>
      </c>
      <c r="E273" s="299" t="str">
        <f>CONCATENATE("(",ROUND((D273/$H273)*100,1),")")</f>
        <v>(21.7)</v>
      </c>
      <c r="F273" s="302">
        <f>SUM(F271:F272)</f>
        <v>1.0677979529241042</v>
      </c>
      <c r="G273" s="299" t="str">
        <f>CONCATENATE("(",ROUND((F273/$H273)*100,1),")")</f>
        <v>(26.6)</v>
      </c>
      <c r="H273" s="302">
        <f>SUM(H271:H272)</f>
        <v>4.0140000000000029</v>
      </c>
      <c r="I273" s="299" t="str">
        <f>CONCATENATE("(",ROUND((H273/$H273)*100,1),")")</f>
        <v>(100)</v>
      </c>
      <c r="K273" s="302">
        <f t="shared" si="212"/>
        <v>-0.13541282771062235</v>
      </c>
      <c r="L273" s="302">
        <f t="shared" si="213"/>
        <v>8.8488348475934675E-4</v>
      </c>
      <c r="M273" s="302">
        <f t="shared" si="214"/>
        <v>-9.5472055774135534E-2</v>
      </c>
      <c r="N273" s="302">
        <f t="shared" si="215"/>
        <v>-0.22999999999999854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42.18078965064025</v>
      </c>
      <c r="C282" s="299" t="str">
        <f>CONCATENATE("(",ROUND((B282/$H284)*100,1),")")</f>
        <v>(59)</v>
      </c>
      <c r="D282" s="302">
        <f>'Ind T6'!M117</f>
        <v>3.1889143456449376</v>
      </c>
      <c r="E282" s="299" t="str">
        <f>CONCATENATE("(",ROUND((D282/$H284)*100,1),")")</f>
        <v>(4.5)</v>
      </c>
      <c r="F282" s="302">
        <f>'Ind T6'!N117</f>
        <v>5.5036278610490976</v>
      </c>
      <c r="G282" s="299" t="str">
        <f>CONCATENATE("(",ROUND((F282/$H284)*100,1),")")</f>
        <v>(7.7)</v>
      </c>
      <c r="H282" s="302">
        <f>SUM(B282,D282,F282)</f>
        <v>50.873331857334286</v>
      </c>
      <c r="I282" s="299" t="str">
        <f>CONCATENATE("(",ROUND((H282/$H284)*100,1),")")</f>
        <v>(71.2)</v>
      </c>
      <c r="K282" s="302">
        <f>B287-B282</f>
        <v>3.2397789423949277</v>
      </c>
      <c r="L282" s="302">
        <f>D287-D282</f>
        <v>0.29700777707038828</v>
      </c>
      <c r="M282" s="302">
        <f>F287-F282</f>
        <v>0.60373660453595512</v>
      </c>
      <c r="N282" s="302">
        <f>SUM(K282:M282)</f>
        <v>4.1405233240012711</v>
      </c>
    </row>
    <row r="283" spans="1:14" x14ac:dyDescent="0.2">
      <c r="A283" s="282" t="s">
        <v>365</v>
      </c>
      <c r="B283" s="302">
        <f>'Ind T6'!L116</f>
        <v>14.628473770248416</v>
      </c>
      <c r="C283" s="299" t="str">
        <f>CONCATENATE("(",ROUND((B283/$H284)*100,1),")")</f>
        <v>(20.5)</v>
      </c>
      <c r="D283" s="302">
        <f>'Ind T6'!M116</f>
        <v>3.9000269551630589</v>
      </c>
      <c r="E283" s="299" t="str">
        <f>CONCATENATE("(",ROUND((D283/$H284)*100,1),")")</f>
        <v>(5.5)</v>
      </c>
      <c r="F283" s="302">
        <f>'Ind T6'!N116</f>
        <v>2.0901674172542961</v>
      </c>
      <c r="G283" s="299" t="str">
        <f>CONCATENATE("(",ROUND((F283/$H284)*100,1),")")</f>
        <v>(2.9)</v>
      </c>
      <c r="H283" s="302">
        <f t="shared" ref="H283" si="216">SUM(B283,D283,F283)</f>
        <v>20.618668142665772</v>
      </c>
      <c r="I283" s="299" t="str">
        <f>CONCATENATE("(",ROUND((H283/$H284)*100,1),")")</f>
        <v>(28.8)</v>
      </c>
      <c r="K283" s="302">
        <f t="shared" ref="K283:K284" si="217">B288-B283</f>
        <v>1.6096542628498369</v>
      </c>
      <c r="L283" s="302">
        <f t="shared" ref="L283:L284" si="218">D288-D283</f>
        <v>0.27211927719653906</v>
      </c>
      <c r="M283" s="302">
        <f t="shared" ref="M283:M284" si="219">F288-F283</f>
        <v>0.21270313595241008</v>
      </c>
      <c r="N283" s="302">
        <f t="shared" ref="N283:N284" si="220">SUM(K283:M283)</f>
        <v>2.0944766759987861</v>
      </c>
    </row>
    <row r="284" spans="1:14" x14ac:dyDescent="0.2">
      <c r="A284" s="282" t="s">
        <v>363</v>
      </c>
      <c r="B284" s="302">
        <f>SUM(B282:B283)</f>
        <v>56.809263420888669</v>
      </c>
      <c r="C284" s="299" t="str">
        <f>CONCATENATE("(",ROUND((B284/$H284)*100,1),")")</f>
        <v>(79.5)</v>
      </c>
      <c r="D284" s="302">
        <f>SUM(D282:D283)</f>
        <v>7.0889413008079964</v>
      </c>
      <c r="E284" s="299" t="str">
        <f>CONCATENATE("(",ROUND((D284/$H284)*100,1),")")</f>
        <v>(9.9)</v>
      </c>
      <c r="F284" s="302">
        <f>SUM(F282:F283)</f>
        <v>7.5937952783033937</v>
      </c>
      <c r="G284" s="299" t="str">
        <f>CONCATENATE("(",ROUND((F284/$H284)*100,1),")")</f>
        <v>(10.6)</v>
      </c>
      <c r="H284" s="302">
        <f>SUM(H282:H283)</f>
        <v>71.492000000000061</v>
      </c>
      <c r="I284" s="299" t="str">
        <f>CONCATENATE("(",ROUND((H284/$H284)*100,1),")")</f>
        <v>(100)</v>
      </c>
      <c r="K284" s="302">
        <f t="shared" si="217"/>
        <v>4.8494332052447646</v>
      </c>
      <c r="L284" s="302">
        <f t="shared" si="218"/>
        <v>0.56912705426692778</v>
      </c>
      <c r="M284" s="302">
        <f t="shared" si="219"/>
        <v>0.81643974048836565</v>
      </c>
      <c r="N284" s="302">
        <f t="shared" si="220"/>
        <v>6.2350000000000581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45.420568593035178</v>
      </c>
      <c r="C287" s="299" t="str">
        <f>CONCATENATE("(",ROUND((B287/$H289)*100,1),")")</f>
        <v>(58.4)</v>
      </c>
      <c r="D287" s="302">
        <f>'Ind T6'!R117</f>
        <v>3.4859221227153259</v>
      </c>
      <c r="E287" s="299" t="str">
        <f>CONCATENATE("(",ROUND((D287/$H289)*100,1),")")</f>
        <v>(4.5)</v>
      </c>
      <c r="F287" s="302">
        <f>'Ind T6'!S117</f>
        <v>6.1073644655850527</v>
      </c>
      <c r="G287" s="299" t="str">
        <f>CONCATENATE("(",ROUND((F287/$H289)*100,1),")")</f>
        <v>(7.9)</v>
      </c>
      <c r="H287" s="302">
        <f>SUM(B287,D287,F287)</f>
        <v>55.013855181335551</v>
      </c>
      <c r="I287" s="299" t="str">
        <f>CONCATENATE("(",ROUND((H287/$H289)*100,1),")")</f>
        <v>(70.8)</v>
      </c>
      <c r="K287" s="302">
        <f>B292-B287</f>
        <v>3.7088702006197423</v>
      </c>
      <c r="L287" s="302">
        <f>D292-D287</f>
        <v>0.35576697793163969</v>
      </c>
      <c r="M287" s="302">
        <f>F292-F287</f>
        <v>0.71961514158652395</v>
      </c>
      <c r="N287" s="302">
        <f>SUM(K287:M287)</f>
        <v>4.7842523201379059</v>
      </c>
    </row>
    <row r="288" spans="1:14" x14ac:dyDescent="0.2">
      <c r="A288" s="282" t="s">
        <v>365</v>
      </c>
      <c r="B288" s="302">
        <f>'Ind T6'!Q116</f>
        <v>16.238128033098253</v>
      </c>
      <c r="C288" s="299" t="str">
        <f>CONCATENATE("(",ROUND((B288/$H289)*100,1),")")</f>
        <v>(20.9)</v>
      </c>
      <c r="D288" s="302">
        <f>'Ind T6'!R116</f>
        <v>4.1721462323595979</v>
      </c>
      <c r="E288" s="299" t="str">
        <f>CONCATENATE("(",ROUND((D288/$H289)*100,1),")")</f>
        <v>(5.4)</v>
      </c>
      <c r="F288" s="302">
        <f>'Ind T6'!S116</f>
        <v>2.3028705532067062</v>
      </c>
      <c r="G288" s="299" t="str">
        <f>CONCATENATE("(",ROUND((F288/$H289)*100,1),")")</f>
        <v>(3)</v>
      </c>
      <c r="H288" s="302">
        <f t="shared" ref="H288" si="221">SUM(B288,D288,F288)</f>
        <v>22.713144818664556</v>
      </c>
      <c r="I288" s="299" t="str">
        <f>CONCATENATE("(",ROUND((H288/$H289)*100,1),")")</f>
        <v>(29.2)</v>
      </c>
      <c r="K288" s="302">
        <f t="shared" ref="K288:K289" si="222">B293-B288</f>
        <v>2.2812646091599582</v>
      </c>
      <c r="L288" s="302">
        <f t="shared" ref="L288:L289" si="223">D293-D288</f>
        <v>0.23452384912602042</v>
      </c>
      <c r="M288" s="302">
        <f t="shared" ref="M288:M289" si="224">F293-F288</f>
        <v>0.22395922157594006</v>
      </c>
      <c r="N288" s="302">
        <f t="shared" ref="N288:N289" si="225">SUM(K288:M288)</f>
        <v>2.7397476798619187</v>
      </c>
    </row>
    <row r="289" spans="1:14" x14ac:dyDescent="0.2">
      <c r="A289" s="282" t="s">
        <v>363</v>
      </c>
      <c r="B289" s="302">
        <f>SUM(B287:B288)</f>
        <v>61.658696626133434</v>
      </c>
      <c r="C289" s="299" t="str">
        <f>CONCATENATE("(",ROUND((B289/$H289)*100,1),")")</f>
        <v>(79.3)</v>
      </c>
      <c r="D289" s="302">
        <f>SUM(D287:D288)</f>
        <v>7.6580683550749242</v>
      </c>
      <c r="E289" s="299" t="str">
        <f>CONCATENATE("(",ROUND((D289/$H289)*100,1),")")</f>
        <v>(9.9)</v>
      </c>
      <c r="F289" s="302">
        <f>SUM(F287:F288)</f>
        <v>8.4102350187917594</v>
      </c>
      <c r="G289" s="299" t="str">
        <f>CONCATENATE("(",ROUND((F289/$H289)*100,1),")")</f>
        <v>(10.8)</v>
      </c>
      <c r="H289" s="302">
        <f>SUM(H287:H288)</f>
        <v>77.727000000000103</v>
      </c>
      <c r="I289" s="299" t="str">
        <f>CONCATENATE("(",ROUND((H289/$H289)*100,1),")")</f>
        <v>(100)</v>
      </c>
      <c r="K289" s="302">
        <f t="shared" si="222"/>
        <v>5.990134809779704</v>
      </c>
      <c r="L289" s="302">
        <f t="shared" si="223"/>
        <v>0.59029082705765923</v>
      </c>
      <c r="M289" s="302">
        <f t="shared" si="224"/>
        <v>0.94357436316246357</v>
      </c>
      <c r="N289" s="302">
        <f t="shared" si="225"/>
        <v>7.5239999999998268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49.12943879365492</v>
      </c>
      <c r="C292" s="299" t="str">
        <f>CONCATENATE("(",ROUND((B292/$H294)*100,1),")")</f>
        <v>(57.6)</v>
      </c>
      <c r="D292" s="302">
        <f>'Ind T6'!W117</f>
        <v>3.8416891006469656</v>
      </c>
      <c r="E292" s="299" t="str">
        <f>CONCATENATE("(",ROUND((D292/$H294)*100,1),")")</f>
        <v>(4.5)</v>
      </c>
      <c r="F292" s="302">
        <f>'Ind T6'!X117</f>
        <v>6.8269796071715767</v>
      </c>
      <c r="G292" s="299" t="str">
        <f>CONCATENATE("(",ROUND((F292/$H294)*100,1),")")</f>
        <v>(8)</v>
      </c>
      <c r="H292" s="302">
        <f>SUM(B292,D292,F292)</f>
        <v>59.798107501473467</v>
      </c>
      <c r="I292" s="299" t="str">
        <f>CONCATENATE("(",ROUND((H292/$H294)*100,1),")")</f>
        <v>(70.1)</v>
      </c>
      <c r="K292" s="302">
        <f>B292-B282</f>
        <v>6.94864914301467</v>
      </c>
      <c r="L292" s="302">
        <f>D292-D282</f>
        <v>0.65277475500202797</v>
      </c>
      <c r="M292" s="302">
        <f>F292-F282</f>
        <v>1.3233517461224791</v>
      </c>
      <c r="N292" s="302">
        <f>SUM(K292:M292)</f>
        <v>8.9247756441391779</v>
      </c>
    </row>
    <row r="293" spans="1:14" x14ac:dyDescent="0.2">
      <c r="A293" s="282" t="s">
        <v>365</v>
      </c>
      <c r="B293" s="302">
        <f>'Ind T6'!V116</f>
        <v>18.519392642258211</v>
      </c>
      <c r="C293" s="299" t="str">
        <f>CONCATENATE("(",ROUND((B293/$H294)*100,1),")")</f>
        <v>(21.7)</v>
      </c>
      <c r="D293" s="302">
        <f>'Ind T6'!W116</f>
        <v>4.4066700814856183</v>
      </c>
      <c r="E293" s="299" t="str">
        <f>CONCATENATE("(",ROUND((D293/$H294)*100,1),")")</f>
        <v>(5.2)</v>
      </c>
      <c r="F293" s="302">
        <f>'Ind T6'!X116</f>
        <v>2.5268297747826463</v>
      </c>
      <c r="G293" s="299" t="str">
        <f>CONCATENATE("(",ROUND((F293/$H294)*100,1),")")</f>
        <v>(3)</v>
      </c>
      <c r="H293" s="302">
        <f t="shared" ref="H293" si="226">SUM(B293,D293,F293)</f>
        <v>25.452892498526474</v>
      </c>
      <c r="I293" s="299" t="str">
        <f>CONCATENATE("(",ROUND((H293/$H294)*100,1),")")</f>
        <v>(29.9)</v>
      </c>
      <c r="K293" s="302">
        <f t="shared" ref="K293:K294" si="227">B293-B283</f>
        <v>3.8909188720097951</v>
      </c>
      <c r="L293" s="302">
        <f t="shared" ref="L293:L294" si="228">D293-D283</f>
        <v>0.50664312632255948</v>
      </c>
      <c r="M293" s="302">
        <f t="shared" ref="M293:M294" si="229">F293-F283</f>
        <v>0.43666235752835014</v>
      </c>
      <c r="N293" s="302">
        <f t="shared" ref="N293:N294" si="230">SUM(K293:M293)</f>
        <v>4.8342243558607052</v>
      </c>
    </row>
    <row r="294" spans="1:14" x14ac:dyDescent="0.2">
      <c r="A294" s="282" t="s">
        <v>363</v>
      </c>
      <c r="B294" s="302">
        <f>SUM(B292:B293)</f>
        <v>67.648831435913138</v>
      </c>
      <c r="C294" s="299" t="str">
        <f>CONCATENATE("(",ROUND((B294/$H294)*100,1),")")</f>
        <v>(79.4)</v>
      </c>
      <c r="D294" s="302">
        <f>SUM(D292:D293)</f>
        <v>8.2483591821325835</v>
      </c>
      <c r="E294" s="299" t="str">
        <f>CONCATENATE("(",ROUND((D294/$H294)*100,1),")")</f>
        <v>(9.7)</v>
      </c>
      <c r="F294" s="302">
        <f>SUM(F292:F293)</f>
        <v>9.353809381954223</v>
      </c>
      <c r="G294" s="299" t="str">
        <f>CONCATENATE("(",ROUND((F294/$H294)*100,1),")")</f>
        <v>(11)</v>
      </c>
      <c r="H294" s="302">
        <f>SUM(H292:H293)</f>
        <v>85.250999999999948</v>
      </c>
      <c r="I294" s="299" t="str">
        <f>CONCATENATE("(",ROUND((H294/$H294)*100,1),")")</f>
        <v>(100)</v>
      </c>
      <c r="K294" s="302">
        <f t="shared" si="227"/>
        <v>10.839568015024469</v>
      </c>
      <c r="L294" s="302">
        <f t="shared" si="228"/>
        <v>1.159417881324587</v>
      </c>
      <c r="M294" s="302">
        <f t="shared" si="229"/>
        <v>1.7600141036508292</v>
      </c>
      <c r="N294" s="302">
        <f t="shared" si="230"/>
        <v>13.758999999999883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4.6816982119534103</v>
      </c>
      <c r="C303" s="299" t="str">
        <f>CONCATENATE("(",ROUND((B303/$H305)*100,1),")")</f>
        <v>(42.3)</v>
      </c>
      <c r="D303" s="302">
        <f>'Ind T6'!M126</f>
        <v>0.20175179920012387</v>
      </c>
      <c r="E303" s="299" t="str">
        <f>CONCATENATE("(",ROUND((D303/$H305)*100,1),")")</f>
        <v>(1.8)</v>
      </c>
      <c r="F303" s="302">
        <f>'Ind T6'!N126</f>
        <v>1.0272472309893916</v>
      </c>
      <c r="G303" s="299" t="str">
        <f>CONCATENATE("(",ROUND((F303/$H305)*100,1),")")</f>
        <v>(9.3)</v>
      </c>
      <c r="H303" s="302">
        <f>SUM(B303,D303,F303)</f>
        <v>5.9106972421429251</v>
      </c>
      <c r="I303" s="299" t="str">
        <f>CONCATENATE("(",ROUND((H303/$H305)*100,1),")")</f>
        <v>(53.4)</v>
      </c>
      <c r="K303" s="302">
        <f>B308-B303</f>
        <v>-0.17455234379012285</v>
      </c>
      <c r="L303" s="302">
        <f>D308-D303</f>
        <v>6.1536780941087721E-4</v>
      </c>
      <c r="M303" s="302">
        <f>F308-F303</f>
        <v>1.1278096910586788E-2</v>
      </c>
      <c r="N303" s="302">
        <f>SUM(K303:M303)</f>
        <v>-0.16265887907012519</v>
      </c>
    </row>
    <row r="304" spans="1:14" x14ac:dyDescent="0.2">
      <c r="A304" s="282" t="s">
        <v>365</v>
      </c>
      <c r="B304" s="302">
        <f>'Ind T6'!L125</f>
        <v>3.8583327611523881</v>
      </c>
      <c r="C304" s="299" t="str">
        <f>CONCATENATE("(",ROUND((B304/$H305)*100,1),")")</f>
        <v>(34.9)</v>
      </c>
      <c r="D304" s="302">
        <f>'Ind T6'!M125</f>
        <v>1.0873126948484999</v>
      </c>
      <c r="E304" s="299" t="str">
        <f>CONCATENATE("(",ROUND((D304/$H305)*100,1),")")</f>
        <v>(9.8)</v>
      </c>
      <c r="F304" s="302">
        <f>'Ind T6'!N125</f>
        <v>0.21265730185617565</v>
      </c>
      <c r="G304" s="299" t="str">
        <f>CONCATENATE("(",ROUND((F304/$H305)*100,1),")")</f>
        <v>(1.9)</v>
      </c>
      <c r="H304" s="302">
        <f t="shared" ref="H304" si="231">SUM(B304,D304,F304)</f>
        <v>5.1583027578570633</v>
      </c>
      <c r="I304" s="299" t="str">
        <f>CONCATENATE("(",ROUND((H304/$H305)*100,1),")")</f>
        <v>(46.6)</v>
      </c>
      <c r="K304" s="302">
        <f t="shared" ref="K304:K305" si="232">B309-B304</f>
        <v>-0.15955757548364735</v>
      </c>
      <c r="L304" s="302">
        <f t="shared" ref="L304:L305" si="233">D309-D304</f>
        <v>-5.613542355387735E-2</v>
      </c>
      <c r="M304" s="302">
        <f t="shared" ref="M304:M305" si="234">F309-F304</f>
        <v>3.5187810766515448E-4</v>
      </c>
      <c r="N304" s="302">
        <f t="shared" ref="N304:N305" si="235">SUM(K304:M304)</f>
        <v>-0.21534112092985955</v>
      </c>
    </row>
    <row r="305" spans="1:14" x14ac:dyDescent="0.2">
      <c r="A305" s="282" t="s">
        <v>363</v>
      </c>
      <c r="B305" s="302">
        <f>SUM(B303:B304)</f>
        <v>8.5400309731057984</v>
      </c>
      <c r="C305" s="299" t="str">
        <f>CONCATENATE("(",ROUND((B305/$H305)*100,1),")")</f>
        <v>(77.2)</v>
      </c>
      <c r="D305" s="302">
        <f>SUM(D303:D304)</f>
        <v>1.2890644940486238</v>
      </c>
      <c r="E305" s="299" t="str">
        <f>CONCATENATE("(",ROUND((D305/$H305)*100,1),")")</f>
        <v>(11.6)</v>
      </c>
      <c r="F305" s="302">
        <f>SUM(F303:F304)</f>
        <v>1.2399045328455673</v>
      </c>
      <c r="G305" s="299" t="str">
        <f>CONCATENATE("(",ROUND((F305/$H305)*100,1),")")</f>
        <v>(11.2)</v>
      </c>
      <c r="H305" s="302">
        <f>SUM(H303:H304)</f>
        <v>11.068999999999988</v>
      </c>
      <c r="I305" s="299" t="str">
        <f>CONCATENATE("(",ROUND((H305/$H305)*100,1),")")</f>
        <v>(100)</v>
      </c>
      <c r="K305" s="302">
        <f t="shared" si="232"/>
        <v>-0.33410991927376976</v>
      </c>
      <c r="L305" s="302">
        <f t="shared" si="233"/>
        <v>-5.552005574446639E-2</v>
      </c>
      <c r="M305" s="302">
        <f t="shared" si="234"/>
        <v>1.1629975018251804E-2</v>
      </c>
      <c r="N305" s="302">
        <f t="shared" si="235"/>
        <v>-0.37799999999998435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4.5071458681632874</v>
      </c>
      <c r="C308" s="299" t="str">
        <f>CONCATENATE("(",ROUND((B308/$H310)*100,1),")")</f>
        <v>(42.2)</v>
      </c>
      <c r="D308" s="302">
        <f>'Ind T6'!R126</f>
        <v>0.20236716700953475</v>
      </c>
      <c r="E308" s="299" t="str">
        <f>CONCATENATE("(",ROUND((D308/$H310)*100,1),")")</f>
        <v>(1.9)</v>
      </c>
      <c r="F308" s="302">
        <f>'Ind T6'!S126</f>
        <v>1.0385253278999784</v>
      </c>
      <c r="G308" s="299" t="str">
        <f>CONCATENATE("(",ROUND((F308/$H310)*100,1),")")</f>
        <v>(9.7)</v>
      </c>
      <c r="H308" s="302">
        <f>SUM(B308,D308,F308)</f>
        <v>5.7480383630728005</v>
      </c>
      <c r="I308" s="299" t="str">
        <f>CONCATENATE("(",ROUND((H308/$H310)*100,1),")")</f>
        <v>(53.8)</v>
      </c>
      <c r="K308" s="302">
        <f>B313-B308</f>
        <v>-0.46615878635105634</v>
      </c>
      <c r="L308" s="302">
        <f>D313-D308</f>
        <v>-8.5044976122361227E-3</v>
      </c>
      <c r="M308" s="302">
        <f>F313-F308</f>
        <v>-6.9870537735191141E-2</v>
      </c>
      <c r="N308" s="302">
        <f>SUM(K308:M308)</f>
        <v>-0.54453382169848363</v>
      </c>
    </row>
    <row r="309" spans="1:14" x14ac:dyDescent="0.2">
      <c r="A309" s="282" t="s">
        <v>365</v>
      </c>
      <c r="B309" s="302">
        <f>'Ind T6'!Q125</f>
        <v>3.6987751856687408</v>
      </c>
      <c r="C309" s="299" t="str">
        <f>CONCATENATE("(",ROUND((B309/$H310)*100,1),")")</f>
        <v>(34.6)</v>
      </c>
      <c r="D309" s="302">
        <f>'Ind T6'!R125</f>
        <v>1.0311772712946226</v>
      </c>
      <c r="E309" s="299" t="str">
        <f>CONCATENATE("(",ROUND((D309/$H310)*100,1),")")</f>
        <v>(9.6)</v>
      </c>
      <c r="F309" s="302">
        <f>'Ind T6'!S125</f>
        <v>0.21300917996384081</v>
      </c>
      <c r="G309" s="299" t="str">
        <f>CONCATENATE("(",ROUND((F309/$H310)*100,1),")")</f>
        <v>(2)</v>
      </c>
      <c r="H309" s="302">
        <f t="shared" ref="H309" si="236">SUM(B309,D309,F309)</f>
        <v>4.9429616369272038</v>
      </c>
      <c r="I309" s="299" t="str">
        <f>CONCATENATE("(",ROUND((H309/$H310)*100,1),")")</f>
        <v>(46.2)</v>
      </c>
      <c r="K309" s="302">
        <f t="shared" ref="K309:K310" si="237">B314-B309</f>
        <v>-0.39323145330980624</v>
      </c>
      <c r="L309" s="302">
        <f t="shared" ref="L309:L310" si="238">D314-D309</f>
        <v>-0.11808821442088058</v>
      </c>
      <c r="M309" s="302">
        <f t="shared" ref="M309:M310" si="239">F314-F309</f>
        <v>-1.9146510570838715E-2</v>
      </c>
      <c r="N309" s="302">
        <f t="shared" ref="N309:N310" si="240">SUM(K309:M309)</f>
        <v>-0.53046617830152554</v>
      </c>
    </row>
    <row r="310" spans="1:14" x14ac:dyDescent="0.2">
      <c r="A310" s="282" t="s">
        <v>363</v>
      </c>
      <c r="B310" s="302">
        <f>SUM(B308:B309)</f>
        <v>8.2059210538320286</v>
      </c>
      <c r="C310" s="299" t="str">
        <f>CONCATENATE("(",ROUND((B310/$H310)*100,1),")")</f>
        <v>(76.8)</v>
      </c>
      <c r="D310" s="302">
        <f>SUM(D308:D309)</f>
        <v>1.2335444383041574</v>
      </c>
      <c r="E310" s="299" t="str">
        <f>CONCATENATE("(",ROUND((D310/$H310)*100,1),")")</f>
        <v>(11.5)</v>
      </c>
      <c r="F310" s="302">
        <f>SUM(F308:F309)</f>
        <v>1.2515345078638191</v>
      </c>
      <c r="G310" s="299" t="str">
        <f>CONCATENATE("(",ROUND((F310/$H310)*100,1),")")</f>
        <v>(11.7)</v>
      </c>
      <c r="H310" s="302">
        <f>SUM(H308:H309)</f>
        <v>10.691000000000004</v>
      </c>
      <c r="I310" s="299" t="str">
        <f>CONCATENATE("(",ROUND((H310/$H310)*100,1),")")</f>
        <v>(100)</v>
      </c>
      <c r="K310" s="302">
        <f t="shared" si="237"/>
        <v>-0.85939023966086303</v>
      </c>
      <c r="L310" s="302">
        <f t="shared" si="238"/>
        <v>-0.12659271203311673</v>
      </c>
      <c r="M310" s="302">
        <f t="shared" si="239"/>
        <v>-8.9017048306029745E-2</v>
      </c>
      <c r="N310" s="302">
        <f t="shared" si="240"/>
        <v>-1.0750000000000095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4.0409870818122311</v>
      </c>
      <c r="C313" s="299" t="str">
        <f>CONCATENATE("(",ROUND((B313/$H315)*100,1),")")</f>
        <v>(42)</v>
      </c>
      <c r="D313" s="302">
        <f>'Ind T6'!W126</f>
        <v>0.19386266939729863</v>
      </c>
      <c r="E313" s="299" t="str">
        <f>CONCATENATE("(",ROUND((D313/$H315)*100,1),")")</f>
        <v>(2)</v>
      </c>
      <c r="F313" s="302">
        <f>'Ind T6'!X126</f>
        <v>0.96865479016478728</v>
      </c>
      <c r="G313" s="299" t="str">
        <f>CONCATENATE("(",ROUND((F313/$H315)*100,1),")")</f>
        <v>(10.1)</v>
      </c>
      <c r="H313" s="302">
        <f>SUM(B313,D313,F313)</f>
        <v>5.2035045413743166</v>
      </c>
      <c r="I313" s="299" t="str">
        <f>CONCATENATE("(",ROUND((H313/$H315)*100,1),")")</f>
        <v>(54.1)</v>
      </c>
      <c r="K313" s="302">
        <f>B313-B303</f>
        <v>-0.6407111301411792</v>
      </c>
      <c r="L313" s="302">
        <f>D313-D303</f>
        <v>-7.8891298028252455E-3</v>
      </c>
      <c r="M313" s="302">
        <f>F313-F303</f>
        <v>-5.8592440824604353E-2</v>
      </c>
      <c r="N313" s="302">
        <f>SUM(K313:M313)</f>
        <v>-0.70719270076860874</v>
      </c>
    </row>
    <row r="314" spans="1:14" x14ac:dyDescent="0.2">
      <c r="A314" s="282" t="s">
        <v>365</v>
      </c>
      <c r="B314" s="302">
        <f>'Ind T6'!V125</f>
        <v>3.3055437323589345</v>
      </c>
      <c r="C314" s="299" t="str">
        <f>CONCATENATE("(",ROUND((B314/$H315)*100,1),")")</f>
        <v>(34.4)</v>
      </c>
      <c r="D314" s="302">
        <f>'Ind T6'!W125</f>
        <v>0.91308905687374198</v>
      </c>
      <c r="E314" s="299" t="str">
        <f>CONCATENATE("(",ROUND((D314/$H315)*100,1),")")</f>
        <v>(9.5)</v>
      </c>
      <c r="F314" s="302">
        <f>'Ind T6'!X125</f>
        <v>0.19386266939300209</v>
      </c>
      <c r="G314" s="299" t="str">
        <f>CONCATENATE("(",ROUND((F314/$H315)*100,1),")")</f>
        <v>(2)</v>
      </c>
      <c r="H314" s="302">
        <f t="shared" ref="H314" si="241">SUM(B314,D314,F314)</f>
        <v>4.4124954586256786</v>
      </c>
      <c r="I314" s="299" t="str">
        <f>CONCATENATE("(",ROUND((H314/$H315)*100,1),")")</f>
        <v>(45.9)</v>
      </c>
      <c r="K314" s="302">
        <f t="shared" ref="K314:K315" si="242">B314-B304</f>
        <v>-0.5527890287934536</v>
      </c>
      <c r="L314" s="302">
        <f t="shared" ref="L314:L315" si="243">D314-D304</f>
        <v>-0.17422363797475793</v>
      </c>
      <c r="M314" s="302">
        <f t="shared" ref="M314:M315" si="244">F314-F304</f>
        <v>-1.8794632463173561E-2</v>
      </c>
      <c r="N314" s="302">
        <f t="shared" ref="N314:N315" si="245">SUM(K314:M314)</f>
        <v>-0.74580729923138511</v>
      </c>
    </row>
    <row r="315" spans="1:14" x14ac:dyDescent="0.2">
      <c r="A315" s="282" t="s">
        <v>363</v>
      </c>
      <c r="B315" s="302">
        <f>SUM(B313:B314)</f>
        <v>7.3465308141711656</v>
      </c>
      <c r="C315" s="299" t="str">
        <f>CONCATENATE("(",ROUND((B315/$H315)*100,1),")")</f>
        <v>(76.4)</v>
      </c>
      <c r="D315" s="302">
        <f>SUM(D313:D314)</f>
        <v>1.1069517262710407</v>
      </c>
      <c r="E315" s="299" t="str">
        <f>CONCATENATE("(",ROUND((D315/$H315)*100,1),")")</f>
        <v>(11.5)</v>
      </c>
      <c r="F315" s="302">
        <f>SUM(F313:F314)</f>
        <v>1.1625174595577894</v>
      </c>
      <c r="G315" s="299" t="str">
        <f>CONCATENATE("(",ROUND((F315/$H315)*100,1),")")</f>
        <v>(12.1)</v>
      </c>
      <c r="H315" s="302">
        <f>SUM(H313:H314)</f>
        <v>9.6159999999999961</v>
      </c>
      <c r="I315" s="299" t="str">
        <f>CONCATENATE("(",ROUND((H315/$H315)*100,1),")")</f>
        <v>(100)</v>
      </c>
      <c r="K315" s="302">
        <f t="shared" si="242"/>
        <v>-1.1935001589346328</v>
      </c>
      <c r="L315" s="302">
        <f t="shared" si="243"/>
        <v>-0.18211276777758312</v>
      </c>
      <c r="M315" s="302">
        <f t="shared" si="244"/>
        <v>-7.7387073287777941E-2</v>
      </c>
      <c r="N315" s="302">
        <f t="shared" si="245"/>
        <v>-1.4529999999999939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2.8041898267592442</v>
      </c>
      <c r="C324" s="299" t="str">
        <f>CONCATENATE("(",ROUND((B324/$H326)*100,1),")")</f>
        <v>(30.1)</v>
      </c>
      <c r="D324" s="302">
        <f>'Ind T6'!M135</f>
        <v>0.68453524813029643</v>
      </c>
      <c r="E324" s="299" t="str">
        <f>CONCATENATE("(",ROUND((D324/$H326)*100,1),")")</f>
        <v>(7.4)</v>
      </c>
      <c r="F324" s="302">
        <f>'Ind T6'!N135</f>
        <v>0.43669180700860666</v>
      </c>
      <c r="G324" s="299" t="str">
        <f>CONCATENATE("(",ROUND((F324/$H326)*100,1),")")</f>
        <v>(4.7)</v>
      </c>
      <c r="H324" s="302">
        <f>SUM(B324,D324,F324)</f>
        <v>3.9254168818981472</v>
      </c>
      <c r="I324" s="299" t="str">
        <f>CONCATENATE("(",ROUND((H324/$H326)*100,1),")")</f>
        <v>(42.2)</v>
      </c>
      <c r="K324" s="302">
        <f>B329-B324</f>
        <v>-2.7646526229088142E-2</v>
      </c>
      <c r="L324" s="302">
        <f>D329-D324</f>
        <v>-4.9587349492999921E-3</v>
      </c>
      <c r="M324" s="302">
        <f>F329-F324</f>
        <v>1.8453045551690861E-2</v>
      </c>
      <c r="N324" s="302">
        <f>SUM(K324:M324)</f>
        <v>-1.4152215626697273E-2</v>
      </c>
    </row>
    <row r="325" spans="1:14" x14ac:dyDescent="0.2">
      <c r="A325" s="282" t="s">
        <v>365</v>
      </c>
      <c r="B325" s="302">
        <f>'Ind T6'!L134</f>
        <v>2.7315147340616672</v>
      </c>
      <c r="C325" s="299" t="str">
        <f>CONCATENATE("(",ROUND((B325/$H326)*100,1),")")</f>
        <v>(29.3)</v>
      </c>
      <c r="D325" s="302">
        <f>'Ind T6'!M134</f>
        <v>2.0865232864161682</v>
      </c>
      <c r="E325" s="299" t="str">
        <f>CONCATENATE("(",ROUND((D325/$H326)*100,1),")")</f>
        <v>(22.4)</v>
      </c>
      <c r="F325" s="302">
        <f>'Ind T6'!N134</f>
        <v>0.56654509762399086</v>
      </c>
      <c r="G325" s="299" t="str">
        <f>CONCATENATE("(",ROUND((F325/$H326)*100,1),")")</f>
        <v>(6.1)</v>
      </c>
      <c r="H325" s="302">
        <f t="shared" ref="H325" si="246">SUM(B325,D325,F325)</f>
        <v>5.3845831181018271</v>
      </c>
      <c r="I325" s="299" t="str">
        <f>CONCATENATE("(",ROUND((H325/$H326)*100,1),")")</f>
        <v>(57.8)</v>
      </c>
      <c r="K325" s="302">
        <f t="shared" ref="K325:K326" si="247">B330-B325</f>
        <v>7.143229130804496E-2</v>
      </c>
      <c r="L325" s="302">
        <f t="shared" ref="L325:L326" si="248">D330-D325</f>
        <v>-0.10911852693739488</v>
      </c>
      <c r="M325" s="302">
        <f t="shared" ref="M325:M326" si="249">F330-F325</f>
        <v>2.8384512560688524E-3</v>
      </c>
      <c r="N325" s="302">
        <f t="shared" ref="N325:N326" si="250">SUM(K325:M325)</f>
        <v>-3.4847784373281065E-2</v>
      </c>
    </row>
    <row r="326" spans="1:14" x14ac:dyDescent="0.2">
      <c r="A326" s="282" t="s">
        <v>363</v>
      </c>
      <c r="B326" s="302">
        <f>SUM(B324:B325)</f>
        <v>5.5357045608209114</v>
      </c>
      <c r="C326" s="299" t="str">
        <f>CONCATENATE("(",ROUND((B326/$H326)*100,1),")")</f>
        <v>(59.5)</v>
      </c>
      <c r="D326" s="302">
        <f>SUM(D324:D325)</f>
        <v>2.7710585345464649</v>
      </c>
      <c r="E326" s="299" t="str">
        <f>CONCATENATE("(",ROUND((D326/$H326)*100,1),")")</f>
        <v>(29.8)</v>
      </c>
      <c r="F326" s="302">
        <f>SUM(F324:F325)</f>
        <v>1.0032369046325975</v>
      </c>
      <c r="G326" s="299" t="str">
        <f>CONCATENATE("(",ROUND((F326/$H326)*100,1),")")</f>
        <v>(10.8)</v>
      </c>
      <c r="H326" s="302">
        <f>SUM(H324:H325)</f>
        <v>9.3099999999999739</v>
      </c>
      <c r="I326" s="299" t="str">
        <f>CONCATENATE("(",ROUND((H326/$H326)*100,1),")")</f>
        <v>(100)</v>
      </c>
      <c r="K326" s="302">
        <f t="shared" si="247"/>
        <v>4.3785765078957262E-2</v>
      </c>
      <c r="L326" s="302">
        <f t="shared" si="248"/>
        <v>-0.11407726188669498</v>
      </c>
      <c r="M326" s="302">
        <f t="shared" si="249"/>
        <v>2.1291496807759769E-2</v>
      </c>
      <c r="N326" s="302">
        <f t="shared" si="250"/>
        <v>-4.899999999997795E-2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2.7765433005301561</v>
      </c>
      <c r="C329" s="299" t="str">
        <f>CONCATENATE("(",ROUND((B329/$H331)*100,1),")")</f>
        <v>(30)</v>
      </c>
      <c r="D329" s="302">
        <f>'Ind T6'!R135</f>
        <v>0.67957651318099643</v>
      </c>
      <c r="E329" s="299" t="str">
        <f>CONCATENATE("(",ROUND((D329/$H331)*100,1),")")</f>
        <v>(7.3)</v>
      </c>
      <c r="F329" s="302">
        <f>'Ind T6'!S135</f>
        <v>0.45514485256029752</v>
      </c>
      <c r="G329" s="299" t="str">
        <f>CONCATENATE("(",ROUND((F329/$H331)*100,1),")")</f>
        <v>(4.9)</v>
      </c>
      <c r="H329" s="302">
        <f>SUM(B329,D329,F329)</f>
        <v>3.9112646662714501</v>
      </c>
      <c r="I329" s="299" t="str">
        <f>CONCATENATE("(",ROUND((H329/$H331)*100,1),")")</f>
        <v>(42.2)</v>
      </c>
      <c r="K329" s="302">
        <f>B334-B329</f>
        <v>0.30501429542376268</v>
      </c>
      <c r="L329" s="302">
        <f>D334-D329</f>
        <v>8.8370443018667921E-2</v>
      </c>
      <c r="M329" s="302">
        <f>F334-F329</f>
        <v>9.3680093638920658E-2</v>
      </c>
      <c r="N329" s="302">
        <f>SUM(K329:M329)</f>
        <v>0.48706483208135126</v>
      </c>
    </row>
    <row r="330" spans="1:14" x14ac:dyDescent="0.2">
      <c r="A330" s="282" t="s">
        <v>365</v>
      </c>
      <c r="B330" s="302">
        <f>'Ind T6'!Q134</f>
        <v>2.8029470253697122</v>
      </c>
      <c r="C330" s="299" t="str">
        <f>CONCATENATE("(",ROUND((B330/$H331)*100,1),")")</f>
        <v>(30.3)</v>
      </c>
      <c r="D330" s="302">
        <f>'Ind T6'!R134</f>
        <v>1.9774047594787734</v>
      </c>
      <c r="E330" s="299" t="str">
        <f>CONCATENATE("(",ROUND((D330/$H331)*100,1),")")</f>
        <v>(21.4)</v>
      </c>
      <c r="F330" s="302">
        <f>'Ind T6'!S134</f>
        <v>0.56938354888005971</v>
      </c>
      <c r="G330" s="299" t="str">
        <f>CONCATENATE("(",ROUND((F330/$H331)*100,1),")")</f>
        <v>(6.1)</v>
      </c>
      <c r="H330" s="302">
        <f t="shared" ref="H330" si="251">SUM(B330,D330,F330)</f>
        <v>5.3497353337285452</v>
      </c>
      <c r="I330" s="299" t="str">
        <f>CONCATENATE("(",ROUND((H330/$H331)*100,1),")")</f>
        <v>(57.8)</v>
      </c>
      <c r="K330" s="302">
        <f t="shared" ref="K330:K331" si="252">B335-B330</f>
        <v>0.5292964567026166</v>
      </c>
      <c r="L330" s="302">
        <f t="shared" ref="L330:L331" si="253">D335-D330</f>
        <v>3.2376733699341242E-2</v>
      </c>
      <c r="M330" s="302">
        <f t="shared" ref="M330:M331" si="254">F335-F330</f>
        <v>6.726197751668328E-2</v>
      </c>
      <c r="N330" s="302">
        <f t="shared" ref="N330:N331" si="255">SUM(K330:M330)</f>
        <v>0.62893516791864112</v>
      </c>
    </row>
    <row r="331" spans="1:14" x14ac:dyDescent="0.2">
      <c r="A331" s="282" t="s">
        <v>363</v>
      </c>
      <c r="B331" s="302">
        <f>SUM(B329:B330)</f>
        <v>5.5794903258998687</v>
      </c>
      <c r="C331" s="299" t="str">
        <f>CONCATENATE("(",ROUND((B331/$H331)*100,1),")")</f>
        <v>(60.2)</v>
      </c>
      <c r="D331" s="302">
        <f>SUM(D329:D330)</f>
        <v>2.6569812726597699</v>
      </c>
      <c r="E331" s="299" t="str">
        <f>CONCATENATE("(",ROUND((D331/$H331)*100,1),")")</f>
        <v>(28.7)</v>
      </c>
      <c r="F331" s="302">
        <f>SUM(F329:F330)</f>
        <v>1.0245284014403573</v>
      </c>
      <c r="G331" s="299" t="str">
        <f>CONCATENATE("(",ROUND((F331/$H331)*100,1),")")</f>
        <v>(11.1)</v>
      </c>
      <c r="H331" s="302">
        <f>SUM(H329:H330)</f>
        <v>9.2609999999999957</v>
      </c>
      <c r="I331" s="299" t="str">
        <f>CONCATENATE("(",ROUND((H331/$H331)*100,1),")")</f>
        <v>(100)</v>
      </c>
      <c r="K331" s="302">
        <f t="shared" si="252"/>
        <v>0.83431075212637928</v>
      </c>
      <c r="L331" s="302">
        <f t="shared" si="253"/>
        <v>0.12074717671800927</v>
      </c>
      <c r="M331" s="302">
        <f t="shared" si="254"/>
        <v>0.16094207115560377</v>
      </c>
      <c r="N331" s="302">
        <f t="shared" si="255"/>
        <v>1.1159999999999923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3.0815575959539188</v>
      </c>
      <c r="C334" s="299" t="str">
        <f>CONCATENATE("(",ROUND((B334/$H336)*100,1),")")</f>
        <v>(29.7)</v>
      </c>
      <c r="D334" s="302">
        <f>'Ind T6'!W135</f>
        <v>0.76794695619966435</v>
      </c>
      <c r="E334" s="299" t="str">
        <f>CONCATENATE("(",ROUND((D334/$H336)*100,1),")")</f>
        <v>(7.4)</v>
      </c>
      <c r="F334" s="302">
        <f>'Ind T6'!X135</f>
        <v>0.54882494619921818</v>
      </c>
      <c r="G334" s="299" t="str">
        <f>CONCATENATE("(",ROUND((F334/$H336)*100,1),")")</f>
        <v>(5.3)</v>
      </c>
      <c r="H334" s="302">
        <f>SUM(B334,D334,F334)</f>
        <v>4.3983294983528012</v>
      </c>
      <c r="I334" s="299" t="str">
        <f>CONCATENATE("(",ROUND((H334/$H336)*100,1),")")</f>
        <v>(42.4)</v>
      </c>
      <c r="K334" s="302">
        <f>B334-B324</f>
        <v>0.27736776919467454</v>
      </c>
      <c r="L334" s="302">
        <f>D334-D324</f>
        <v>8.3411708069367929E-2</v>
      </c>
      <c r="M334" s="302">
        <f>F334-F324</f>
        <v>0.11213313919061152</v>
      </c>
      <c r="N334" s="302">
        <f>SUM(K334:M334)</f>
        <v>0.47291261645465399</v>
      </c>
    </row>
    <row r="335" spans="1:14" x14ac:dyDescent="0.2">
      <c r="A335" s="282" t="s">
        <v>365</v>
      </c>
      <c r="B335" s="302">
        <f>'Ind T6'!V134</f>
        <v>3.3322434820723288</v>
      </c>
      <c r="C335" s="299" t="str">
        <f>CONCATENATE("(",ROUND((B335/$H336)*100,1),")")</f>
        <v>(32.1)</v>
      </c>
      <c r="D335" s="302">
        <f>'Ind T6'!W134</f>
        <v>2.0097814931781146</v>
      </c>
      <c r="E335" s="299" t="str">
        <f>CONCATENATE("(",ROUND((D335/$H336)*100,1),")")</f>
        <v>(19.4)</v>
      </c>
      <c r="F335" s="302">
        <f>'Ind T6'!X134</f>
        <v>0.63664552639674299</v>
      </c>
      <c r="G335" s="299" t="str">
        <f>CONCATENATE("(",ROUND((F335/$H336)*100,1),")")</f>
        <v>(6.1)</v>
      </c>
      <c r="H335" s="302">
        <f>SUM(B335,D335,F335)</f>
        <v>5.9786705016471862</v>
      </c>
      <c r="I335" s="299" t="str">
        <f>CONCATENATE("(",ROUND((H335/$H336)*100,1),")")</f>
        <v>(57.6)</v>
      </c>
      <c r="K335" s="302">
        <f t="shared" ref="K335:K336" si="256">B335-B325</f>
        <v>0.60072874801066156</v>
      </c>
      <c r="L335" s="302">
        <f t="shared" ref="L335:L336" si="257">D335-D325</f>
        <v>-7.6741793238053635E-2</v>
      </c>
      <c r="M335" s="302">
        <f t="shared" ref="M335:M336" si="258">F335-F325</f>
        <v>7.0100428772752132E-2</v>
      </c>
      <c r="N335" s="302">
        <f t="shared" ref="N335:N336" si="259">SUM(K335:M335)</f>
        <v>0.59408738354536006</v>
      </c>
    </row>
    <row r="336" spans="1:14" x14ac:dyDescent="0.2">
      <c r="A336" s="282" t="s">
        <v>363</v>
      </c>
      <c r="B336" s="302">
        <f>SUM(B334:B335)</f>
        <v>6.413801078026248</v>
      </c>
      <c r="C336" s="299" t="str">
        <f>CONCATENATE("(",ROUND((B336/$H336)*100,1),")")</f>
        <v>(61.8)</v>
      </c>
      <c r="D336" s="302">
        <f>SUM(D334:D335)</f>
        <v>2.7777284493777792</v>
      </c>
      <c r="E336" s="299" t="str">
        <f>CONCATENATE("(",ROUND((D336/$H336)*100,1),")")</f>
        <v>(26.8)</v>
      </c>
      <c r="F336" s="302">
        <f>SUM(F334:F335)</f>
        <v>1.1854704725959611</v>
      </c>
      <c r="G336" s="299" t="str">
        <f>CONCATENATE("(",ROUND((F336/$H336)*100,1),")")</f>
        <v>(11.4)</v>
      </c>
      <c r="H336" s="302">
        <f>SUM(H334:H335)</f>
        <v>10.376999999999988</v>
      </c>
      <c r="I336" s="299" t="str">
        <f>CONCATENATE("(",ROUND((H336/$H336)*100,1),")")</f>
        <v>(100)</v>
      </c>
      <c r="K336" s="302">
        <f t="shared" si="256"/>
        <v>0.87809651720533655</v>
      </c>
      <c r="L336" s="302">
        <f t="shared" si="257"/>
        <v>6.6699148313142942E-3</v>
      </c>
      <c r="M336" s="302">
        <f t="shared" si="258"/>
        <v>0.18223356796336354</v>
      </c>
      <c r="N336" s="302">
        <f t="shared" si="259"/>
        <v>1.0670000000000144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26.101135639589963</v>
      </c>
      <c r="C345" s="299" t="str">
        <f>CONCATENATE("(",ROUND((B345/$H347)*100,1),")")</f>
        <v>(40.2)</v>
      </c>
      <c r="D345" s="302">
        <f>'Ind T6'!M144</f>
        <v>4.1807775559010185</v>
      </c>
      <c r="E345" s="299" t="str">
        <f>CONCATENATE("(",ROUND((D345/$H347)*100,1),")")</f>
        <v>(6.4)</v>
      </c>
      <c r="F345" s="302">
        <f>'Ind T6'!N144</f>
        <v>5.3621248447144128</v>
      </c>
      <c r="G345" s="299" t="str">
        <f>CONCATENATE("(",ROUND((F345/$H347)*100,1),")")</f>
        <v>(8.3)</v>
      </c>
      <c r="H345" s="302">
        <f>SUM(B345,D345,F345)</f>
        <v>35.644038040205395</v>
      </c>
      <c r="I345" s="299" t="str">
        <f>CONCATENATE("(",ROUND((H345/$H347)*100,1),")")</f>
        <v>(54.9)</v>
      </c>
      <c r="K345" s="302">
        <f>B350-B345</f>
        <v>0.9360487057067246</v>
      </c>
      <c r="L345" s="302">
        <f>D350-D345</f>
        <v>0.31005805143153697</v>
      </c>
      <c r="M345" s="302">
        <f>F350-F345</f>
        <v>0.34459222166521997</v>
      </c>
      <c r="N345" s="302">
        <f>SUM(K345:M345)</f>
        <v>1.5906989788034815</v>
      </c>
    </row>
    <row r="346" spans="1:14" x14ac:dyDescent="0.2">
      <c r="A346" s="282" t="s">
        <v>365</v>
      </c>
      <c r="B346" s="302">
        <f>'Ind T6'!L143</f>
        <v>17.459807205621896</v>
      </c>
      <c r="C346" s="299" t="str">
        <f>CONCATENATE("(",ROUND((B346/$H347)*100,1),")")</f>
        <v>(26.9)</v>
      </c>
      <c r="D346" s="302">
        <f>'Ind T6'!M143</f>
        <v>7.3916644036857084</v>
      </c>
      <c r="E346" s="299" t="str">
        <f>CONCATENATE("(",ROUND((D346/$H347)*100,1),")")</f>
        <v>(11.4)</v>
      </c>
      <c r="F346" s="302">
        <f>'Ind T6'!N143</f>
        <v>4.433490350486978</v>
      </c>
      <c r="G346" s="299" t="str">
        <f>CONCATENATE("(",ROUND((F346/$H347)*100,1),")")</f>
        <v>(6.8)</v>
      </c>
      <c r="H346" s="302">
        <f t="shared" ref="H346" si="260">SUM(B346,D346,F346)</f>
        <v>29.284961959794582</v>
      </c>
      <c r="I346" s="299" t="str">
        <f>CONCATENATE("(",ROUND((H346/$H347)*100,1),")")</f>
        <v>(45.1)</v>
      </c>
      <c r="K346" s="302">
        <f t="shared" ref="K346:K347" si="261">B351-B346</f>
        <v>1.190288581839468</v>
      </c>
      <c r="L346" s="302">
        <f t="shared" ref="L346:L347" si="262">D351-D346</f>
        <v>0.51304930801101278</v>
      </c>
      <c r="M346" s="302">
        <f t="shared" ref="M346:M347" si="263">F351-F346</f>
        <v>0.45096313134609645</v>
      </c>
      <c r="N346" s="302">
        <f t="shared" ref="N346:N347" si="264">SUM(K346:M346)</f>
        <v>2.1543010211965772</v>
      </c>
    </row>
    <row r="347" spans="1:14" x14ac:dyDescent="0.2">
      <c r="A347" s="282" t="s">
        <v>363</v>
      </c>
      <c r="B347" s="302">
        <f>SUM(B345:B346)</f>
        <v>43.560942845211855</v>
      </c>
      <c r="C347" s="299" t="str">
        <f>CONCATENATE("(",ROUND((B347/$H347)*100,1),")")</f>
        <v>(67.1)</v>
      </c>
      <c r="D347" s="302">
        <f>SUM(D345:D346)</f>
        <v>11.572441959586726</v>
      </c>
      <c r="E347" s="299" t="str">
        <f>CONCATENATE("(",ROUND((D347/$H347)*100,1),")")</f>
        <v>(17.8)</v>
      </c>
      <c r="F347" s="302">
        <f>SUM(F345:F346)</f>
        <v>9.7956151952013908</v>
      </c>
      <c r="G347" s="299" t="str">
        <f>CONCATENATE("(",ROUND((F347/$H347)*100,1),")")</f>
        <v>(15.1)</v>
      </c>
      <c r="H347" s="302">
        <f>SUM(H345:H346)</f>
        <v>64.928999999999974</v>
      </c>
      <c r="I347" s="299" t="str">
        <f>CONCATENATE("(",ROUND((H347/$H347)*100,1),")")</f>
        <v>(100)</v>
      </c>
      <c r="K347" s="302">
        <f t="shared" si="261"/>
        <v>2.1263372875461926</v>
      </c>
      <c r="L347" s="302">
        <f t="shared" si="262"/>
        <v>0.82310735944255065</v>
      </c>
      <c r="M347" s="302">
        <f t="shared" si="263"/>
        <v>0.79555535301131641</v>
      </c>
      <c r="N347" s="302">
        <f t="shared" si="264"/>
        <v>3.7450000000000596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27.037184345296687</v>
      </c>
      <c r="C350" s="299" t="str">
        <f>CONCATENATE("(",ROUND((B350/$H352)*100,1),")")</f>
        <v>(39.4)</v>
      </c>
      <c r="D350" s="302">
        <f>'Ind T6'!R144</f>
        <v>4.4908356073325555</v>
      </c>
      <c r="E350" s="299" t="str">
        <f>CONCATENATE("(",ROUND((D350/$H352)*100,1),")")</f>
        <v>(6.5)</v>
      </c>
      <c r="F350" s="302">
        <f>'Ind T6'!S144</f>
        <v>5.7067170663796327</v>
      </c>
      <c r="G350" s="299" t="str">
        <f>CONCATENATE("(",ROUND((F350/$H352)*100,1),")")</f>
        <v>(8.3)</v>
      </c>
      <c r="H350" s="302">
        <f>SUM(B350,D350,F350)</f>
        <v>37.234737019008875</v>
      </c>
      <c r="I350" s="299" t="str">
        <f>CONCATENATE("(",ROUND((H350/$H352)*100,1),")")</f>
        <v>(54.2)</v>
      </c>
      <c r="K350" s="302">
        <f>B355-B350</f>
        <v>1.1241598454360613</v>
      </c>
      <c r="L350" s="302">
        <f>D355-D350</f>
        <v>0.51650986415263844</v>
      </c>
      <c r="M350" s="302">
        <f>F355-F350</f>
        <v>0.50079367182928003</v>
      </c>
      <c r="N350" s="302">
        <f>SUM(K350:M350)</f>
        <v>2.1414633814179798</v>
      </c>
    </row>
    <row r="351" spans="1:14" x14ac:dyDescent="0.2">
      <c r="A351" s="282" t="s">
        <v>365</v>
      </c>
      <c r="B351" s="302">
        <f>'Ind T6'!Q143</f>
        <v>18.650095787461364</v>
      </c>
      <c r="C351" s="299" t="str">
        <f>CONCATENATE("(",ROUND((B351/$H352)*100,1),")")</f>
        <v>(27.2)</v>
      </c>
      <c r="D351" s="302">
        <f>'Ind T6'!R143</f>
        <v>7.9047137116967212</v>
      </c>
      <c r="E351" s="299" t="str">
        <f>CONCATENATE("(",ROUND((D351/$H352)*100,1),")")</f>
        <v>(11.5)</v>
      </c>
      <c r="F351" s="302">
        <f>'Ind T6'!S143</f>
        <v>4.8844534818330745</v>
      </c>
      <c r="G351" s="299" t="str">
        <f>CONCATENATE("(",ROUND((F351/$H352)*100,1),")")</f>
        <v>(7.1)</v>
      </c>
      <c r="H351" s="302">
        <f t="shared" ref="H351" si="265">SUM(B351,D351,F351)</f>
        <v>31.43926298099116</v>
      </c>
      <c r="I351" s="299" t="str">
        <f>CONCATENATE("(",ROUND((H351/$H352)*100,1),")")</f>
        <v>(45.8)</v>
      </c>
      <c r="K351" s="302">
        <f t="shared" ref="K351:K352" si="266">B356-B351</f>
        <v>1.5476626192008851</v>
      </c>
      <c r="L351" s="302">
        <f t="shared" ref="L351:L352" si="267">D356-D351</f>
        <v>0.68634929936958944</v>
      </c>
      <c r="M351" s="302">
        <f t="shared" ref="M351:M352" si="268">F356-F351</f>
        <v>0.7205247000114241</v>
      </c>
      <c r="N351" s="302">
        <f t="shared" ref="N351:N352" si="269">SUM(K351:M351)</f>
        <v>2.9545366185818986</v>
      </c>
    </row>
    <row r="352" spans="1:14" x14ac:dyDescent="0.2">
      <c r="A352" s="282" t="s">
        <v>363</v>
      </c>
      <c r="B352" s="302">
        <f>SUM(B350:B351)</f>
        <v>45.687280132758048</v>
      </c>
      <c r="C352" s="299" t="str">
        <f>CONCATENATE("(",ROUND((B352/$H352)*100,1),")")</f>
        <v>(66.5)</v>
      </c>
      <c r="D352" s="302">
        <f>SUM(D350:D351)</f>
        <v>12.395549319029277</v>
      </c>
      <c r="E352" s="299" t="str">
        <f>CONCATENATE("(",ROUND((D352/$H352)*100,1),")")</f>
        <v>(18)</v>
      </c>
      <c r="F352" s="302">
        <f>SUM(F350:F351)</f>
        <v>10.591170548212707</v>
      </c>
      <c r="G352" s="299" t="str">
        <f>CONCATENATE("(",ROUND((F352/$H352)*100,1),")")</f>
        <v>(15.4)</v>
      </c>
      <c r="H352" s="302">
        <f>SUM(H350:H351)</f>
        <v>68.674000000000035</v>
      </c>
      <c r="I352" s="299" t="str">
        <f>CONCATENATE("(",ROUND((H352/$H352)*100,1),")")</f>
        <v>(100)</v>
      </c>
      <c r="K352" s="302">
        <f t="shared" si="266"/>
        <v>2.6718224646369464</v>
      </c>
      <c r="L352" s="302">
        <f t="shared" si="267"/>
        <v>1.2028591635222288</v>
      </c>
      <c r="M352" s="302">
        <f t="shared" si="268"/>
        <v>1.2213183718407041</v>
      </c>
      <c r="N352" s="302">
        <f t="shared" si="269"/>
        <v>5.0959999999998793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28.161344190732748</v>
      </c>
      <c r="C355" s="299" t="str">
        <f>CONCATENATE("(",ROUND((B355/$H357)*100,1),")")</f>
        <v>(38.2)</v>
      </c>
      <c r="D355" s="302">
        <f>'Ind T6'!W144</f>
        <v>5.0073454714851939</v>
      </c>
      <c r="E355" s="299" t="str">
        <f>CONCATENATE("(",ROUND((D355/$H357)*100,1),")")</f>
        <v>(6.8)</v>
      </c>
      <c r="F355" s="302">
        <f>'Ind T6'!X144</f>
        <v>6.2075107382089127</v>
      </c>
      <c r="G355" s="299" t="str">
        <f>CONCATENATE("(",ROUND((F355/$H357)*100,1),")")</f>
        <v>(8.4)</v>
      </c>
      <c r="H355" s="302">
        <f>SUM(B355,D355,F355)</f>
        <v>39.376200400426853</v>
      </c>
      <c r="I355" s="299" t="str">
        <f>CONCATENATE("(",ROUND((H355/$H357)*100,1),")")</f>
        <v>(53.4)</v>
      </c>
      <c r="K355" s="302">
        <f>B355-B345</f>
        <v>2.0602085511427859</v>
      </c>
      <c r="L355" s="302">
        <f>D355-D345</f>
        <v>0.82656791558417542</v>
      </c>
      <c r="M355" s="302">
        <f>F355-F345</f>
        <v>0.8453858934945</v>
      </c>
      <c r="N355" s="302">
        <f>SUM(K355:M355)</f>
        <v>3.7321623602214613</v>
      </c>
    </row>
    <row r="356" spans="1:14" x14ac:dyDescent="0.2">
      <c r="A356" s="282" t="s">
        <v>365</v>
      </c>
      <c r="B356" s="302">
        <f>'Ind T6'!V143</f>
        <v>20.197758406662249</v>
      </c>
      <c r="C356" s="299" t="str">
        <f>CONCATENATE("(",ROUND((B356/$H357)*100,1),")")</f>
        <v>(27.4)</v>
      </c>
      <c r="D356" s="302">
        <f>'Ind T6'!W143</f>
        <v>8.5910630110663107</v>
      </c>
      <c r="E356" s="299" t="str">
        <f>CONCATENATE("(",ROUND((D356/$H357)*100,1),")")</f>
        <v>(11.6)</v>
      </c>
      <c r="F356" s="302">
        <f>'Ind T6'!X143</f>
        <v>5.6049781818444986</v>
      </c>
      <c r="G356" s="299" t="str">
        <f>CONCATENATE("(",ROUND((F356/$H357)*100,1),")")</f>
        <v>(7.6)</v>
      </c>
      <c r="H356" s="302">
        <f t="shared" ref="H356" si="270">SUM(B356,D356,F356)</f>
        <v>34.393799599573057</v>
      </c>
      <c r="I356" s="299" t="str">
        <f>CONCATENATE("(",ROUND((H356/$H357)*100,1),")")</f>
        <v>(46.6)</v>
      </c>
      <c r="K356" s="302">
        <f t="shared" ref="K356:K357" si="271">B356-B346</f>
        <v>2.7379512010403531</v>
      </c>
      <c r="L356" s="302">
        <f t="shared" ref="L356:L357" si="272">D356-D346</f>
        <v>1.1993986073806022</v>
      </c>
      <c r="M356" s="302">
        <f t="shared" ref="M356:M357" si="273">F356-F346</f>
        <v>1.1714878313575205</v>
      </c>
      <c r="N356" s="302">
        <f t="shared" ref="N356:N357" si="274">SUM(K356:M356)</f>
        <v>5.1088376397784758</v>
      </c>
    </row>
    <row r="357" spans="1:14" x14ac:dyDescent="0.2">
      <c r="A357" s="282" t="s">
        <v>363</v>
      </c>
      <c r="B357" s="302">
        <f>SUM(B355:B356)</f>
        <v>48.359102597394994</v>
      </c>
      <c r="C357" s="299" t="str">
        <f>CONCATENATE("(",ROUND((B357/$H357)*100,1),")")</f>
        <v>(65.6)</v>
      </c>
      <c r="D357" s="302">
        <f>SUM(D355:D356)</f>
        <v>13.598408482551505</v>
      </c>
      <c r="E357" s="299" t="str">
        <f>CONCATENATE("(",ROUND((D357/$H357)*100,1),")")</f>
        <v>(18.4)</v>
      </c>
      <c r="F357" s="302">
        <f>SUM(F355:F356)</f>
        <v>11.812488920053411</v>
      </c>
      <c r="G357" s="299" t="str">
        <f>CONCATENATE("(",ROUND((F357/$H357)*100,1),")")</f>
        <v>(16)</v>
      </c>
      <c r="H357" s="302">
        <f>SUM(H355:H356)</f>
        <v>73.769999999999911</v>
      </c>
      <c r="I357" s="299" t="str">
        <f>CONCATENATE("(",ROUND((H357/$H357)*100,1),")")</f>
        <v>(100)</v>
      </c>
      <c r="K357" s="302">
        <f t="shared" si="271"/>
        <v>4.7981597521831389</v>
      </c>
      <c r="L357" s="302">
        <f t="shared" si="272"/>
        <v>2.0259665229647794</v>
      </c>
      <c r="M357" s="302">
        <f t="shared" si="273"/>
        <v>2.0168737248520205</v>
      </c>
      <c r="N357" s="302">
        <f t="shared" si="274"/>
        <v>8.8409999999999389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16.917015140069783</v>
      </c>
      <c r="C366" s="299" t="str">
        <f>CONCATENATE("(",ROUND((B366/$H368)*100,1),")")</f>
        <v>(33)</v>
      </c>
      <c r="D366" s="302">
        <f>'Ind T6'!M153</f>
        <v>7.4169322129924451</v>
      </c>
      <c r="E366" s="299" t="str">
        <f>CONCATENATE("(",ROUND((D366/$H368)*100,1),")")</f>
        <v>(14.5)</v>
      </c>
      <c r="F366" s="302">
        <f>'Ind T6'!N153</f>
        <v>4.2124865704403742</v>
      </c>
      <c r="G366" s="299" t="str">
        <f>CONCATENATE("(",ROUND((F366/$H368)*100,1),")")</f>
        <v>(8.2)</v>
      </c>
      <c r="H366" s="302">
        <f>SUM(B366,D366,F366)</f>
        <v>28.546433923502605</v>
      </c>
      <c r="I366" s="299" t="str">
        <f>CONCATENATE("(",ROUND((H366/$H368)*100,1),")")</f>
        <v>(55.7)</v>
      </c>
      <c r="K366" s="302">
        <f>B371-B366</f>
        <v>0.82004980520444803</v>
      </c>
      <c r="L366" s="302">
        <f>D371-D366</f>
        <v>0.34354933620862571</v>
      </c>
      <c r="M366" s="302">
        <f>F371-F366</f>
        <v>0.13508635788824996</v>
      </c>
      <c r="N366" s="302">
        <f>SUM(K366:M366)</f>
        <v>1.2986854993013237</v>
      </c>
    </row>
    <row r="367" spans="1:14" x14ac:dyDescent="0.2">
      <c r="A367" s="282" t="s">
        <v>365</v>
      </c>
      <c r="B367" s="302">
        <f>'Ind T6'!L152</f>
        <v>9.3418486141370725</v>
      </c>
      <c r="C367" s="299" t="str">
        <f>CONCATENATE("(",ROUND((B367/$H368)*100,1),")")</f>
        <v>(18.2)</v>
      </c>
      <c r="D367" s="302">
        <f>'Ind T6'!M152</f>
        <v>9.5160134546126134</v>
      </c>
      <c r="E367" s="299" t="str">
        <f>CONCATENATE("(",ROUND((D367/$H368)*100,1),")")</f>
        <v>(18.6)</v>
      </c>
      <c r="F367" s="302">
        <f>'Ind T6'!N152</f>
        <v>3.8177040077477273</v>
      </c>
      <c r="G367" s="299" t="str">
        <f>CONCATENATE("(",ROUND((F367/$H368)*100,1),")")</f>
        <v>(7.5)</v>
      </c>
      <c r="H367" s="302">
        <f t="shared" ref="H367" si="275">SUM(B367,D367,F367)</f>
        <v>22.675566076497415</v>
      </c>
      <c r="I367" s="299" t="str">
        <f>CONCATENATE("(",ROUND((H367/$H368)*100,1),")")</f>
        <v>(44.3)</v>
      </c>
      <c r="K367" s="302">
        <f t="shared" ref="K367:K368" si="276">B372-B367</f>
        <v>0.62887982359431227</v>
      </c>
      <c r="L367" s="302">
        <f t="shared" ref="L367:L368" si="277">D372-D367</f>
        <v>0.27400966872756882</v>
      </c>
      <c r="M367" s="302">
        <f t="shared" ref="M367:M368" si="278">F372-F367</f>
        <v>0.11842500837664804</v>
      </c>
      <c r="N367" s="302">
        <f t="shared" ref="N367:N368" si="279">SUM(K367:M367)</f>
        <v>1.0213145006985291</v>
      </c>
    </row>
    <row r="368" spans="1:14" x14ac:dyDescent="0.2">
      <c r="A368" s="282" t="s">
        <v>363</v>
      </c>
      <c r="B368" s="302">
        <f>SUM(B366:B367)</f>
        <v>26.258863754206857</v>
      </c>
      <c r="C368" s="299" t="str">
        <f>CONCATENATE("(",ROUND((B368/$H368)*100,1),")")</f>
        <v>(51.3)</v>
      </c>
      <c r="D368" s="302">
        <f>SUM(D366:D367)</f>
        <v>16.932945667605058</v>
      </c>
      <c r="E368" s="299" t="str">
        <f>CONCATENATE("(",ROUND((D368/$H368)*100,1),")")</f>
        <v>(33.1)</v>
      </c>
      <c r="F368" s="302">
        <f>SUM(F366:F367)</f>
        <v>8.0301905781881011</v>
      </c>
      <c r="G368" s="299" t="str">
        <f>CONCATENATE("(",ROUND((F368/$H368)*100,1),")")</f>
        <v>(15.7)</v>
      </c>
      <c r="H368" s="302">
        <f>SUM(H366:H367)</f>
        <v>51.222000000000023</v>
      </c>
      <c r="I368" s="299" t="str">
        <f>CONCATENATE("(",ROUND((H368/$H368)*100,1),")")</f>
        <v>(100)</v>
      </c>
      <c r="K368" s="302">
        <f t="shared" si="276"/>
        <v>1.4489296287987585</v>
      </c>
      <c r="L368" s="302">
        <f t="shared" si="277"/>
        <v>0.61755900493619365</v>
      </c>
      <c r="M368" s="302">
        <f t="shared" si="278"/>
        <v>0.2535113662648989</v>
      </c>
      <c r="N368" s="302">
        <f t="shared" si="279"/>
        <v>2.3199999999998511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17.737064945274231</v>
      </c>
      <c r="C371" s="299" t="str">
        <f>CONCATENATE("(",ROUND((B371/$H373)*100,1),")")</f>
        <v>(33.1)</v>
      </c>
      <c r="D371" s="302">
        <f>'Ind T6'!R153</f>
        <v>7.7604815492010708</v>
      </c>
      <c r="E371" s="299" t="str">
        <f>CONCATENATE("(",ROUND((D371/$H373)*100,1),")")</f>
        <v>(14.5)</v>
      </c>
      <c r="F371" s="302">
        <f>'Ind T6'!S153</f>
        <v>4.3475729283286242</v>
      </c>
      <c r="G371" s="299" t="str">
        <f>CONCATENATE("(",ROUND((F371/$H373)*100,1),")")</f>
        <v>(8.1)</v>
      </c>
      <c r="H371" s="302">
        <f>SUM(B371,D371,F371)</f>
        <v>29.845119422803926</v>
      </c>
      <c r="I371" s="299" t="str">
        <f>CONCATENATE("(",ROUND((H371/$H373)*100,1),")")</f>
        <v>(55.7)</v>
      </c>
      <c r="K371" s="302">
        <f>B376-B371</f>
        <v>1.5657399536201915</v>
      </c>
      <c r="L371" s="302">
        <f>D376-D371</f>
        <v>0.60781714389466046</v>
      </c>
      <c r="M371" s="302">
        <f>F376-F371</f>
        <v>0.39853128927053039</v>
      </c>
      <c r="N371" s="302">
        <f>SUM(K371:M371)</f>
        <v>2.5720883867853823</v>
      </c>
    </row>
    <row r="372" spans="1:14" x14ac:dyDescent="0.2">
      <c r="A372" s="282" t="s">
        <v>365</v>
      </c>
      <c r="B372" s="302">
        <f>'Ind T6'!Q152</f>
        <v>9.9707284377313847</v>
      </c>
      <c r="C372" s="299" t="str">
        <f>CONCATENATE("(",ROUND((B372/$H373)*100,1),")")</f>
        <v>(18.6)</v>
      </c>
      <c r="D372" s="302">
        <f>'Ind T6'!R152</f>
        <v>9.7900231233401822</v>
      </c>
      <c r="E372" s="299" t="str">
        <f>CONCATENATE("(",ROUND((D372/$H373)*100,1),")")</f>
        <v>(18.3)</v>
      </c>
      <c r="F372" s="302">
        <f>'Ind T6'!S152</f>
        <v>3.9361290161243754</v>
      </c>
      <c r="G372" s="299" t="str">
        <f>CONCATENATE("(",ROUND((F372/$H373)*100,1),")")</f>
        <v>(7.4)</v>
      </c>
      <c r="H372" s="302">
        <f t="shared" ref="H372" si="280">SUM(B372,D372,F372)</f>
        <v>23.696880577195941</v>
      </c>
      <c r="I372" s="299" t="str">
        <f>CONCATENATE("(",ROUND((H372/$H373)*100,1),")")</f>
        <v>(44.3)</v>
      </c>
      <c r="K372" s="302">
        <f t="shared" ref="K372:K373" si="281">B377-B372</f>
        <v>1.1220431509803745</v>
      </c>
      <c r="L372" s="302">
        <f t="shared" ref="L372:L373" si="282">D377-D372</f>
        <v>0.50014530939839652</v>
      </c>
      <c r="M372" s="302">
        <f t="shared" ref="M372:M373" si="283">F377-F372</f>
        <v>0.38572315283598746</v>
      </c>
      <c r="N372" s="302">
        <f t="shared" ref="N372:N373" si="284">SUM(K372:M372)</f>
        <v>2.0079116132147585</v>
      </c>
    </row>
    <row r="373" spans="1:14" x14ac:dyDescent="0.2">
      <c r="A373" s="282" t="s">
        <v>363</v>
      </c>
      <c r="B373" s="302">
        <f>SUM(B371:B372)</f>
        <v>27.707793383005615</v>
      </c>
      <c r="C373" s="299" t="str">
        <f>CONCATENATE("(",ROUND((B373/$H373)*100,1),")")</f>
        <v>(51.7)</v>
      </c>
      <c r="D373" s="302">
        <f>SUM(D371:D372)</f>
        <v>17.550504672541251</v>
      </c>
      <c r="E373" s="299" t="str">
        <f>CONCATENATE("(",ROUND((D373/$H373)*100,1),")")</f>
        <v>(32.8)</v>
      </c>
      <c r="F373" s="302">
        <f>SUM(F371:F372)</f>
        <v>8.283701944453</v>
      </c>
      <c r="G373" s="299" t="str">
        <f>CONCATENATE("(",ROUND((F373/$H373)*100,1),")")</f>
        <v>(15.5)</v>
      </c>
      <c r="H373" s="302">
        <f>SUM(H371:H372)</f>
        <v>53.541999999999867</v>
      </c>
      <c r="I373" s="299" t="str">
        <f>CONCATENATE("(",ROUND((H373/$H373)*100,1),")")</f>
        <v>(100)</v>
      </c>
      <c r="K373" s="302">
        <f t="shared" si="281"/>
        <v>2.687783104600566</v>
      </c>
      <c r="L373" s="302">
        <f t="shared" si="282"/>
        <v>1.1079624532930588</v>
      </c>
      <c r="M373" s="302">
        <f t="shared" si="283"/>
        <v>0.7842544421065174</v>
      </c>
      <c r="N373" s="302">
        <f t="shared" si="284"/>
        <v>4.5800000000001422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19.302804898894422</v>
      </c>
      <c r="C376" s="299" t="str">
        <f>CONCATENATE("(",ROUND((B376/$H378)*100,1),")")</f>
        <v>(33.2)</v>
      </c>
      <c r="D376" s="302">
        <f>'Ind T6'!W153</f>
        <v>8.3682986930957313</v>
      </c>
      <c r="E376" s="299" t="str">
        <f>CONCATENATE("(",ROUND((D376/$H378)*100,1),")")</f>
        <v>(14.4)</v>
      </c>
      <c r="F376" s="302">
        <f>'Ind T6'!X153</f>
        <v>4.7461042175991546</v>
      </c>
      <c r="G376" s="299" t="str">
        <f>CONCATENATE("(",ROUND((F376/$H378)*100,1),")")</f>
        <v>(8.2)</v>
      </c>
      <c r="H376" s="302">
        <f>SUM(B376,D376,F376)</f>
        <v>32.417207809589307</v>
      </c>
      <c r="I376" s="299" t="str">
        <f>CONCATENATE("(",ROUND((H376/$H378)*100,1),")")</f>
        <v>(55.8)</v>
      </c>
      <c r="K376" s="302">
        <f>B376-B366</f>
        <v>2.3857897588246395</v>
      </c>
      <c r="L376" s="302">
        <f>D376-D366</f>
        <v>0.95136648010328617</v>
      </c>
      <c r="M376" s="302">
        <f>F376-F366</f>
        <v>0.53361764715878035</v>
      </c>
      <c r="N376" s="302">
        <f>SUM(K376:M376)</f>
        <v>3.870773886086706</v>
      </c>
    </row>
    <row r="377" spans="1:14" x14ac:dyDescent="0.2">
      <c r="A377" s="282" t="s">
        <v>365</v>
      </c>
      <c r="B377" s="302">
        <f>'Ind T6'!V152</f>
        <v>11.092771588711759</v>
      </c>
      <c r="C377" s="299" t="str">
        <f>CONCATENATE("(",ROUND((B377/$H378)*100,1),")")</f>
        <v>(19.1)</v>
      </c>
      <c r="D377" s="302">
        <f>'Ind T6'!W152</f>
        <v>10.290168432738579</v>
      </c>
      <c r="E377" s="299" t="str">
        <f>CONCATENATE("(",ROUND((D377/$H378)*100,1),")")</f>
        <v>(17.7)</v>
      </c>
      <c r="F377" s="302">
        <f>'Ind T6'!X152</f>
        <v>4.3218521689603628</v>
      </c>
      <c r="G377" s="299" t="str">
        <f>CONCATENATE("(",ROUND((F377/$H378)*100,1),")")</f>
        <v>(7.4)</v>
      </c>
      <c r="H377" s="302">
        <f t="shared" ref="H377" si="285">SUM(B377,D377,F377)</f>
        <v>25.7047921904107</v>
      </c>
      <c r="I377" s="299" t="str">
        <f>CONCATENATE("(",ROUND((H377/$H378)*100,1),")")</f>
        <v>(44.2)</v>
      </c>
      <c r="K377" s="302">
        <f t="shared" ref="K377:K378" si="286">B377-B367</f>
        <v>1.7509229745746868</v>
      </c>
      <c r="L377" s="302">
        <f t="shared" ref="L377:L378" si="287">D377-D367</f>
        <v>0.77415497812596534</v>
      </c>
      <c r="M377" s="302">
        <f t="shared" ref="M377:M378" si="288">F377-F367</f>
        <v>0.5041481612126355</v>
      </c>
      <c r="N377" s="302">
        <f t="shared" ref="N377:N378" si="289">SUM(K377:M377)</f>
        <v>3.0292261139132877</v>
      </c>
    </row>
    <row r="378" spans="1:14" x14ac:dyDescent="0.2">
      <c r="A378" s="282" t="s">
        <v>363</v>
      </c>
      <c r="B378" s="302">
        <f>SUM(B376:B377)</f>
        <v>30.395576487606181</v>
      </c>
      <c r="C378" s="299" t="str">
        <f>CONCATENATE("(",ROUND((B378/$H378)*100,1),")")</f>
        <v>(52.3)</v>
      </c>
      <c r="D378" s="302">
        <f>SUM(D376:D377)</f>
        <v>18.65846712583431</v>
      </c>
      <c r="E378" s="299" t="str">
        <f>CONCATENATE("(",ROUND((D378/$H378)*100,1),")")</f>
        <v>(32.1)</v>
      </c>
      <c r="F378" s="302">
        <f>SUM(F376:F377)</f>
        <v>9.0679563865595174</v>
      </c>
      <c r="G378" s="299" t="str">
        <f>CONCATENATE("(",ROUND((F378/$H378)*100,1),")")</f>
        <v>(15.6)</v>
      </c>
      <c r="H378" s="302">
        <f>SUM(H376:H377)</f>
        <v>58.122000000000007</v>
      </c>
      <c r="I378" s="299" t="str">
        <f>CONCATENATE("(",ROUND((H378/$H378)*100,1),")")</f>
        <v>(100)</v>
      </c>
      <c r="K378" s="302">
        <f t="shared" si="286"/>
        <v>4.1367127333993245</v>
      </c>
      <c r="L378" s="302">
        <f t="shared" si="287"/>
        <v>1.7255214582292524</v>
      </c>
      <c r="M378" s="302">
        <f t="shared" si="288"/>
        <v>1.0377658083714163</v>
      </c>
      <c r="N378" s="302">
        <f t="shared" si="289"/>
        <v>6.8999999999999932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5.2275219044921588</v>
      </c>
      <c r="C387" s="299" t="str">
        <f>CONCATENATE("(",ROUND((B387/$H389)*100,1),")")</f>
        <v>(35.9)</v>
      </c>
      <c r="D387" s="302">
        <f>'Ind T6'!M162</f>
        <v>0.75285097982635674</v>
      </c>
      <c r="E387" s="299" t="str">
        <f>CONCATENATE("(",ROUND((D387/$H389)*100,1),")")</f>
        <v>(5.2)</v>
      </c>
      <c r="F387" s="302">
        <f>'Ind T6'!N162</f>
        <v>0.28268857599492336</v>
      </c>
      <c r="G387" s="299" t="str">
        <f>CONCATENATE("(",ROUND((F387/$H389)*100,1),")")</f>
        <v>(1.9)</v>
      </c>
      <c r="H387" s="302">
        <f>SUM(B387,D387,F387)</f>
        <v>6.2630614603134385</v>
      </c>
      <c r="I387" s="299" t="str">
        <f>CONCATENATE("(",ROUND((H387/$H389)*100,1),")")</f>
        <v>(43.1)</v>
      </c>
      <c r="K387" s="302">
        <f>B392-B387</f>
        <v>0.14692672753601421</v>
      </c>
      <c r="L387" s="302">
        <f>D392-D387</f>
        <v>7.9652638502620943E-2</v>
      </c>
      <c r="M387" s="302">
        <f>F392-F387</f>
        <v>1.4208811804306332E-2</v>
      </c>
      <c r="N387" s="302">
        <f>SUM(K387:M387)</f>
        <v>0.24078817784294149</v>
      </c>
    </row>
    <row r="388" spans="1:14" x14ac:dyDescent="0.2">
      <c r="A388" s="282" t="s">
        <v>365</v>
      </c>
      <c r="B388" s="302">
        <f>'Ind T6'!L161</f>
        <v>4.3504272898557481</v>
      </c>
      <c r="C388" s="299" t="str">
        <f>CONCATENATE("(",ROUND((B388/$H389)*100,1),")")</f>
        <v>(29.9)</v>
      </c>
      <c r="D388" s="302">
        <f>'Ind T6'!M161</f>
        <v>3.4627767165212826</v>
      </c>
      <c r="E388" s="299" t="str">
        <f>CONCATENATE("(",ROUND((D388/$H389)*100,1),")")</f>
        <v>(23.8)</v>
      </c>
      <c r="F388" s="302">
        <f>'Ind T6'!N161</f>
        <v>0.46773453330955989</v>
      </c>
      <c r="G388" s="299" t="str">
        <f>CONCATENATE("(",ROUND((F388/$H389)*100,1),")")</f>
        <v>(3.2)</v>
      </c>
      <c r="H388" s="302">
        <f t="shared" ref="H388" si="290">SUM(B388,D388,F388)</f>
        <v>8.2809385396865913</v>
      </c>
      <c r="I388" s="299" t="str">
        <f>CONCATENATE("(",ROUND((H388/$H389)*100,1),")")</f>
        <v>(56.9)</v>
      </c>
      <c r="K388" s="302">
        <f t="shared" ref="K388:K389" si="291">B393-B388</f>
        <v>0.21439616438166009</v>
      </c>
      <c r="L388" s="302">
        <f t="shared" ref="L388:L389" si="292">D393-D388</f>
        <v>0.17813382509171349</v>
      </c>
      <c r="M388" s="302">
        <f t="shared" ref="M388:M389" si="293">F393-F388</f>
        <v>2.3681832683613291E-2</v>
      </c>
      <c r="N388" s="302">
        <f t="shared" ref="N388:N389" si="294">SUM(K388:M388)</f>
        <v>0.41621182215698688</v>
      </c>
    </row>
    <row r="389" spans="1:14" x14ac:dyDescent="0.2">
      <c r="A389" s="282" t="s">
        <v>363</v>
      </c>
      <c r="B389" s="302">
        <f>SUM(B387:B388)</f>
        <v>9.5779491943479069</v>
      </c>
      <c r="C389" s="299" t="str">
        <f>CONCATENATE("(",ROUND((B389/$H389)*100,1),")")</f>
        <v>(65.9)</v>
      </c>
      <c r="D389" s="302">
        <f>SUM(D387:D388)</f>
        <v>4.2156276963476396</v>
      </c>
      <c r="E389" s="299" t="str">
        <f>CONCATENATE("(",ROUND((D389/$H389)*100,1),")")</f>
        <v>(29)</v>
      </c>
      <c r="F389" s="302">
        <f>SUM(F387:F388)</f>
        <v>0.7504231093044833</v>
      </c>
      <c r="G389" s="299" t="str">
        <f>CONCATENATE("(",ROUND((F389/$H389)*100,1),")")</f>
        <v>(5.2)</v>
      </c>
      <c r="H389" s="302">
        <f>SUM(H387:H388)</f>
        <v>14.544000000000029</v>
      </c>
      <c r="I389" s="299" t="str">
        <f>CONCATENATE("(",ROUND((H389/$H389)*100,1),")")</f>
        <v>(100)</v>
      </c>
      <c r="K389" s="302">
        <f t="shared" si="291"/>
        <v>0.36132289191767519</v>
      </c>
      <c r="L389" s="302">
        <f t="shared" si="292"/>
        <v>0.25778646359433388</v>
      </c>
      <c r="M389" s="302">
        <f t="shared" si="293"/>
        <v>3.7890644487919567E-2</v>
      </c>
      <c r="N389" s="302">
        <f t="shared" si="294"/>
        <v>0.65699999999992864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5.374448632028173</v>
      </c>
      <c r="C392" s="299" t="str">
        <f>CONCATENATE("(",ROUND((B392/$H394)*100,1),")")</f>
        <v>(35.4)</v>
      </c>
      <c r="D392" s="302">
        <f>'Ind T6'!R162</f>
        <v>0.83250361832897768</v>
      </c>
      <c r="E392" s="299" t="str">
        <f>CONCATENATE("(",ROUND((D392/$H394)*100,1),")")</f>
        <v>(5.5)</v>
      </c>
      <c r="F392" s="302">
        <f>'Ind T6'!S162</f>
        <v>0.2968973877992297</v>
      </c>
      <c r="G392" s="299" t="str">
        <f>CONCATENATE("(",ROUND((F392/$H394)*100,1),")")</f>
        <v>(2)</v>
      </c>
      <c r="H392" s="302">
        <f>SUM(B392,D392,F392)</f>
        <v>6.50384963815638</v>
      </c>
      <c r="I392" s="299" t="str">
        <f>CONCATENATE("(",ROUND((H392/$H394)*100,1),")")</f>
        <v>(42.8)</v>
      </c>
      <c r="K392" s="302">
        <f>B397-B392</f>
        <v>-0.27244661290237193</v>
      </c>
      <c r="L392" s="302">
        <f>D397-D392</f>
        <v>7.6306502335776849E-2</v>
      </c>
      <c r="M392" s="302">
        <f>F397-F392</f>
        <v>6.1878156206174317E-5</v>
      </c>
      <c r="N392" s="302">
        <f>SUM(K392:M392)</f>
        <v>-0.19607823241038891</v>
      </c>
    </row>
    <row r="393" spans="1:14" x14ac:dyDescent="0.2">
      <c r="A393" s="282" t="s">
        <v>365</v>
      </c>
      <c r="B393" s="302">
        <f>'Ind T6'!Q161</f>
        <v>4.5648234542374082</v>
      </c>
      <c r="C393" s="299" t="str">
        <f>CONCATENATE("(",ROUND((B393/$H394)*100,1),")")</f>
        <v>(30)</v>
      </c>
      <c r="D393" s="302">
        <f>'Ind T6'!R161</f>
        <v>3.6409105416129961</v>
      </c>
      <c r="E393" s="299" t="str">
        <f>CONCATENATE("(",ROUND((D393/$H394)*100,1),")")</f>
        <v>(24)</v>
      </c>
      <c r="F393" s="302">
        <f>'Ind T6'!S161</f>
        <v>0.49141636599317318</v>
      </c>
      <c r="G393" s="299" t="str">
        <f>CONCATENATE("(",ROUND((F393/$H394)*100,1),")")</f>
        <v>(3.2)</v>
      </c>
      <c r="H393" s="302">
        <f t="shared" ref="H393" si="295">SUM(B393,D393,F393)</f>
        <v>8.6971503618435779</v>
      </c>
      <c r="I393" s="299" t="str">
        <f>CONCATENATE("(",ROUND((H393/$H394)*100,1),")")</f>
        <v>(57.2)</v>
      </c>
      <c r="K393" s="302">
        <f t="shared" ref="K393:K394" si="296">B398-B393</f>
        <v>-4.7517629438072362E-2</v>
      </c>
      <c r="L393" s="302">
        <f t="shared" ref="L393:L394" si="297">D398-D393</f>
        <v>-3.6308713346002719E-2</v>
      </c>
      <c r="M393" s="302">
        <f t="shared" ref="M393:M394" si="298">F398-F393</f>
        <v>-1.0954248054791949E-3</v>
      </c>
      <c r="N393" s="302">
        <f t="shared" ref="N393:N394" si="299">SUM(K393:M393)</f>
        <v>-8.4921767589554276E-2</v>
      </c>
    </row>
    <row r="394" spans="1:14" x14ac:dyDescent="0.2">
      <c r="A394" s="282" t="s">
        <v>363</v>
      </c>
      <c r="B394" s="302">
        <f>SUM(B392:B393)</f>
        <v>9.9392720862655821</v>
      </c>
      <c r="C394" s="299" t="str">
        <f>CONCATENATE("(",ROUND((B394/$H394)*100,1),")")</f>
        <v>(65.4)</v>
      </c>
      <c r="D394" s="302">
        <f>SUM(D392:D393)</f>
        <v>4.4734141599419734</v>
      </c>
      <c r="E394" s="299" t="str">
        <f>CONCATENATE("(",ROUND((D394/$H394)*100,1),")")</f>
        <v>(29.4)</v>
      </c>
      <c r="F394" s="302">
        <f>SUM(F392:F393)</f>
        <v>0.78831375379240287</v>
      </c>
      <c r="G394" s="299" t="str">
        <f>CONCATENATE("(",ROUND((F394/$H394)*100,1),")")</f>
        <v>(5.2)</v>
      </c>
      <c r="H394" s="302">
        <f>SUM(H392:H393)</f>
        <v>15.200999999999958</v>
      </c>
      <c r="I394" s="299" t="str">
        <f>CONCATENATE("(",ROUND((H394/$H394)*100,1),")")</f>
        <v>(100)</v>
      </c>
      <c r="K394" s="302">
        <f t="shared" si="296"/>
        <v>-0.31996424234044518</v>
      </c>
      <c r="L394" s="302">
        <f t="shared" si="297"/>
        <v>3.9997788989774463E-2</v>
      </c>
      <c r="M394" s="302">
        <f t="shared" si="298"/>
        <v>-1.0335466492730205E-3</v>
      </c>
      <c r="N394" s="302">
        <f t="shared" si="299"/>
        <v>-0.28099999999994374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5.1020020191258011</v>
      </c>
      <c r="C397" s="299" t="str">
        <f>CONCATENATE("(",ROUND((B397/$H399)*100,1),")")</f>
        <v>(34.2)</v>
      </c>
      <c r="D397" s="302">
        <f>'Ind T6'!W162</f>
        <v>0.90881012066475453</v>
      </c>
      <c r="E397" s="299" t="str">
        <f>CONCATENATE("(",ROUND((D397/$H399)*100,1),")")</f>
        <v>(6.1)</v>
      </c>
      <c r="F397" s="302">
        <f>'Ind T6'!X162</f>
        <v>0.29695926595543587</v>
      </c>
      <c r="G397" s="299" t="str">
        <f>CONCATENATE("(",ROUND((F397/$H399)*100,1),")")</f>
        <v>(2)</v>
      </c>
      <c r="H397" s="302">
        <f>SUM(B397,D397,F397)</f>
        <v>6.3077714057459913</v>
      </c>
      <c r="I397" s="299" t="str">
        <f>CONCATENATE("(",ROUND((H397/$H399)*100,1),")")</f>
        <v>(42.3)</v>
      </c>
      <c r="K397" s="302">
        <f>B397-B387</f>
        <v>-0.12551988536635772</v>
      </c>
      <c r="L397" s="302">
        <f>D397-D387</f>
        <v>0.15595914083839779</v>
      </c>
      <c r="M397" s="302">
        <f>F397-F387</f>
        <v>1.4270689960512506E-2</v>
      </c>
      <c r="N397" s="302">
        <f>SUM(K397:M397)</f>
        <v>4.4709945432552578E-2</v>
      </c>
    </row>
    <row r="398" spans="1:14" x14ac:dyDescent="0.2">
      <c r="A398" s="282" t="s">
        <v>365</v>
      </c>
      <c r="B398" s="302">
        <f>'Ind T6'!V161</f>
        <v>4.5173058247993358</v>
      </c>
      <c r="C398" s="299" t="str">
        <f>CONCATENATE("(",ROUND((B398/$H399)*100,1),")")</f>
        <v>(30.3)</v>
      </c>
      <c r="D398" s="302">
        <f>'Ind T6'!W161</f>
        <v>3.6046018282669934</v>
      </c>
      <c r="E398" s="299" t="str">
        <f>CONCATENATE("(",ROUND((D398/$H399)*100,1),")")</f>
        <v>(24.2)</v>
      </c>
      <c r="F398" s="302">
        <f>'Ind T6'!X161</f>
        <v>0.49032094118769398</v>
      </c>
      <c r="G398" s="299" t="str">
        <f>CONCATENATE("(",ROUND((F398/$H399)*100,1),")")</f>
        <v>(3.3)</v>
      </c>
      <c r="H398" s="302">
        <f t="shared" ref="H398" si="300">SUM(B398,D398,F398)</f>
        <v>8.6122285942540238</v>
      </c>
      <c r="I398" s="299" t="str">
        <f>CONCATENATE("(",ROUND((H398/$H399)*100,1),")")</f>
        <v>(57.7)</v>
      </c>
      <c r="K398" s="302">
        <f t="shared" ref="K398:K399" si="301">B398-B388</f>
        <v>0.16687853494358773</v>
      </c>
      <c r="L398" s="302">
        <f t="shared" ref="L398:L399" si="302">D398-D388</f>
        <v>0.14182511174571077</v>
      </c>
      <c r="M398" s="302">
        <f t="shared" ref="M398:M399" si="303">F398-F388</f>
        <v>2.2586407878134096E-2</v>
      </c>
      <c r="N398" s="302">
        <f t="shared" ref="N398:N399" si="304">SUM(K398:M398)</f>
        <v>0.3312900545674326</v>
      </c>
    </row>
    <row r="399" spans="1:14" x14ac:dyDescent="0.2">
      <c r="A399" s="282" t="s">
        <v>363</v>
      </c>
      <c r="B399" s="302">
        <f>SUM(B397:B398)</f>
        <v>9.6193078439251369</v>
      </c>
      <c r="C399" s="299" t="str">
        <f>CONCATENATE("(",ROUND((B399/$H399)*100,1),")")</f>
        <v>(64.5)</v>
      </c>
      <c r="D399" s="302">
        <f>SUM(D397:D398)</f>
        <v>4.5134119489317479</v>
      </c>
      <c r="E399" s="299" t="str">
        <f>CONCATENATE("(",ROUND((D399/$H399)*100,1),")")</f>
        <v>(30.3)</v>
      </c>
      <c r="F399" s="302">
        <f>SUM(F397:F398)</f>
        <v>0.78728020714312985</v>
      </c>
      <c r="G399" s="299" t="str">
        <f>CONCATENATE("(",ROUND((F399/$H399)*100,1),")")</f>
        <v>(5.3)</v>
      </c>
      <c r="H399" s="302">
        <f>SUM(H397:H398)</f>
        <v>14.920000000000016</v>
      </c>
      <c r="I399" s="299" t="str">
        <f>CONCATENATE("(",ROUND((H399/$H399)*100,1),")")</f>
        <v>(100)</v>
      </c>
      <c r="K399" s="302">
        <f t="shared" si="301"/>
        <v>4.1358649577230011E-2</v>
      </c>
      <c r="L399" s="302">
        <f t="shared" si="302"/>
        <v>0.29778425258410834</v>
      </c>
      <c r="M399" s="302">
        <f t="shared" si="303"/>
        <v>3.6857097838646546E-2</v>
      </c>
      <c r="N399" s="302">
        <f t="shared" si="304"/>
        <v>0.3759999999999849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8.1322219425643638</v>
      </c>
      <c r="C408" s="299" t="str">
        <f>CONCATENATE("(",ROUND((B408/$H410)*100,1),")")</f>
        <v>(16.6)</v>
      </c>
      <c r="D408" s="302">
        <f>'Ind T6'!M171</f>
        <v>4.0952551050138783</v>
      </c>
      <c r="E408" s="299" t="str">
        <f>CONCATENATE("(",ROUND((D408/$H410)*100,1),")")</f>
        <v>(8.3)</v>
      </c>
      <c r="F408" s="302">
        <f>'Ind T6'!N171</f>
        <v>2.6396409940252124</v>
      </c>
      <c r="G408" s="299" t="str">
        <f>CONCATENATE("(",ROUND((F408/$H410)*100,1),")")</f>
        <v>(5.4)</v>
      </c>
      <c r="H408" s="302">
        <f>SUM(B408,D408,F408)</f>
        <v>14.867118041603455</v>
      </c>
      <c r="I408" s="299" t="str">
        <f>CONCATENATE("(",ROUND((H408/$H410)*100,1),")")</f>
        <v>(30.3)</v>
      </c>
      <c r="K408" s="302">
        <f>B413-B408</f>
        <v>-0.1529683526823149</v>
      </c>
      <c r="L408" s="302">
        <f>D413-D408</f>
        <v>3.08416347780609E-2</v>
      </c>
      <c r="M408" s="302">
        <f>F413-F408</f>
        <v>3.5508985607184407E-2</v>
      </c>
      <c r="N408" s="302">
        <f>SUM(K408:M408)</f>
        <v>-8.6617732297069594E-2</v>
      </c>
    </row>
    <row r="409" spans="1:14" x14ac:dyDescent="0.2">
      <c r="A409" s="282" t="s">
        <v>365</v>
      </c>
      <c r="B409" s="302">
        <f>'Ind T6'!L170</f>
        <v>12.728076648802423</v>
      </c>
      <c r="C409" s="299" t="str">
        <f>CONCATENATE("(",ROUND((B409/$H410)*100,1),")")</f>
        <v>(25.9)</v>
      </c>
      <c r="D409" s="302">
        <f>'Ind T6'!M170</f>
        <v>17.538716718255614</v>
      </c>
      <c r="E409" s="299" t="str">
        <f>CONCATENATE("(",ROUND((D409/$H410)*100,1),")")</f>
        <v>(35.7)</v>
      </c>
      <c r="F409" s="302">
        <f>'Ind T6'!N170</f>
        <v>3.9650885913384966</v>
      </c>
      <c r="G409" s="299" t="str">
        <f>CONCATENATE("(",ROUND((F409/$H410)*100,1),")")</f>
        <v>(8.1)</v>
      </c>
      <c r="H409" s="302">
        <f t="shared" ref="H409" si="305">SUM(B409,D409,F409)</f>
        <v>34.231881958396535</v>
      </c>
      <c r="I409" s="299" t="str">
        <f>CONCATENATE("(",ROUND((H409/$H410)*100,1),")")</f>
        <v>(69.7)</v>
      </c>
      <c r="K409" s="302">
        <f t="shared" ref="K409:K410" si="306">B414-B409</f>
        <v>0.20711266268538076</v>
      </c>
      <c r="L409" s="302">
        <f t="shared" ref="L409:L410" si="307">D414-D409</f>
        <v>-0.47743066652736843</v>
      </c>
      <c r="M409" s="302">
        <f t="shared" ref="M409:M410" si="308">F414-F409</f>
        <v>2.0935736139105821E-2</v>
      </c>
      <c r="N409" s="302">
        <f t="shared" ref="N409:N410" si="309">SUM(K409:M409)</f>
        <v>-0.24938226770288185</v>
      </c>
    </row>
    <row r="410" spans="1:14" x14ac:dyDescent="0.2">
      <c r="A410" s="282" t="s">
        <v>363</v>
      </c>
      <c r="B410" s="302">
        <f>SUM(B408:B409)</f>
        <v>20.860298591366785</v>
      </c>
      <c r="C410" s="299" t="str">
        <f>CONCATENATE("(",ROUND((B410/$H410)*100,1),")")</f>
        <v>(42.5)</v>
      </c>
      <c r="D410" s="302">
        <f>SUM(D408:D409)</f>
        <v>21.633971823269491</v>
      </c>
      <c r="E410" s="299" t="str">
        <f>CONCATENATE("(",ROUND((D410/$H410)*100,1),")")</f>
        <v>(44.1)</v>
      </c>
      <c r="F410" s="302">
        <f>SUM(F408:F409)</f>
        <v>6.6047295853637085</v>
      </c>
      <c r="G410" s="299" t="str">
        <f>CONCATENATE("(",ROUND((F410/$H410)*100,1),")")</f>
        <v>(13.5)</v>
      </c>
      <c r="H410" s="302">
        <f>SUM(H408:H409)</f>
        <v>49.09899999999999</v>
      </c>
      <c r="I410" s="299" t="str">
        <f>CONCATENATE("(",ROUND((H410/$H410)*100,1),")")</f>
        <v>(100)</v>
      </c>
      <c r="K410" s="302">
        <f t="shared" si="306"/>
        <v>5.4144310003067631E-2</v>
      </c>
      <c r="L410" s="302">
        <f t="shared" si="307"/>
        <v>-0.44658903174930487</v>
      </c>
      <c r="M410" s="302">
        <f t="shared" si="308"/>
        <v>5.6444721746290227E-2</v>
      </c>
      <c r="N410" s="302">
        <f t="shared" si="309"/>
        <v>-0.33599999999994701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7.9792535898820489</v>
      </c>
      <c r="C413" s="299" t="str">
        <f>CONCATENATE("(",ROUND((B413/$H415)*100,1),")")</f>
        <v>(16.4)</v>
      </c>
      <c r="D413" s="302">
        <f>'Ind T6'!R171</f>
        <v>4.1260967397919392</v>
      </c>
      <c r="E413" s="299" t="str">
        <f>CONCATENATE("(",ROUND((D413/$H415)*100,1),")")</f>
        <v>(8.5)</v>
      </c>
      <c r="F413" s="302">
        <f>'Ind T6'!S171</f>
        <v>2.6751499796323968</v>
      </c>
      <c r="G413" s="299" t="str">
        <f>CONCATENATE("(",ROUND((F413/$H415)*100,1),")")</f>
        <v>(5.5)</v>
      </c>
      <c r="H413" s="302">
        <f>SUM(B413,D413,F413)</f>
        <v>14.780500309306387</v>
      </c>
      <c r="I413" s="299" t="str">
        <f>CONCATENATE("(",ROUND((H413/$H415)*100,1),")")</f>
        <v>(30.3)</v>
      </c>
      <c r="K413" s="302">
        <f>B418-B413</f>
        <v>4.5385063955608373E-2</v>
      </c>
      <c r="L413" s="302">
        <f>D418-D413</f>
        <v>0.22313570746437961</v>
      </c>
      <c r="M413" s="302">
        <f>F418-F413</f>
        <v>0.16968175400703212</v>
      </c>
      <c r="N413" s="302">
        <f>SUM(K413:M413)</f>
        <v>0.4382025254270201</v>
      </c>
    </row>
    <row r="414" spans="1:14" x14ac:dyDescent="0.2">
      <c r="A414" s="282" t="s">
        <v>365</v>
      </c>
      <c r="B414" s="302">
        <f>'Ind T6'!Q170</f>
        <v>12.935189311487804</v>
      </c>
      <c r="C414" s="299" t="str">
        <f>CONCATENATE("(",ROUND((B414/$H415)*100,1),")")</f>
        <v>(26.5)</v>
      </c>
      <c r="D414" s="302">
        <f>'Ind T6'!R170</f>
        <v>17.061286051728246</v>
      </c>
      <c r="E414" s="299" t="str">
        <f>CONCATENATE("(",ROUND((D414/$H415)*100,1),")")</f>
        <v>(35)</v>
      </c>
      <c r="F414" s="302">
        <f>'Ind T6'!S170</f>
        <v>3.9860243274776024</v>
      </c>
      <c r="G414" s="299" t="str">
        <f>CONCATENATE("(",ROUND((F414/$H415)*100,1),")")</f>
        <v>(8.2)</v>
      </c>
      <c r="H414" s="302">
        <f t="shared" ref="H414" si="310">SUM(B414,D414,F414)</f>
        <v>33.982499690693651</v>
      </c>
      <c r="I414" s="299" t="str">
        <f>CONCATENATE("(",ROUND((H414/$H415)*100,1),")")</f>
        <v>(69.7)</v>
      </c>
      <c r="K414" s="302">
        <f t="shared" ref="K414:K415" si="311">B419-B414</f>
        <v>1.0298462602819942</v>
      </c>
      <c r="L414" s="302">
        <f t="shared" ref="L414:L415" si="312">D419-D414</f>
        <v>-0.2233824774646429</v>
      </c>
      <c r="M414" s="302">
        <f t="shared" ref="M414:M415" si="313">F419-F414</f>
        <v>0.13233369175562837</v>
      </c>
      <c r="N414" s="302">
        <f t="shared" ref="N414:N415" si="314">SUM(K414:M414)</f>
        <v>0.93879747457297968</v>
      </c>
    </row>
    <row r="415" spans="1:14" x14ac:dyDescent="0.2">
      <c r="A415" s="282" t="s">
        <v>363</v>
      </c>
      <c r="B415" s="302">
        <f>SUM(B413:B414)</f>
        <v>20.914442901369853</v>
      </c>
      <c r="C415" s="299" t="str">
        <f>CONCATENATE("(",ROUND((B415/$H415)*100,1),")")</f>
        <v>(42.9)</v>
      </c>
      <c r="D415" s="302">
        <f>SUM(D413:D414)</f>
        <v>21.187382791520186</v>
      </c>
      <c r="E415" s="299" t="str">
        <f>CONCATENATE("(",ROUND((D415/$H415)*100,1),")")</f>
        <v>(43.4)</v>
      </c>
      <c r="F415" s="302">
        <f>SUM(F413:F414)</f>
        <v>6.6611743071099987</v>
      </c>
      <c r="G415" s="299" t="str">
        <f>CONCATENATE("(",ROUND((F415/$H415)*100,1),")")</f>
        <v>(13.7)</v>
      </c>
      <c r="H415" s="302">
        <f>SUM(H413:H414)</f>
        <v>48.763000000000034</v>
      </c>
      <c r="I415" s="299" t="str">
        <f>CONCATENATE("(",ROUND((H415/$H415)*100,1),")")</f>
        <v>(100)</v>
      </c>
      <c r="K415" s="302">
        <f t="shared" si="311"/>
        <v>1.0752313242376026</v>
      </c>
      <c r="L415" s="302">
        <f t="shared" si="312"/>
        <v>-2.4677000026329665E-4</v>
      </c>
      <c r="M415" s="302">
        <f t="shared" si="313"/>
        <v>0.30201544576266137</v>
      </c>
      <c r="N415" s="302">
        <f t="shared" si="314"/>
        <v>1.3770000000000007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8.0246386538376573</v>
      </c>
      <c r="C418" s="299" t="str">
        <f>CONCATENATE("(",ROUND((B418/$H420)*100,1),")")</f>
        <v>(16)</v>
      </c>
      <c r="D418" s="302">
        <f>'Ind T6'!W171</f>
        <v>4.3492324472563189</v>
      </c>
      <c r="E418" s="299" t="str">
        <f>CONCATENATE("(",ROUND((D418/$H420)*100,1),")")</f>
        <v>(8.7)</v>
      </c>
      <c r="F418" s="302">
        <f>'Ind T6'!X171</f>
        <v>2.8448317336394289</v>
      </c>
      <c r="G418" s="299" t="str">
        <f>CONCATENATE("(",ROUND((F418/$H420)*100,1),")")</f>
        <v>(5.7)</v>
      </c>
      <c r="H418" s="302">
        <f>SUM(B418,D418,F418)</f>
        <v>15.218702834733405</v>
      </c>
      <c r="I418" s="299" t="str">
        <f>CONCATENATE("(",ROUND((H418/$H420)*100,1),")")</f>
        <v>(30.4)</v>
      </c>
      <c r="K418" s="302">
        <f>B418-B408</f>
        <v>-0.10758328872670653</v>
      </c>
      <c r="L418" s="302">
        <f>D418-D408</f>
        <v>0.25397734224244051</v>
      </c>
      <c r="M418" s="302">
        <f>F418-F408</f>
        <v>0.20519073961421652</v>
      </c>
      <c r="N418" s="302">
        <f>SUM(K418:M418)</f>
        <v>0.3515847931299505</v>
      </c>
    </row>
    <row r="419" spans="1:14" x14ac:dyDescent="0.2">
      <c r="A419" s="282" t="s">
        <v>365</v>
      </c>
      <c r="B419" s="302">
        <f>'Ind T6'!V170</f>
        <v>13.965035571769798</v>
      </c>
      <c r="C419" s="299" t="str">
        <f>CONCATENATE("(",ROUND((B419/$H420)*100,1),")")</f>
        <v>(27.9)</v>
      </c>
      <c r="D419" s="302">
        <f>'Ind T6'!W170</f>
        <v>16.837903574263603</v>
      </c>
      <c r="E419" s="299" t="str">
        <f>CONCATENATE("(",ROUND((D419/$H420)*100,1),")")</f>
        <v>(33.6)</v>
      </c>
      <c r="F419" s="302">
        <f>'Ind T6'!X170</f>
        <v>4.1183580192332307</v>
      </c>
      <c r="G419" s="299" t="str">
        <f>CONCATENATE("(",ROUND((F419/$H420)*100,1),")")</f>
        <v>(8.2)</v>
      </c>
      <c r="H419" s="302">
        <f t="shared" ref="H419" si="315">SUM(B419,D419,F419)</f>
        <v>34.921297165266637</v>
      </c>
      <c r="I419" s="299" t="str">
        <f>CONCATENATE("(",ROUND((H419/$H420)*100,1),")")</f>
        <v>(69.6)</v>
      </c>
      <c r="K419" s="302">
        <f t="shared" ref="K419:K420" si="316">B419-B409</f>
        <v>1.236958922967375</v>
      </c>
      <c r="L419" s="302">
        <f t="shared" ref="L419:L420" si="317">D419-D409</f>
        <v>-0.70081314399201133</v>
      </c>
      <c r="M419" s="302">
        <f t="shared" ref="M419:M420" si="318">F419-F409</f>
        <v>0.15326942789473419</v>
      </c>
      <c r="N419" s="302">
        <f t="shared" ref="N419:N420" si="319">SUM(K419:M419)</f>
        <v>0.68941520687009783</v>
      </c>
    </row>
    <row r="420" spans="1:14" x14ac:dyDescent="0.2">
      <c r="A420" s="282" t="s">
        <v>363</v>
      </c>
      <c r="B420" s="302">
        <f>SUM(B418:B419)</f>
        <v>21.989674225607455</v>
      </c>
      <c r="C420" s="299" t="str">
        <f>CONCATENATE("(",ROUND((B420/$H420)*100,1),")")</f>
        <v>(43.9)</v>
      </c>
      <c r="D420" s="302">
        <f>SUM(D418:D419)</f>
        <v>21.187136021519922</v>
      </c>
      <c r="E420" s="299" t="str">
        <f>CONCATENATE("(",ROUND((D420/$H420)*100,1),")")</f>
        <v>(42.3)</v>
      </c>
      <c r="F420" s="302">
        <f>SUM(F418:F419)</f>
        <v>6.9631897528726601</v>
      </c>
      <c r="G420" s="299" t="str">
        <f>CONCATENATE("(",ROUND((F420/$H420)*100,1),")")</f>
        <v>(13.9)</v>
      </c>
      <c r="H420" s="302">
        <f>SUM(H418:H419)</f>
        <v>50.140000000000043</v>
      </c>
      <c r="I420" s="299" t="str">
        <f>CONCATENATE("(",ROUND((H420/$H420)*100,1),")")</f>
        <v>(100)</v>
      </c>
      <c r="K420" s="302">
        <f t="shared" si="316"/>
        <v>1.1293756342406702</v>
      </c>
      <c r="L420" s="302">
        <f t="shared" si="317"/>
        <v>-0.44683580174956816</v>
      </c>
      <c r="M420" s="302">
        <f t="shared" si="318"/>
        <v>0.3584601675089516</v>
      </c>
      <c r="N420" s="302">
        <f t="shared" si="319"/>
        <v>1.0410000000000537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6.9267691716314586</v>
      </c>
      <c r="C429" s="299" t="str">
        <f>CONCATENATE("(",ROUND((B429/$H431)*100,1),")")</f>
        <v>(13.3)</v>
      </c>
      <c r="D429" s="302">
        <f>'Ind T6'!M180</f>
        <v>2.9654873024037904</v>
      </c>
      <c r="E429" s="299" t="str">
        <f>CONCATENATE("(",ROUND((D429/$H431)*100,1),")")</f>
        <v>(5.7)</v>
      </c>
      <c r="F429" s="302">
        <f>'Ind T6'!N180</f>
        <v>0.9379702010061991</v>
      </c>
      <c r="G429" s="299" t="str">
        <f>CONCATENATE("(",ROUND((F429/$H431)*100,1),")")</f>
        <v>(1.8)</v>
      </c>
      <c r="H429" s="302">
        <f>SUM(B429,D429,F429)</f>
        <v>10.830226675041448</v>
      </c>
      <c r="I429" s="299" t="str">
        <f>CONCATENATE("(",ROUND((H429/$H431)*100,1),")")</f>
        <v>(20.8)</v>
      </c>
      <c r="K429" s="302">
        <f>B434-B429</f>
        <v>0.28605662388275732</v>
      </c>
      <c r="L429" s="302">
        <f>D434-D429</f>
        <v>0.16099664239794587</v>
      </c>
      <c r="M429" s="302">
        <f>F434-F429</f>
        <v>1.5433777741703514E-3</v>
      </c>
      <c r="N429" s="302">
        <f>SUM(K429:M429)</f>
        <v>0.44859664405487354</v>
      </c>
    </row>
    <row r="430" spans="1:14" x14ac:dyDescent="0.2">
      <c r="A430" s="282" t="s">
        <v>365</v>
      </c>
      <c r="B430" s="302">
        <f>'Ind T6'!L179</f>
        <v>19.401638784964977</v>
      </c>
      <c r="C430" s="299" t="str">
        <f>CONCATENATE("(",ROUND((B430/$H431)*100,1),")")</f>
        <v>(37.2)</v>
      </c>
      <c r="D430" s="302">
        <f>'Ind T6'!M179</f>
        <v>18.117884238232325</v>
      </c>
      <c r="E430" s="299" t="str">
        <f>CONCATENATE("(",ROUND((D430/$H431)*100,1),")")</f>
        <v>(34.8)</v>
      </c>
      <c r="F430" s="302">
        <f>'Ind T6'!N179</f>
        <v>3.7462503017612052</v>
      </c>
      <c r="G430" s="299" t="str">
        <f>CONCATENATE("(",ROUND((F430/$H431)*100,1),")")</f>
        <v>(7.2)</v>
      </c>
      <c r="H430" s="302">
        <f t="shared" ref="H430" si="320">SUM(B430,D430,F430)</f>
        <v>41.265773324958509</v>
      </c>
      <c r="I430" s="299" t="str">
        <f>CONCATENATE("(",ROUND((H430/$H431)*100,1),")")</f>
        <v>(79.2)</v>
      </c>
      <c r="K430" s="302">
        <f t="shared" ref="K430:K431" si="321">B435-B430</f>
        <v>1.2661363626546525</v>
      </c>
      <c r="L430" s="302">
        <f t="shared" ref="L430:L431" si="322">D435-D430</f>
        <v>5.8114124868126282E-2</v>
      </c>
      <c r="M430" s="302">
        <f t="shared" ref="M430:M431" si="323">F435-F430</f>
        <v>0.34215286842247483</v>
      </c>
      <c r="N430" s="302">
        <f t="shared" ref="N430:N431" si="324">SUM(K430:M430)</f>
        <v>1.6664033559452536</v>
      </c>
    </row>
    <row r="431" spans="1:14" x14ac:dyDescent="0.2">
      <c r="A431" s="282" t="s">
        <v>363</v>
      </c>
      <c r="B431" s="302">
        <f>SUM(B429:B430)</f>
        <v>26.328407956596436</v>
      </c>
      <c r="C431" s="299" t="str">
        <f>CONCATENATE("(",ROUND((B431/$H431)*100,1),")")</f>
        <v>(50.5)</v>
      </c>
      <c r="D431" s="302">
        <f>SUM(D429:D430)</f>
        <v>21.083371540636115</v>
      </c>
      <c r="E431" s="299" t="str">
        <f>CONCATENATE("(",ROUND((D431/$H431)*100,1),")")</f>
        <v>(40.5)</v>
      </c>
      <c r="F431" s="302">
        <f>SUM(F429:F430)</f>
        <v>4.6842205027674044</v>
      </c>
      <c r="G431" s="299" t="str">
        <f>CONCATENATE("(",ROUND((F431/$H431)*100,1),")")</f>
        <v>(9)</v>
      </c>
      <c r="H431" s="302">
        <f>SUM(H429:H430)</f>
        <v>52.095999999999961</v>
      </c>
      <c r="I431" s="299" t="str">
        <f>CONCATENATE("(",ROUND((H431/$H431)*100,1),")")</f>
        <v>(100)</v>
      </c>
      <c r="K431" s="302">
        <f t="shared" si="321"/>
        <v>1.5521929865374098</v>
      </c>
      <c r="L431" s="302">
        <f t="shared" si="322"/>
        <v>0.21911076726607348</v>
      </c>
      <c r="M431" s="302">
        <f t="shared" si="323"/>
        <v>0.34369624619664485</v>
      </c>
      <c r="N431" s="302">
        <f t="shared" si="324"/>
        <v>2.1150000000001281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7.2128257955142159</v>
      </c>
      <c r="C434" s="299" t="str">
        <f>CONCATENATE("(",ROUND((B434/$H436)*100,1),")")</f>
        <v>(13.3)</v>
      </c>
      <c r="D434" s="302">
        <f>'Ind T6'!R180</f>
        <v>3.1264839448017363</v>
      </c>
      <c r="E434" s="299" t="str">
        <f>CONCATENATE("(",ROUND((D434/$H436)*100,1),")")</f>
        <v>(5.8)</v>
      </c>
      <c r="F434" s="302">
        <f>'Ind T6'!S180</f>
        <v>0.93951357878036945</v>
      </c>
      <c r="G434" s="299" t="str">
        <f>CONCATENATE("(",ROUND((F434/$H436)*100,1),")")</f>
        <v>(1.7)</v>
      </c>
      <c r="H434" s="302">
        <f>SUM(B434,D434,F434)</f>
        <v>11.278823319096322</v>
      </c>
      <c r="I434" s="299" t="str">
        <f>CONCATENATE("(",ROUND((H434/$H436)*100,1),")")</f>
        <v>(20.8)</v>
      </c>
      <c r="K434" s="302">
        <f>B439-B434</f>
        <v>0.13658911117709227</v>
      </c>
      <c r="L434" s="302">
        <f>D439-D434</f>
        <v>0.13301449238248386</v>
      </c>
      <c r="M434" s="302">
        <f>F439-F434</f>
        <v>-6.4506332641755204E-2</v>
      </c>
      <c r="N434" s="302">
        <f>SUM(K434:M434)</f>
        <v>0.20509727091782093</v>
      </c>
    </row>
    <row r="435" spans="1:14" x14ac:dyDescent="0.2">
      <c r="A435" s="282" t="s">
        <v>365</v>
      </c>
      <c r="B435" s="302">
        <f>'Ind T6'!Q179</f>
        <v>20.667775147619629</v>
      </c>
      <c r="C435" s="299" t="str">
        <f>CONCATENATE("(",ROUND((B435/$H436)*100,1),")")</f>
        <v>(38.1)</v>
      </c>
      <c r="D435" s="302">
        <f>'Ind T6'!R179</f>
        <v>18.175998363100451</v>
      </c>
      <c r="E435" s="299" t="str">
        <f>CONCATENATE("(",ROUND((D435/$H436)*100,1),")")</f>
        <v>(33.5)</v>
      </c>
      <c r="F435" s="302">
        <f>'Ind T6'!S179</f>
        <v>4.08840317018368</v>
      </c>
      <c r="G435" s="299" t="str">
        <f>CONCATENATE("(",ROUND((F435/$H436)*100,1),")")</f>
        <v>(7.5)</v>
      </c>
      <c r="H435" s="302">
        <f t="shared" ref="H435" si="325">SUM(B435,D435,F435)</f>
        <v>42.932176680903765</v>
      </c>
      <c r="I435" s="299" t="str">
        <f>CONCATENATE("(",ROUND((H435/$H436)*100,1),")")</f>
        <v>(79.2)</v>
      </c>
      <c r="K435" s="302">
        <f t="shared" ref="K435:K436" si="326">B440-B435</f>
        <v>1.3256526518057967</v>
      </c>
      <c r="L435" s="302">
        <f t="shared" ref="L435:L436" si="327">D440-D435</f>
        <v>-1.0906138744015834</v>
      </c>
      <c r="M435" s="302">
        <f t="shared" ref="M435:M436" si="328">F440-F435</f>
        <v>0.37186395167786568</v>
      </c>
      <c r="N435" s="302">
        <f t="shared" ref="N435:N436" si="329">SUM(K435:M435)</f>
        <v>0.60690272908207898</v>
      </c>
    </row>
    <row r="436" spans="1:14" x14ac:dyDescent="0.2">
      <c r="A436" s="282" t="s">
        <v>363</v>
      </c>
      <c r="B436" s="302">
        <f>SUM(B434:B435)</f>
        <v>27.880600943133846</v>
      </c>
      <c r="C436" s="299" t="str">
        <f>CONCATENATE("(",ROUND((B436/$H436)*100,1),")")</f>
        <v>(51.4)</v>
      </c>
      <c r="D436" s="302">
        <f>SUM(D434:D435)</f>
        <v>21.302482307902189</v>
      </c>
      <c r="E436" s="299" t="str">
        <f>CONCATENATE("(",ROUND((D436/$H436)*100,1),")")</f>
        <v>(39.3)</v>
      </c>
      <c r="F436" s="302">
        <f>SUM(F434:F435)</f>
        <v>5.0279167489640493</v>
      </c>
      <c r="G436" s="299" t="str">
        <f>CONCATENATE("(",ROUND((F436/$H436)*100,1),")")</f>
        <v>(9.3)</v>
      </c>
      <c r="H436" s="302">
        <f>SUM(H434:H435)</f>
        <v>54.211000000000084</v>
      </c>
      <c r="I436" s="299" t="str">
        <f>CONCATENATE("(",ROUND((H436/$H436)*100,1),")")</f>
        <v>(100)</v>
      </c>
      <c r="K436" s="302">
        <f t="shared" si="326"/>
        <v>1.4622417629828881</v>
      </c>
      <c r="L436" s="302">
        <f t="shared" si="327"/>
        <v>-0.95759938201910089</v>
      </c>
      <c r="M436" s="302">
        <f t="shared" si="328"/>
        <v>0.30735761903611092</v>
      </c>
      <c r="N436" s="302">
        <f t="shared" si="329"/>
        <v>0.81199999999989814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7.3494149066913081</v>
      </c>
      <c r="C439" s="299" t="str">
        <f>CONCATENATE("(",ROUND((B439/$H441)*100,1),")")</f>
        <v>(13.4)</v>
      </c>
      <c r="D439" s="302">
        <f>'Ind T6'!W180</f>
        <v>3.2594984371842202</v>
      </c>
      <c r="E439" s="299" t="str">
        <f>CONCATENATE("(",ROUND((D439/$H441)*100,1),")")</f>
        <v>(5.9)</v>
      </c>
      <c r="F439" s="302">
        <f>'Ind T6'!X180</f>
        <v>0.87500724613861425</v>
      </c>
      <c r="G439" s="299" t="str">
        <f>CONCATENATE("(",ROUND((F439/$H441)*100,1),")")</f>
        <v>(1.6)</v>
      </c>
      <c r="H439" s="302">
        <f>SUM(B439,D439,F439)</f>
        <v>11.483920590014142</v>
      </c>
      <c r="I439" s="299" t="str">
        <f>CONCATENATE("(",ROUND((H439/$H441)*100,1),")")</f>
        <v>(20.9)</v>
      </c>
      <c r="K439" s="302">
        <f>B439-B429</f>
        <v>0.42264573505984959</v>
      </c>
      <c r="L439" s="302">
        <f>D439-D429</f>
        <v>0.29401113478042973</v>
      </c>
      <c r="M439" s="302">
        <f>F439-F429</f>
        <v>-6.2962954867584853E-2</v>
      </c>
      <c r="N439" s="302">
        <f>SUM(K439:M439)</f>
        <v>0.65369391497269447</v>
      </c>
    </row>
    <row r="440" spans="1:14" x14ac:dyDescent="0.2">
      <c r="A440" s="282" t="s">
        <v>365</v>
      </c>
      <c r="B440" s="302">
        <f>'Ind T6'!V179</f>
        <v>21.993427799425426</v>
      </c>
      <c r="C440" s="299" t="str">
        <f>CONCATENATE("(",ROUND((B440/$H441)*100,1),")")</f>
        <v>(40)</v>
      </c>
      <c r="D440" s="302">
        <f>'Ind T6'!W179</f>
        <v>17.085384488698868</v>
      </c>
      <c r="E440" s="299" t="str">
        <f>CONCATENATE("(",ROUND((D440/$H441)*100,1),")")</f>
        <v>(31.1)</v>
      </c>
      <c r="F440" s="302">
        <f>'Ind T6'!X179</f>
        <v>4.4602671218615457</v>
      </c>
      <c r="G440" s="299" t="str">
        <f>CONCATENATE("(",ROUND((F440/$H441)*100,1),")")</f>
        <v>(8.1)</v>
      </c>
      <c r="H440" s="302">
        <f t="shared" ref="H440" si="330">SUM(B440,D440,F440)</f>
        <v>43.539079409985845</v>
      </c>
      <c r="I440" s="299" t="str">
        <f>CONCATENATE("(",ROUND((H440/$H441)*100,1),")")</f>
        <v>(79.1)</v>
      </c>
      <c r="K440" s="302">
        <f t="shared" ref="K440:K441" si="331">B440-B430</f>
        <v>2.5917890144604492</v>
      </c>
      <c r="L440" s="302">
        <f t="shared" ref="L440:L441" si="332">D440-D430</f>
        <v>-1.0324997495334571</v>
      </c>
      <c r="M440" s="302">
        <f t="shared" ref="M440:M441" si="333">F440-F430</f>
        <v>0.71401682010034051</v>
      </c>
      <c r="N440" s="302">
        <f t="shared" ref="N440:N441" si="334">SUM(K440:M440)</f>
        <v>2.2733060850273326</v>
      </c>
    </row>
    <row r="441" spans="1:14" x14ac:dyDescent="0.2">
      <c r="A441" s="282" t="s">
        <v>363</v>
      </c>
      <c r="B441" s="302">
        <f>SUM(B439:B440)</f>
        <v>29.342842706116734</v>
      </c>
      <c r="C441" s="299" t="str">
        <f>CONCATENATE("(",ROUND((B441/$H441)*100,1),")")</f>
        <v>(53.3)</v>
      </c>
      <c r="D441" s="302">
        <f>SUM(D439:D440)</f>
        <v>20.344882925883088</v>
      </c>
      <c r="E441" s="299" t="str">
        <f>CONCATENATE("(",ROUND((D441/$H441)*100,1),")")</f>
        <v>(37)</v>
      </c>
      <c r="F441" s="302">
        <f>SUM(F439:F440)</f>
        <v>5.3352743680001602</v>
      </c>
      <c r="G441" s="299" t="str">
        <f>CONCATENATE("(",ROUND((F441/$H441)*100,1),")")</f>
        <v>(9.7)</v>
      </c>
      <c r="H441" s="302">
        <f>SUM(H439:H440)</f>
        <v>55.022999999999989</v>
      </c>
      <c r="I441" s="299" t="str">
        <f>CONCATENATE("(",ROUND((H441/$H441)*100,1),")")</f>
        <v>(100)</v>
      </c>
      <c r="K441" s="302">
        <f t="shared" si="331"/>
        <v>3.0144347495202979</v>
      </c>
      <c r="L441" s="302">
        <f t="shared" si="332"/>
        <v>-0.73848861475302741</v>
      </c>
      <c r="M441" s="302">
        <f t="shared" si="333"/>
        <v>0.65105386523275577</v>
      </c>
      <c r="N441" s="302">
        <f t="shared" si="334"/>
        <v>2.9270000000000262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2.790381323412102</v>
      </c>
      <c r="C450" s="299" t="str">
        <f>CONCATENATE("(",ROUND((B450/$H452)*100,1),")")</f>
        <v>(18.3)</v>
      </c>
      <c r="D450" s="302">
        <f>'Ind T6'!M189</f>
        <v>2.2354861292956243</v>
      </c>
      <c r="E450" s="299" t="str">
        <f>CONCATENATE("(",ROUND((D450/$H452)*100,1),")")</f>
        <v>(14.7)</v>
      </c>
      <c r="F450" s="302">
        <f>'Ind T6'!N189</f>
        <v>2.0718402111804641</v>
      </c>
      <c r="G450" s="299" t="str">
        <f>CONCATENATE("(",ROUND((F450/$H452)*100,1),")")</f>
        <v>(13.6)</v>
      </c>
      <c r="H450" s="302">
        <f>SUM(B450,D450,F450)</f>
        <v>7.0977076638881904</v>
      </c>
      <c r="I450" s="299" t="str">
        <f>CONCATENATE("(",ROUND((H450/$H452)*100,1),")")</f>
        <v>(46.6)</v>
      </c>
      <c r="K450" s="302">
        <f>B455-B450</f>
        <v>0.32821550859362292</v>
      </c>
      <c r="L450" s="302">
        <f>D455-D450</f>
        <v>0.32697965159249254</v>
      </c>
      <c r="M450" s="302">
        <f>F455-F450</f>
        <v>0.21433627163812208</v>
      </c>
      <c r="N450" s="302">
        <f>SUM(K450:M450)</f>
        <v>0.86953143182423753</v>
      </c>
    </row>
    <row r="451" spans="1:14" x14ac:dyDescent="0.2">
      <c r="A451" s="282" t="s">
        <v>365</v>
      </c>
      <c r="B451" s="302">
        <f>'Ind T6'!L188</f>
        <v>2.0666877728731494</v>
      </c>
      <c r="C451" s="299" t="str">
        <f>CONCATENATE("(",ROUND((B451/$H452)*100,1),")")</f>
        <v>(13.6)</v>
      </c>
      <c r="D451" s="302">
        <f>'Ind T6'!M188</f>
        <v>3.4799119684040547</v>
      </c>
      <c r="E451" s="299" t="str">
        <f>CONCATENATE("(",ROUND((D451/$H452)*100,1),")")</f>
        <v>(22.8)</v>
      </c>
      <c r="F451" s="302">
        <f>'Ind T6'!N188</f>
        <v>2.593692594834589</v>
      </c>
      <c r="G451" s="299" t="str">
        <f>CONCATENATE("(",ROUND((F451/$H452)*100,1),")")</f>
        <v>(17)</v>
      </c>
      <c r="H451" s="302">
        <f t="shared" ref="H451" si="335">SUM(B451,D451,F451)</f>
        <v>8.1402923361117931</v>
      </c>
      <c r="I451" s="299" t="str">
        <f>CONCATENATE("(",ROUND((H451/$H452)*100,1),")")</f>
        <v>(53.4)</v>
      </c>
      <c r="K451" s="302">
        <f t="shared" ref="K451:K452" si="336">B456-B451</f>
        <v>0.13858441920401887</v>
      </c>
      <c r="L451" s="302">
        <f t="shared" ref="L451:L452" si="337">D456-D451</f>
        <v>0.39352418655195054</v>
      </c>
      <c r="M451" s="302">
        <f t="shared" ref="M451:M452" si="338">F456-F451</f>
        <v>0.10135996241979894</v>
      </c>
      <c r="N451" s="302">
        <f t="shared" ref="N451:N452" si="339">SUM(K451:M451)</f>
        <v>0.63346856817576835</v>
      </c>
    </row>
    <row r="452" spans="1:14" x14ac:dyDescent="0.2">
      <c r="A452" s="282" t="s">
        <v>363</v>
      </c>
      <c r="B452" s="302">
        <f>SUM(B450:B451)</f>
        <v>4.857069096285251</v>
      </c>
      <c r="C452" s="299" t="str">
        <f>CONCATENATE("(",ROUND((B452/$H452)*100,1),")")</f>
        <v>(31.9)</v>
      </c>
      <c r="D452" s="302">
        <f>SUM(D450:D451)</f>
        <v>5.715398097699679</v>
      </c>
      <c r="E452" s="299" t="str">
        <f>CONCATENATE("(",ROUND((D452/$H452)*100,1),")")</f>
        <v>(37.5)</v>
      </c>
      <c r="F452" s="302">
        <f>SUM(F450:F451)</f>
        <v>4.6655328060150527</v>
      </c>
      <c r="G452" s="299" t="str">
        <f>CONCATENATE("(",ROUND((F452/$H452)*100,1),")")</f>
        <v>(30.6)</v>
      </c>
      <c r="H452" s="302">
        <f>SUM(H450:H451)</f>
        <v>15.237999999999984</v>
      </c>
      <c r="I452" s="299" t="str">
        <f>CONCATENATE("(",ROUND((H452/$H452)*100,1),")")</f>
        <v>(100)</v>
      </c>
      <c r="K452" s="302">
        <f t="shared" si="336"/>
        <v>0.46679992779764223</v>
      </c>
      <c r="L452" s="302">
        <f t="shared" si="337"/>
        <v>0.72050383814444263</v>
      </c>
      <c r="M452" s="302">
        <f t="shared" si="338"/>
        <v>0.31569623405792147</v>
      </c>
      <c r="N452" s="302">
        <f t="shared" si="339"/>
        <v>1.5030000000000063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3.1185968320057249</v>
      </c>
      <c r="C455" s="299" t="str">
        <f>CONCATENATE("(",ROUND((B455/$H457)*100,1),")")</f>
        <v>(18.6)</v>
      </c>
      <c r="D455" s="302">
        <f>'Ind T6'!R189</f>
        <v>2.5624657808881168</v>
      </c>
      <c r="E455" s="299" t="str">
        <f>CONCATENATE("(",ROUND((D455/$H457)*100,1),")")</f>
        <v>(15.3)</v>
      </c>
      <c r="F455" s="302">
        <f>'Ind T6'!S189</f>
        <v>2.2861764828185862</v>
      </c>
      <c r="G455" s="299" t="str">
        <f>CONCATENATE("(",ROUND((F455/$H457)*100,1),")")</f>
        <v>(13.7)</v>
      </c>
      <c r="H455" s="302">
        <f>SUM(B455,D455,F455)</f>
        <v>7.9672390957124275</v>
      </c>
      <c r="I455" s="299" t="str">
        <f>CONCATENATE("(",ROUND((H455/$H457)*100,1),")")</f>
        <v>(47.6)</v>
      </c>
      <c r="K455" s="302">
        <f>B460-B455</f>
        <v>0.34247903163445459</v>
      </c>
      <c r="L455" s="302">
        <f>D460-D455</f>
        <v>0.38167196784174307</v>
      </c>
      <c r="M455" s="302">
        <f>F460-F455</f>
        <v>0.35974116909270215</v>
      </c>
      <c r="N455" s="302">
        <f>SUM(K455:M455)</f>
        <v>1.0838921685688998</v>
      </c>
    </row>
    <row r="456" spans="1:14" x14ac:dyDescent="0.2">
      <c r="A456" s="282" t="s">
        <v>365</v>
      </c>
      <c r="B456" s="302">
        <f>'Ind T6'!Q188</f>
        <v>2.2052721920771683</v>
      </c>
      <c r="C456" s="299" t="str">
        <f>CONCATENATE("(",ROUND((B456/$H457)*100,1),")")</f>
        <v>(13.2)</v>
      </c>
      <c r="D456" s="302">
        <f>'Ind T6'!R188</f>
        <v>3.8734361549560052</v>
      </c>
      <c r="E456" s="299" t="str">
        <f>CONCATENATE("(",ROUND((D456/$H457)*100,1),")")</f>
        <v>(23.1)</v>
      </c>
      <c r="F456" s="302">
        <f>'Ind T6'!S188</f>
        <v>2.695052557254388</v>
      </c>
      <c r="G456" s="299" t="str">
        <f>CONCATENATE("(",ROUND((F456/$H457)*100,1),")")</f>
        <v>(16.1)</v>
      </c>
      <c r="H456" s="302">
        <f t="shared" ref="H456" si="340">SUM(B456,D456,F456)</f>
        <v>8.7737609042875615</v>
      </c>
      <c r="I456" s="299" t="str">
        <f>CONCATENATE("(",ROUND((H456/$H457)*100,1),")")</f>
        <v>(52.4)</v>
      </c>
      <c r="K456" s="302">
        <f t="shared" ref="K456:K457" si="341">B461-B456</f>
        <v>7.5145418937617059E-2</v>
      </c>
      <c r="L456" s="302">
        <f t="shared" ref="L456:L457" si="342">D461-D456</f>
        <v>0.36345428573389071</v>
      </c>
      <c r="M456" s="302">
        <f t="shared" ref="M456:M457" si="343">F461-F456</f>
        <v>0.29750812675960558</v>
      </c>
      <c r="N456" s="302">
        <f t="shared" ref="N456:N457" si="344">SUM(K456:M456)</f>
        <v>0.73610783143111336</v>
      </c>
    </row>
    <row r="457" spans="1:14" x14ac:dyDescent="0.2">
      <c r="A457" s="282" t="s">
        <v>363</v>
      </c>
      <c r="B457" s="302">
        <f>SUM(B455:B456)</f>
        <v>5.3238690240828932</v>
      </c>
      <c r="C457" s="299" t="str">
        <f>CONCATENATE("(",ROUND((B457/$H457)*100,1),")")</f>
        <v>(31.8)</v>
      </c>
      <c r="D457" s="302">
        <f>SUM(D455:D456)</f>
        <v>6.4359019358441216</v>
      </c>
      <c r="E457" s="299" t="str">
        <f>CONCATENATE("(",ROUND((D457/$H457)*100,1),")")</f>
        <v>(38.4)</v>
      </c>
      <c r="F457" s="302">
        <f>SUM(F455:F456)</f>
        <v>4.9812290400729742</v>
      </c>
      <c r="G457" s="299" t="str">
        <f>CONCATENATE("(",ROUND((F457/$H457)*100,1),")")</f>
        <v>(29.8)</v>
      </c>
      <c r="H457" s="302">
        <f>SUM(H455:H456)</f>
        <v>16.740999999999989</v>
      </c>
      <c r="I457" s="299" t="str">
        <f>CONCATENATE("(",ROUND((H457/$H457)*100,1),")")</f>
        <v>(100)</v>
      </c>
      <c r="K457" s="302">
        <f t="shared" si="341"/>
        <v>0.4176244505720712</v>
      </c>
      <c r="L457" s="302">
        <f t="shared" si="342"/>
        <v>0.74512625357563422</v>
      </c>
      <c r="M457" s="302">
        <f t="shared" si="343"/>
        <v>0.65724929585230729</v>
      </c>
      <c r="N457" s="302">
        <f t="shared" si="344"/>
        <v>1.8200000000000127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3.4610758636401795</v>
      </c>
      <c r="C460" s="299" t="str">
        <f>CONCATENATE("(",ROUND((B460/$H462)*100,1),")")</f>
        <v>(18.6)</v>
      </c>
      <c r="D460" s="302">
        <f>'Ind T6'!W189</f>
        <v>2.9441377487298599</v>
      </c>
      <c r="E460" s="299" t="str">
        <f>CONCATENATE("(",ROUND((D460/$H462)*100,1),")")</f>
        <v>(15.9)</v>
      </c>
      <c r="F460" s="302">
        <f>'Ind T6'!X189</f>
        <v>2.6459176519112884</v>
      </c>
      <c r="G460" s="299" t="str">
        <f>CONCATENATE("(",ROUND((F460/$H462)*100,1),")")</f>
        <v>(14.3)</v>
      </c>
      <c r="H460" s="302">
        <f>SUM(B460,D460,F460)</f>
        <v>9.0511312642813273</v>
      </c>
      <c r="I460" s="299" t="str">
        <f>CONCATENATE("(",ROUND((H460/$H462)*100,1),")")</f>
        <v>(48.8)</v>
      </c>
      <c r="K460" s="302">
        <f>B460-B450</f>
        <v>0.67069454022807751</v>
      </c>
      <c r="L460" s="302">
        <f>D460-D450</f>
        <v>0.7086516194342356</v>
      </c>
      <c r="M460" s="302">
        <f>F460-F450</f>
        <v>0.57407744073082423</v>
      </c>
      <c r="N460" s="302">
        <f>SUM(K460:M460)</f>
        <v>1.9534236003931373</v>
      </c>
    </row>
    <row r="461" spans="1:14" x14ac:dyDescent="0.2">
      <c r="A461" s="282" t="s">
        <v>365</v>
      </c>
      <c r="B461" s="302">
        <f>'Ind T6'!V188</f>
        <v>2.2804176110147854</v>
      </c>
      <c r="C461" s="299" t="str">
        <f>CONCATENATE("(",ROUND((B461/$H462)*100,1),")")</f>
        <v>(12.3)</v>
      </c>
      <c r="D461" s="302">
        <f>'Ind T6'!W188</f>
        <v>4.236890440689896</v>
      </c>
      <c r="E461" s="299" t="str">
        <f>CONCATENATE("(",ROUND((D461/$H462)*100,1),")")</f>
        <v>(22.8)</v>
      </c>
      <c r="F461" s="302">
        <f>'Ind T6'!X188</f>
        <v>2.9925606840139936</v>
      </c>
      <c r="G461" s="299" t="str">
        <f>CONCATENATE("(",ROUND((F461/$H462)*100,1),")")</f>
        <v>(16.1)</v>
      </c>
      <c r="H461" s="302">
        <f t="shared" ref="H461" si="345">SUM(B461,D461,F461)</f>
        <v>9.5098687357186744</v>
      </c>
      <c r="I461" s="299" t="str">
        <f>CONCATENATE("(",ROUND((H461/$H462)*100,1),")")</f>
        <v>(51.2)</v>
      </c>
      <c r="K461" s="302">
        <f t="shared" ref="K461:K462" si="346">B461-B451</f>
        <v>0.21372983814163593</v>
      </c>
      <c r="L461" s="302">
        <f t="shared" ref="L461:L462" si="347">D461-D451</f>
        <v>0.75697847228584125</v>
      </c>
      <c r="M461" s="302">
        <f t="shared" ref="M461:M462" si="348">F461-F451</f>
        <v>0.39886808917940453</v>
      </c>
      <c r="N461" s="302">
        <f t="shared" ref="N461:N462" si="349">SUM(K461:M461)</f>
        <v>1.3695763996068817</v>
      </c>
    </row>
    <row r="462" spans="1:14" x14ac:dyDescent="0.2">
      <c r="A462" s="282" t="s">
        <v>363</v>
      </c>
      <c r="B462" s="302">
        <f>SUM(B460:B461)</f>
        <v>5.7414934746549644</v>
      </c>
      <c r="C462" s="299" t="str">
        <f>CONCATENATE("(",ROUND((B462/$H462)*100,1),")")</f>
        <v>(30.9)</v>
      </c>
      <c r="D462" s="302">
        <f>SUM(D460:D461)</f>
        <v>7.1810281894197558</v>
      </c>
      <c r="E462" s="299" t="str">
        <f>CONCATENATE("(",ROUND((D462/$H462)*100,1),")")</f>
        <v>(38.7)</v>
      </c>
      <c r="F462" s="302">
        <f>SUM(F460:F461)</f>
        <v>5.6384783359252815</v>
      </c>
      <c r="G462" s="299" t="str">
        <f>CONCATENATE("(",ROUND((F462/$H462)*100,1),")")</f>
        <v>(30.4)</v>
      </c>
      <c r="H462" s="302">
        <f>SUM(H460:H461)</f>
        <v>18.561</v>
      </c>
      <c r="I462" s="299" t="str">
        <f>CONCATENATE("(",ROUND((H462/$H462)*100,1),")")</f>
        <v>(100)</v>
      </c>
      <c r="K462" s="302">
        <f t="shared" si="346"/>
        <v>0.88442437836971344</v>
      </c>
      <c r="L462" s="302">
        <f t="shared" si="347"/>
        <v>1.4656300917200769</v>
      </c>
      <c r="M462" s="302">
        <f t="shared" si="348"/>
        <v>0.97294552991022876</v>
      </c>
      <c r="N462" s="302">
        <f t="shared" si="349"/>
        <v>3.323000000000019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2.811218811790821</v>
      </c>
      <c r="C471" s="299" t="str">
        <f>CONCATENATE("(",ROUND((B471/$H473)*100,1),")")</f>
        <v>(16.7)</v>
      </c>
      <c r="D471" s="302">
        <f>'Ind T6'!M198</f>
        <v>0.8326406610032564</v>
      </c>
      <c r="E471" s="299" t="str">
        <f>CONCATENATE("(",ROUND((D471/$H473)*100,1),")")</f>
        <v>(5)</v>
      </c>
      <c r="F471" s="302">
        <f>'Ind T6'!N198</f>
        <v>1.327834071936971</v>
      </c>
      <c r="G471" s="299" t="str">
        <f>CONCATENATE("(",ROUND((F471/$H473)*100,1),")")</f>
        <v>(7.9)</v>
      </c>
      <c r="H471" s="302">
        <f>SUM(B471,D471,F471)</f>
        <v>4.9716935447310489</v>
      </c>
      <c r="I471" s="299" t="str">
        <f>CONCATENATE("(",ROUND((H471/$H473)*100,1),")")</f>
        <v>(29.6)</v>
      </c>
      <c r="K471" s="302">
        <f>B476-B471</f>
        <v>-2.7053706543629819E-2</v>
      </c>
      <c r="L471" s="302">
        <f>D476-D471</f>
        <v>-3.7038454937246779E-2</v>
      </c>
      <c r="M471" s="302">
        <f>F476-F471</f>
        <v>-1.4481834912930314E-2</v>
      </c>
      <c r="N471" s="302">
        <f>SUM(K471:M471)</f>
        <v>-7.8573996393806911E-2</v>
      </c>
    </row>
    <row r="472" spans="1:14" x14ac:dyDescent="0.2">
      <c r="A472" s="282" t="s">
        <v>365</v>
      </c>
      <c r="B472" s="302">
        <f>'Ind T6'!L197</f>
        <v>3.3020212370105981</v>
      </c>
      <c r="C472" s="299" t="str">
        <f>CONCATENATE("(",ROUND((B472/$H473)*100,1),")")</f>
        <v>(19.6)</v>
      </c>
      <c r="D472" s="302">
        <f>'Ind T6'!M197</f>
        <v>4.2203958936329791</v>
      </c>
      <c r="E472" s="299" t="str">
        <f>CONCATENATE("(",ROUND((D472/$H473)*100,1),")")</f>
        <v>(25.1)</v>
      </c>
      <c r="F472" s="302">
        <f>'Ind T6'!N197</f>
        <v>4.3258893246253747</v>
      </c>
      <c r="G472" s="299" t="str">
        <f>CONCATENATE("(",ROUND((F472/$H473)*100,1),")")</f>
        <v>(25.7)</v>
      </c>
      <c r="H472" s="302">
        <f t="shared" ref="H472" si="350">SUM(B472,D472,F472)</f>
        <v>11.848306455268951</v>
      </c>
      <c r="I472" s="299" t="str">
        <f>CONCATENATE("(",ROUND((H472/$H473)*100,1),")")</f>
        <v>(70.4)</v>
      </c>
      <c r="K472" s="302">
        <f t="shared" ref="K472:K473" si="351">B477-B472</f>
        <v>-0.23469256489866863</v>
      </c>
      <c r="L472" s="302">
        <f t="shared" ref="L472:L473" si="352">D477-D472</f>
        <v>-0.23098750198700779</v>
      </c>
      <c r="M472" s="302">
        <f t="shared" ref="M472:M473" si="353">F477-F472</f>
        <v>-0.16474593672052329</v>
      </c>
      <c r="N472" s="302">
        <f t="shared" ref="N472:N473" si="354">SUM(K472:M472)</f>
        <v>-0.63042600360619971</v>
      </c>
    </row>
    <row r="473" spans="1:14" x14ac:dyDescent="0.2">
      <c r="A473" s="282" t="s">
        <v>363</v>
      </c>
      <c r="B473" s="302">
        <f>SUM(B471:B472)</f>
        <v>6.1132400488014191</v>
      </c>
      <c r="C473" s="299" t="str">
        <f>CONCATENATE("(",ROUND((B473/$H473)*100,1),")")</f>
        <v>(36.3)</v>
      </c>
      <c r="D473" s="302">
        <f>SUM(D471:D472)</f>
        <v>5.0530365546362352</v>
      </c>
      <c r="E473" s="299" t="str">
        <f>CONCATENATE("(",ROUND((D473/$H473)*100,1),")")</f>
        <v>(30)</v>
      </c>
      <c r="F473" s="302">
        <f>SUM(F471:F472)</f>
        <v>5.6537233965623459</v>
      </c>
      <c r="G473" s="299" t="str">
        <f>CONCATENATE("(",ROUND((F473/$H473)*100,1),")")</f>
        <v>(33.6)</v>
      </c>
      <c r="H473" s="302">
        <f>SUM(H471:H472)</f>
        <v>16.82</v>
      </c>
      <c r="I473" s="299" t="str">
        <f>CONCATENATE("(",ROUND((H473/$H473)*100,1),")")</f>
        <v>(100)</v>
      </c>
      <c r="K473" s="302">
        <f t="shared" si="351"/>
        <v>-0.26174627144229845</v>
      </c>
      <c r="L473" s="302">
        <f t="shared" si="352"/>
        <v>-0.26802595692425424</v>
      </c>
      <c r="M473" s="302">
        <f t="shared" si="353"/>
        <v>-0.17922777163345405</v>
      </c>
      <c r="N473" s="302">
        <f t="shared" si="354"/>
        <v>-0.70900000000000674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2.7841651052471912</v>
      </c>
      <c r="C476" s="299" t="str">
        <f>CONCATENATE("(",ROUND((B476/$H478)*100,1),")")</f>
        <v>(17.3)</v>
      </c>
      <c r="D476" s="302">
        <f>'Ind T6'!R198</f>
        <v>0.79560220606600962</v>
      </c>
      <c r="E476" s="299" t="str">
        <f>CONCATENATE("(",ROUND((D476/$H478)*100,1),")")</f>
        <v>(4.9)</v>
      </c>
      <c r="F476" s="302">
        <f>'Ind T6'!S198</f>
        <v>1.3133522370240407</v>
      </c>
      <c r="G476" s="299" t="str">
        <f>CONCATENATE("(",ROUND((F476/$H478)*100,1),")")</f>
        <v>(8.2)</v>
      </c>
      <c r="H476" s="302">
        <f>SUM(B476,D476,F476)</f>
        <v>4.8931195483372418</v>
      </c>
      <c r="I476" s="299" t="str">
        <f>CONCATENATE("(",ROUND((H476/$H478)*100,1),")")</f>
        <v>(30.4)</v>
      </c>
      <c r="K476" s="302">
        <f>B481-B476</f>
        <v>0.13531484381925418</v>
      </c>
      <c r="L476" s="302">
        <f>D481-D476</f>
        <v>3.2146017694438811E-3</v>
      </c>
      <c r="M476" s="302">
        <f>F481-F476</f>
        <v>5.8031401271731342E-2</v>
      </c>
      <c r="N476" s="302">
        <f>SUM(K476:M476)</f>
        <v>0.19656084686042941</v>
      </c>
    </row>
    <row r="477" spans="1:14" x14ac:dyDescent="0.2">
      <c r="A477" s="282" t="s">
        <v>365</v>
      </c>
      <c r="B477" s="302">
        <f>'Ind T6'!Q197</f>
        <v>3.0673286721119295</v>
      </c>
      <c r="C477" s="299" t="str">
        <f>CONCATENATE("(",ROUND((B477/$H478)*100,1),")")</f>
        <v>(19)</v>
      </c>
      <c r="D477" s="302">
        <f>'Ind T6'!R197</f>
        <v>3.9894083916459713</v>
      </c>
      <c r="E477" s="299" t="str">
        <f>CONCATENATE("(",ROUND((D477/$H478)*100,1),")")</f>
        <v>(24.8)</v>
      </c>
      <c r="F477" s="302">
        <f>'Ind T6'!S197</f>
        <v>4.1611433879048514</v>
      </c>
      <c r="G477" s="299" t="str">
        <f>CONCATENATE("(",ROUND((F477/$H478)*100,1),")")</f>
        <v>(25.8)</v>
      </c>
      <c r="H477" s="302">
        <f t="shared" ref="H477" si="355">SUM(B477,D477,F477)</f>
        <v>11.217880451662751</v>
      </c>
      <c r="I477" s="299" t="str">
        <f>CONCATENATE("(",ROUND((H477/$H478)*100,1),")")</f>
        <v>(69.6)</v>
      </c>
      <c r="K477" s="302">
        <f t="shared" ref="K477:K478" si="356">B482-B477</f>
        <v>-0.13685277414768837</v>
      </c>
      <c r="L477" s="302">
        <f t="shared" ref="L477:L478" si="357">D482-D477</f>
        <v>-0.12483219416868963</v>
      </c>
      <c r="M477" s="302">
        <f t="shared" ref="M477:M478" si="358">F482-F477</f>
        <v>-6.1875878544034535E-2</v>
      </c>
      <c r="N477" s="302">
        <f t="shared" ref="N477:N478" si="359">SUM(K477:M477)</f>
        <v>-0.32356084686041253</v>
      </c>
    </row>
    <row r="478" spans="1:14" x14ac:dyDescent="0.2">
      <c r="A478" s="282" t="s">
        <v>363</v>
      </c>
      <c r="B478" s="302">
        <f>SUM(B476:B477)</f>
        <v>5.8514937773591207</v>
      </c>
      <c r="C478" s="299" t="str">
        <f>CONCATENATE("(",ROUND((B478/$H478)*100,1),")")</f>
        <v>(36.3)</v>
      </c>
      <c r="D478" s="302">
        <f>SUM(D476:D477)</f>
        <v>4.785010597711981</v>
      </c>
      <c r="E478" s="299" t="str">
        <f>CONCATENATE("(",ROUND((D478/$H478)*100,1),")")</f>
        <v>(29.7)</v>
      </c>
      <c r="F478" s="302">
        <f>SUM(F476:F477)</f>
        <v>5.4744956249288919</v>
      </c>
      <c r="G478" s="299" t="str">
        <f>CONCATENATE("(",ROUND((F478/$H478)*100,1),")")</f>
        <v>(34)</v>
      </c>
      <c r="H478" s="302">
        <f>SUM(H476:H477)</f>
        <v>16.110999999999994</v>
      </c>
      <c r="I478" s="299" t="str">
        <f>CONCATENATE("(",ROUND((H478/$H478)*100,1),")")</f>
        <v>(100)</v>
      </c>
      <c r="K478" s="302">
        <f t="shared" si="356"/>
        <v>-1.5379303284337453E-3</v>
      </c>
      <c r="L478" s="302">
        <f t="shared" si="357"/>
        <v>-0.12161759239924574</v>
      </c>
      <c r="M478" s="302">
        <f t="shared" si="358"/>
        <v>-3.8444772723025267E-3</v>
      </c>
      <c r="N478" s="302">
        <f t="shared" si="359"/>
        <v>-0.12699999999998202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2.9194799490664454</v>
      </c>
      <c r="C481" s="299" t="str">
        <f>CONCATENATE("(",ROUND((B481/$H483)*100,1),")")</f>
        <v>(18.3)</v>
      </c>
      <c r="D481" s="302">
        <f>'Ind T6'!W198</f>
        <v>0.7988168078354535</v>
      </c>
      <c r="E481" s="299" t="str">
        <f>CONCATENATE("(",ROUND((D481/$H483)*100,1),")")</f>
        <v>(5)</v>
      </c>
      <c r="F481" s="302">
        <f>'Ind T6'!X198</f>
        <v>1.371383638295772</v>
      </c>
      <c r="G481" s="299" t="str">
        <f>CONCATENATE("(",ROUND((F481/$H483)*100,1),")")</f>
        <v>(8.6)</v>
      </c>
      <c r="H481" s="302">
        <f>SUM(B481,D481,F481)</f>
        <v>5.0896803951976715</v>
      </c>
      <c r="I481" s="299" t="str">
        <f>CONCATENATE("(",ROUND((H481/$H483)*100,1),")")</f>
        <v>(31.8)</v>
      </c>
      <c r="K481" s="302">
        <f>B481-B471</f>
        <v>0.10826113727562436</v>
      </c>
      <c r="L481" s="302">
        <f>D481-D471</f>
        <v>-3.3823853167802898E-2</v>
      </c>
      <c r="M481" s="302">
        <f>F481-F471</f>
        <v>4.3549566358801028E-2</v>
      </c>
      <c r="N481" s="302">
        <f>SUM(K481:M481)</f>
        <v>0.11798685046662249</v>
      </c>
    </row>
    <row r="482" spans="1:14" x14ac:dyDescent="0.2">
      <c r="A482" s="282" t="s">
        <v>365</v>
      </c>
      <c r="B482" s="302">
        <f>'Ind T6'!V197</f>
        <v>2.9304758979642411</v>
      </c>
      <c r="C482" s="299" t="str">
        <f>CONCATENATE("(",ROUND((B482/$H483)*100,1),")")</f>
        <v>(18.3)</v>
      </c>
      <c r="D482" s="302">
        <f>'Ind T6'!W197</f>
        <v>3.8645761974772816</v>
      </c>
      <c r="E482" s="299" t="str">
        <f>CONCATENATE("(",ROUND((D482/$H483)*100,1),")")</f>
        <v>(24.2)</v>
      </c>
      <c r="F482" s="302">
        <f>'Ind T6'!X197</f>
        <v>4.0992675093608169</v>
      </c>
      <c r="G482" s="299" t="str">
        <f>CONCATENATE("(",ROUND((F482/$H483)*100,1),")")</f>
        <v>(25.6)</v>
      </c>
      <c r="H482" s="302">
        <f t="shared" ref="H482" si="360">SUM(B482,D482,F482)</f>
        <v>10.894319604802341</v>
      </c>
      <c r="I482" s="299" t="str">
        <f>CONCATENATE("(",ROUND((H482/$H483)*100,1),")")</f>
        <v>(68.2)</v>
      </c>
      <c r="K482" s="302">
        <f t="shared" ref="K482:K483" si="361">B482-B472</f>
        <v>-0.371545339046357</v>
      </c>
      <c r="L482" s="302">
        <f t="shared" ref="L482:L483" si="362">D482-D472</f>
        <v>-0.35581969615569742</v>
      </c>
      <c r="M482" s="302">
        <f t="shared" ref="M482:M483" si="363">F482-F472</f>
        <v>-0.22662181526455782</v>
      </c>
      <c r="N482" s="302">
        <f t="shared" ref="N482:N483" si="364">SUM(K482:M482)</f>
        <v>-0.95398685046661225</v>
      </c>
    </row>
    <row r="483" spans="1:14" x14ac:dyDescent="0.2">
      <c r="A483" s="282" t="s">
        <v>363</v>
      </c>
      <c r="B483" s="302">
        <f>SUM(B481:B482)</f>
        <v>5.8499558470306869</v>
      </c>
      <c r="C483" s="299" t="str">
        <f>CONCATENATE("(",ROUND((B483/$H483)*100,1),")")</f>
        <v>(36.6)</v>
      </c>
      <c r="D483" s="302">
        <f>SUM(D481:D482)</f>
        <v>4.6633930053127353</v>
      </c>
      <c r="E483" s="299" t="str">
        <f>CONCATENATE("(",ROUND((D483/$H483)*100,1),")")</f>
        <v>(29.2)</v>
      </c>
      <c r="F483" s="302">
        <f>SUM(F481:F482)</f>
        <v>5.4706511476565893</v>
      </c>
      <c r="G483" s="299" t="str">
        <f>CONCATENATE("(",ROUND((F483/$H483)*100,1),")")</f>
        <v>(34.2)</v>
      </c>
      <c r="H483" s="302">
        <f>SUM(H481:H482)</f>
        <v>15.984000000000012</v>
      </c>
      <c r="I483" s="299" t="str">
        <f>CONCATENATE("(",ROUND((H483/$H483)*100,1),")")</f>
        <v>(100)</v>
      </c>
      <c r="K483" s="302">
        <f t="shared" si="361"/>
        <v>-0.2632842017707322</v>
      </c>
      <c r="L483" s="302">
        <f t="shared" si="362"/>
        <v>-0.38964354932349998</v>
      </c>
      <c r="M483" s="302">
        <f t="shared" si="363"/>
        <v>-0.18307224890575657</v>
      </c>
      <c r="N483" s="302">
        <f t="shared" si="364"/>
        <v>-0.83599999999998875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Thames Valley Berkshire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0.48531366682406019</v>
      </c>
      <c r="C8" s="300">
        <v>0.20320137294536708</v>
      </c>
      <c r="D8" s="300">
        <v>0.26859621049436777</v>
      </c>
      <c r="E8" s="300">
        <f>SUM(B8:D8)</f>
        <v>0.95711125026379507</v>
      </c>
      <c r="F8" s="300"/>
      <c r="G8" s="300">
        <v>0.13233239306881758</v>
      </c>
      <c r="H8" s="300">
        <v>0.34421029888691257</v>
      </c>
      <c r="I8" s="300">
        <v>0.18996637058987698</v>
      </c>
      <c r="J8" s="300">
        <f>SUM(G8:I8)</f>
        <v>0.66650906254560716</v>
      </c>
      <c r="K8" s="300"/>
      <c r="L8" s="300">
        <v>0.57907856631231491</v>
      </c>
      <c r="M8" s="300">
        <v>0.26640355096637491</v>
      </c>
      <c r="N8" s="300">
        <v>0.18097428878077046</v>
      </c>
      <c r="O8" s="300">
        <f>SUM(L8:N8)</f>
        <v>1.0264564060594603</v>
      </c>
      <c r="P8" s="300"/>
      <c r="Q8" s="300">
        <v>0.59479382183247775</v>
      </c>
      <c r="R8" s="300">
        <v>0.2652820956445836</v>
      </c>
      <c r="S8" s="300">
        <v>0.18863778574168549</v>
      </c>
      <c r="T8" s="300">
        <f>SUM(Q8:S8)</f>
        <v>1.0487137032187468</v>
      </c>
      <c r="U8" s="300"/>
      <c r="V8" s="300">
        <v>0.59724559970625823</v>
      </c>
      <c r="W8" s="300">
        <v>0.24773420217715125</v>
      </c>
      <c r="X8" s="300">
        <v>0.19524204097405345</v>
      </c>
      <c r="Y8" s="300">
        <f>SUM(V8:X8)</f>
        <v>1.040221842857463</v>
      </c>
    </row>
    <row r="9" spans="1:25" x14ac:dyDescent="0.2">
      <c r="A9" s="260" t="s">
        <v>364</v>
      </c>
      <c r="B9" s="300">
        <v>1.0764553908924401</v>
      </c>
      <c r="C9" s="300">
        <v>9.8523620677345575E-2</v>
      </c>
      <c r="D9" s="300">
        <v>0.34790973816641529</v>
      </c>
      <c r="E9" s="300">
        <f t="shared" ref="E9:E10" si="0">SUM(B9:D9)</f>
        <v>1.5228887497362011</v>
      </c>
      <c r="F9" s="300"/>
      <c r="G9" s="300">
        <v>1.3533360940990113</v>
      </c>
      <c r="H9" s="300">
        <v>0.15504071139791287</v>
      </c>
      <c r="I9" s="300">
        <v>1.1441141319574735</v>
      </c>
      <c r="J9" s="300">
        <f t="shared" ref="J9:J10" si="1">SUM(G9:I9)</f>
        <v>2.6524909374543979</v>
      </c>
      <c r="K9" s="300"/>
      <c r="L9" s="300">
        <v>1.16735921510842</v>
      </c>
      <c r="M9" s="300">
        <v>3.3936758084516828E-3</v>
      </c>
      <c r="N9" s="300">
        <v>0.35379070302366789</v>
      </c>
      <c r="O9" s="300">
        <f t="shared" ref="O9:O10" si="2">SUM(L9:N9)</f>
        <v>1.5245435939405394</v>
      </c>
      <c r="P9" s="300"/>
      <c r="Q9" s="300">
        <v>1.2393117014682773</v>
      </c>
      <c r="R9" s="300">
        <v>3.463042135136291E-3</v>
      </c>
      <c r="S9" s="300">
        <v>0.35251155317783944</v>
      </c>
      <c r="T9" s="300">
        <f t="shared" ref="T9:T10" si="3">SUM(Q9:S9)</f>
        <v>1.5952862967812531</v>
      </c>
      <c r="U9" s="300"/>
      <c r="V9" s="300">
        <v>1.3503313936699115</v>
      </c>
      <c r="W9" s="300">
        <v>3.534384918687343E-3</v>
      </c>
      <c r="X9" s="300">
        <v>0.32791237855393823</v>
      </c>
      <c r="Y9" s="300">
        <f t="shared" ref="Y9:Y10" si="4">SUM(V9:X9)</f>
        <v>1.681778157142537</v>
      </c>
    </row>
    <row r="10" spans="1:25" x14ac:dyDescent="0.2">
      <c r="A10" s="264" t="s">
        <v>363</v>
      </c>
      <c r="B10" s="301">
        <f>SUM(B8:B9)</f>
        <v>1.5617690577165004</v>
      </c>
      <c r="C10" s="301">
        <f t="shared" ref="C10:D10" si="5">SUM(C8:C9)</f>
        <v>0.30172499362271266</v>
      </c>
      <c r="D10" s="301">
        <f t="shared" si="5"/>
        <v>0.61650594866078312</v>
      </c>
      <c r="E10" s="301">
        <f t="shared" si="0"/>
        <v>2.479999999999996</v>
      </c>
      <c r="F10" s="301"/>
      <c r="G10" s="301">
        <f>SUM(G8:G9)</f>
        <v>1.485668487167829</v>
      </c>
      <c r="H10" s="301">
        <f t="shared" ref="H10" si="6">SUM(H8:H9)</f>
        <v>0.49925101028482544</v>
      </c>
      <c r="I10" s="301">
        <f t="shared" ref="I10" si="7">SUM(I8:I9)</f>
        <v>1.3340805025473506</v>
      </c>
      <c r="J10" s="301">
        <f t="shared" si="1"/>
        <v>3.3190000000000048</v>
      </c>
      <c r="K10" s="301"/>
      <c r="L10" s="301">
        <f>SUM(L8:L9)</f>
        <v>1.746437781420735</v>
      </c>
      <c r="M10" s="301">
        <f t="shared" ref="M10" si="8">SUM(M8:M9)</f>
        <v>0.26979722677482659</v>
      </c>
      <c r="N10" s="301">
        <f t="shared" ref="N10" si="9">SUM(N8:N9)</f>
        <v>0.53476499180443837</v>
      </c>
      <c r="O10" s="301">
        <f t="shared" si="2"/>
        <v>2.5510000000000002</v>
      </c>
      <c r="P10" s="301"/>
      <c r="Q10" s="301">
        <f>SUM(Q8:Q9)</f>
        <v>1.834105523300755</v>
      </c>
      <c r="R10" s="301">
        <f t="shared" ref="R10" si="10">SUM(R8:R9)</f>
        <v>0.26874513777971992</v>
      </c>
      <c r="S10" s="301">
        <f t="shared" ref="S10" si="11">SUM(S8:S9)</f>
        <v>0.54114933891952499</v>
      </c>
      <c r="T10" s="301">
        <f t="shared" si="3"/>
        <v>2.6440000000000001</v>
      </c>
      <c r="U10" s="301"/>
      <c r="V10" s="301">
        <f>SUM(V8:V9)</f>
        <v>1.9475769933761697</v>
      </c>
      <c r="W10" s="301">
        <f t="shared" ref="W10" si="12">SUM(W8:W9)</f>
        <v>0.2512685870958386</v>
      </c>
      <c r="X10" s="301">
        <f t="shared" ref="X10" si="13">SUM(X8:X9)</f>
        <v>0.52315441952799169</v>
      </c>
      <c r="Y10" s="301">
        <f t="shared" si="4"/>
        <v>2.722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0.10649956280895866</v>
      </c>
      <c r="C17" s="300">
        <v>3.1189157680150306E-2</v>
      </c>
      <c r="D17" s="300">
        <v>3.8035558146633366E-4</v>
      </c>
      <c r="E17" s="300">
        <f>SUM(B17:D17)</f>
        <v>0.13806907607057531</v>
      </c>
      <c r="F17" s="300"/>
      <c r="G17" s="300">
        <v>2.5447091980123297E-2</v>
      </c>
      <c r="H17" s="300">
        <v>7.3405073021175502E-3</v>
      </c>
      <c r="I17" s="300">
        <v>0.1202864463239723</v>
      </c>
      <c r="J17" s="300">
        <f>SUM(G17:I17)</f>
        <v>0.15307404560621315</v>
      </c>
      <c r="K17" s="300"/>
      <c r="L17" s="300">
        <v>2.9502970296814916E-2</v>
      </c>
      <c r="M17" s="300">
        <v>7.1141914191967812E-3</v>
      </c>
      <c r="N17" s="300">
        <v>0</v>
      </c>
      <c r="O17" s="300">
        <f>SUM(L17:N17)</f>
        <v>3.6617161716011697E-2</v>
      </c>
      <c r="P17" s="300"/>
      <c r="Q17" s="300">
        <v>2.509074142410507E-2</v>
      </c>
      <c r="R17" s="300">
        <v>6.1977130211678831E-3</v>
      </c>
      <c r="S17" s="300">
        <v>0</v>
      </c>
      <c r="T17" s="300">
        <f>SUM(Q17:S17)</f>
        <v>3.1288454445272951E-2</v>
      </c>
      <c r="U17" s="300"/>
      <c r="V17" s="300">
        <v>2.1155940594407785E-2</v>
      </c>
      <c r="W17" s="300">
        <v>5.6225247525645526E-3</v>
      </c>
      <c r="X17" s="300">
        <v>0</v>
      </c>
      <c r="Y17" s="300">
        <f>SUM(V17:X17)</f>
        <v>2.6778465346972338E-2</v>
      </c>
    </row>
    <row r="18" spans="1:25" x14ac:dyDescent="0.2">
      <c r="A18" s="260" t="s">
        <v>364</v>
      </c>
      <c r="B18" s="300">
        <v>0.79874672107227596</v>
      </c>
      <c r="C18" s="300">
        <v>0.10535849606576665</v>
      </c>
      <c r="D18" s="300">
        <v>0.26282570679138012</v>
      </c>
      <c r="E18" s="300">
        <f t="shared" ref="E18:E19" si="14">SUM(B18:D18)</f>
        <v>1.1669309239294228</v>
      </c>
      <c r="F18" s="300"/>
      <c r="G18" s="300">
        <v>0.16491673071946764</v>
      </c>
      <c r="H18" s="300">
        <v>1.663848321802257E-3</v>
      </c>
      <c r="I18" s="300">
        <v>6.2345375352516247E-2</v>
      </c>
      <c r="J18" s="300">
        <f t="shared" ref="J18:J19" si="15">SUM(G18:I18)</f>
        <v>0.22892595439378613</v>
      </c>
      <c r="K18" s="300"/>
      <c r="L18" s="300">
        <v>0.17168217821800391</v>
      </c>
      <c r="M18" s="300">
        <v>1.2554455445600448E-3</v>
      </c>
      <c r="N18" s="300">
        <v>0.10744521452142394</v>
      </c>
      <c r="O18" s="300">
        <f t="shared" ref="O18:O19" si="16">SUM(L18:N18)</f>
        <v>0.28038283828398791</v>
      </c>
      <c r="P18" s="300"/>
      <c r="Q18" s="300">
        <v>0.14674585024014286</v>
      </c>
      <c r="R18" s="300">
        <v>1.0995942456667579E-3</v>
      </c>
      <c r="S18" s="300">
        <v>9.1866101068917183E-2</v>
      </c>
      <c r="T18" s="300">
        <f t="shared" ref="T18:T19" si="17">SUM(Q18:S18)</f>
        <v>0.23971154555472679</v>
      </c>
      <c r="U18" s="300"/>
      <c r="V18" s="300">
        <v>0.12788861386150688</v>
      </c>
      <c r="W18" s="300">
        <v>1.0482673267326887E-3</v>
      </c>
      <c r="X18" s="300">
        <v>7.5284653464788423E-2</v>
      </c>
      <c r="Y18" s="300">
        <f t="shared" ref="Y18:Y19" si="18">SUM(V18:X18)</f>
        <v>0.204221534653028</v>
      </c>
    </row>
    <row r="19" spans="1:25" x14ac:dyDescent="0.2">
      <c r="A19" s="264" t="s">
        <v>363</v>
      </c>
      <c r="B19" s="301">
        <f>SUM(B17:B18)</f>
        <v>0.90524628388123463</v>
      </c>
      <c r="C19" s="301">
        <f t="shared" ref="C19" si="19">SUM(C17:C18)</f>
        <v>0.13654765374591696</v>
      </c>
      <c r="D19" s="301">
        <f t="shared" ref="D19" si="20">SUM(D17:D18)</f>
        <v>0.26320606237284644</v>
      </c>
      <c r="E19" s="301">
        <f t="shared" si="14"/>
        <v>1.3049999999999982</v>
      </c>
      <c r="F19" s="301"/>
      <c r="G19" s="301">
        <f>SUM(G17:G18)</f>
        <v>0.19036382269959093</v>
      </c>
      <c r="H19" s="301">
        <f t="shared" ref="H19" si="21">SUM(H17:H18)</f>
        <v>9.0043556239198068E-3</v>
      </c>
      <c r="I19" s="301">
        <f t="shared" ref="I19" si="22">SUM(I17:I18)</f>
        <v>0.18263182167648856</v>
      </c>
      <c r="J19" s="301">
        <f t="shared" si="15"/>
        <v>0.38199999999999928</v>
      </c>
      <c r="K19" s="301"/>
      <c r="L19" s="301">
        <f>SUM(L17:L18)</f>
        <v>0.20118514851481883</v>
      </c>
      <c r="M19" s="301">
        <f t="shared" ref="M19" si="23">SUM(M17:M18)</f>
        <v>8.3696369637568258E-3</v>
      </c>
      <c r="N19" s="301">
        <f t="shared" ref="N19" si="24">SUM(N17:N18)</f>
        <v>0.10744521452142394</v>
      </c>
      <c r="O19" s="301">
        <f t="shared" si="16"/>
        <v>0.31699999999999962</v>
      </c>
      <c r="P19" s="301"/>
      <c r="Q19" s="301">
        <f>SUM(Q17:Q18)</f>
        <v>0.17183659166424792</v>
      </c>
      <c r="R19" s="301">
        <f t="shared" ref="R19" si="25">SUM(R17:R18)</f>
        <v>7.2973072668346406E-3</v>
      </c>
      <c r="S19" s="301">
        <f t="shared" ref="S19" si="26">SUM(S17:S18)</f>
        <v>9.1866101068917183E-2</v>
      </c>
      <c r="T19" s="301">
        <f t="shared" si="17"/>
        <v>0.27099999999999974</v>
      </c>
      <c r="U19" s="301"/>
      <c r="V19" s="301">
        <f>SUM(V17:V18)</f>
        <v>0.14904455445591466</v>
      </c>
      <c r="W19" s="301">
        <f t="shared" ref="W19" si="27">SUM(W17:W18)</f>
        <v>6.6707920792972416E-3</v>
      </c>
      <c r="X19" s="301">
        <f t="shared" ref="X19" si="28">SUM(X17:X18)</f>
        <v>7.5284653464788423E-2</v>
      </c>
      <c r="Y19" s="301">
        <f t="shared" si="18"/>
        <v>0.23100000000000032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0.91340340525603991</v>
      </c>
      <c r="C26" s="300">
        <v>0.30553545833094387</v>
      </c>
      <c r="D26" s="300">
        <v>0.17616333399566322</v>
      </c>
      <c r="E26" s="300">
        <f>SUM(B26:D26)</f>
        <v>1.395102197582647</v>
      </c>
      <c r="F26" s="300"/>
      <c r="G26" s="300">
        <v>0.94765908664355403</v>
      </c>
      <c r="H26" s="300">
        <v>0.349189968192889</v>
      </c>
      <c r="I26" s="300">
        <v>0.14383617194023299</v>
      </c>
      <c r="J26" s="300">
        <f>SUM(G26:I26)</f>
        <v>1.4406852267766761</v>
      </c>
      <c r="K26" s="300"/>
      <c r="L26" s="300">
        <v>0.85599611649740426</v>
      </c>
      <c r="M26" s="300">
        <v>0.46795339806999209</v>
      </c>
      <c r="N26" s="300">
        <v>0.11112233009519837</v>
      </c>
      <c r="O26" s="300">
        <f>SUM(L26:N26)</f>
        <v>1.4350718446625947</v>
      </c>
      <c r="P26" s="300"/>
      <c r="Q26" s="300">
        <v>0.96454304598437213</v>
      </c>
      <c r="R26" s="300">
        <v>0.50724972937961754</v>
      </c>
      <c r="S26" s="300">
        <v>0.12406757449575251</v>
      </c>
      <c r="T26" s="300">
        <f>SUM(Q26:S26)</f>
        <v>1.5958603498597421</v>
      </c>
      <c r="U26" s="300"/>
      <c r="V26" s="300">
        <v>1.1250502041628072</v>
      </c>
      <c r="W26" s="300">
        <v>0.54979484349325747</v>
      </c>
      <c r="X26" s="300">
        <v>0.14101209521837496</v>
      </c>
      <c r="Y26" s="300">
        <f>SUM(V26:X26)</f>
        <v>1.8158571428744397</v>
      </c>
    </row>
    <row r="27" spans="1:25" x14ac:dyDescent="0.2">
      <c r="A27" s="260" t="s">
        <v>364</v>
      </c>
      <c r="B27" s="300">
        <v>1.8967151059222958</v>
      </c>
      <c r="C27" s="300">
        <v>0.1201809938625874</v>
      </c>
      <c r="D27" s="300">
        <v>0.10500170263246633</v>
      </c>
      <c r="E27" s="300">
        <f t="shared" ref="E27:E28" si="29">SUM(B27:D27)</f>
        <v>2.1218978024173492</v>
      </c>
      <c r="F27" s="300"/>
      <c r="G27" s="300">
        <v>1.9087060016224271</v>
      </c>
      <c r="H27" s="300">
        <v>0.16153908540725975</v>
      </c>
      <c r="I27" s="300">
        <v>3.6069686193633474E-2</v>
      </c>
      <c r="J27" s="300">
        <f t="shared" ref="J27:J28" si="30">SUM(G27:I27)</f>
        <v>2.1063147732233203</v>
      </c>
      <c r="K27" s="300"/>
      <c r="L27" s="300">
        <v>1.8805572815527132</v>
      </c>
      <c r="M27" s="300">
        <v>0.14609708737723651</v>
      </c>
      <c r="N27" s="300">
        <v>7.2273786407459142E-2</v>
      </c>
      <c r="O27" s="300">
        <f t="shared" ref="O27:O28" si="31">SUM(L27:N27)</f>
        <v>2.0989281553374091</v>
      </c>
      <c r="P27" s="300"/>
      <c r="Q27" s="300">
        <v>2.0203251666378064</v>
      </c>
      <c r="R27" s="300">
        <v>0.15865278331572166</v>
      </c>
      <c r="S27" s="300">
        <v>7.9161700186733353E-2</v>
      </c>
      <c r="T27" s="300">
        <f t="shared" ref="T27:T28" si="32">SUM(Q27:S27)</f>
        <v>2.2581396501402615</v>
      </c>
      <c r="U27" s="300"/>
      <c r="V27" s="300">
        <v>2.1582684573971505</v>
      </c>
      <c r="W27" s="300">
        <v>0.17332736703962148</v>
      </c>
      <c r="X27" s="300">
        <v>8.9547032688781905E-2</v>
      </c>
      <c r="Y27" s="300">
        <f t="shared" ref="Y27:Y28" si="33">SUM(V27:X27)</f>
        <v>2.4211428571255538</v>
      </c>
    </row>
    <row r="28" spans="1:25" x14ac:dyDescent="0.2">
      <c r="A28" s="264" t="s">
        <v>363</v>
      </c>
      <c r="B28" s="301">
        <f>SUM(B26:B27)</f>
        <v>2.8101185111783358</v>
      </c>
      <c r="C28" s="301">
        <f t="shared" ref="C28" si="34">SUM(C26:C27)</f>
        <v>0.42571645219353127</v>
      </c>
      <c r="D28" s="301">
        <f t="shared" ref="D28" si="35">SUM(D26:D27)</f>
        <v>0.28116503662812953</v>
      </c>
      <c r="E28" s="301">
        <f t="shared" si="29"/>
        <v>3.5169999999999968</v>
      </c>
      <c r="F28" s="301"/>
      <c r="G28" s="301">
        <f>SUM(G26:G27)</f>
        <v>2.856365088265981</v>
      </c>
      <c r="H28" s="301">
        <f t="shared" ref="H28" si="36">SUM(H26:H27)</f>
        <v>0.51072905360014875</v>
      </c>
      <c r="I28" s="301">
        <f t="shared" ref="I28" si="37">SUM(I26:I27)</f>
        <v>0.17990585813386645</v>
      </c>
      <c r="J28" s="301">
        <f t="shared" si="30"/>
        <v>3.5469999999999962</v>
      </c>
      <c r="K28" s="301"/>
      <c r="L28" s="301">
        <f>SUM(L26:L27)</f>
        <v>2.7365533980501175</v>
      </c>
      <c r="M28" s="301">
        <f t="shared" ref="M28" si="38">SUM(M26:M27)</f>
        <v>0.61405048544722862</v>
      </c>
      <c r="N28" s="301">
        <f t="shared" ref="N28" si="39">SUM(N26:N27)</f>
        <v>0.18339611650265752</v>
      </c>
      <c r="O28" s="301">
        <f t="shared" si="31"/>
        <v>3.5340000000000034</v>
      </c>
      <c r="P28" s="301"/>
      <c r="Q28" s="301">
        <f>SUM(Q26:Q27)</f>
        <v>2.9848682126221786</v>
      </c>
      <c r="R28" s="301">
        <f t="shared" ref="R28" si="40">SUM(R26:R27)</f>
        <v>0.66590251269533918</v>
      </c>
      <c r="S28" s="301">
        <f t="shared" ref="S28" si="41">SUM(S26:S27)</f>
        <v>0.20322927468248586</v>
      </c>
      <c r="T28" s="301">
        <f t="shared" si="32"/>
        <v>3.8540000000000036</v>
      </c>
      <c r="U28" s="301"/>
      <c r="V28" s="301">
        <f>SUM(V26:V27)</f>
        <v>3.2833186615599574</v>
      </c>
      <c r="W28" s="301">
        <f t="shared" ref="W28" si="42">SUM(W26:W27)</f>
        <v>0.72312221053287895</v>
      </c>
      <c r="X28" s="301">
        <f t="shared" ref="X28" si="43">SUM(X26:X27)</f>
        <v>0.23055912790715688</v>
      </c>
      <c r="Y28" s="301">
        <f t="shared" si="33"/>
        <v>4.2369999999999939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0.78380766102689337</v>
      </c>
      <c r="C35" s="300">
        <v>0.20617368617474871</v>
      </c>
      <c r="D35" s="300">
        <v>8.6384356047385383E-2</v>
      </c>
      <c r="E35" s="300">
        <f>SUM(B35:D35)</f>
        <v>1.0763657032490275</v>
      </c>
      <c r="F35" s="300"/>
      <c r="G35" s="300">
        <v>0.91872059662832828</v>
      </c>
      <c r="H35" s="300">
        <v>0.23688457252873318</v>
      </c>
      <c r="I35" s="300">
        <v>0.14291383301115845</v>
      </c>
      <c r="J35" s="300">
        <f>SUM(G35:I35)</f>
        <v>1.29851900216822</v>
      </c>
      <c r="K35" s="300"/>
      <c r="L35" s="300">
        <v>0.9139098770445091</v>
      </c>
      <c r="M35" s="300">
        <v>0.30419609977566919</v>
      </c>
      <c r="N35" s="300">
        <v>0.13013653744236936</v>
      </c>
      <c r="O35" s="300">
        <f>SUM(L35:N35)</f>
        <v>1.3482425142625476</v>
      </c>
      <c r="P35" s="300"/>
      <c r="Q35" s="300">
        <v>0.85086641930033846</v>
      </c>
      <c r="R35" s="300">
        <v>0.29764390847923122</v>
      </c>
      <c r="S35" s="300">
        <v>0.12882499999934702</v>
      </c>
      <c r="T35" s="300">
        <f>SUM(Q35:S35)</f>
        <v>1.2773353277789166</v>
      </c>
      <c r="U35" s="300"/>
      <c r="V35" s="300">
        <v>0.61129383641685475</v>
      </c>
      <c r="W35" s="300">
        <v>0.22564118092626451</v>
      </c>
      <c r="X35" s="300">
        <v>0.1057888362074432</v>
      </c>
      <c r="Y35" s="300">
        <f>SUM(V35:X35)</f>
        <v>0.94272385355056243</v>
      </c>
    </row>
    <row r="36" spans="1:25" x14ac:dyDescent="0.2">
      <c r="A36" s="260" t="s">
        <v>364</v>
      </c>
      <c r="B36" s="300">
        <v>3.0652464676566198</v>
      </c>
      <c r="C36" s="300">
        <v>0.10391818859496793</v>
      </c>
      <c r="D36" s="300">
        <v>0.21546964049938253</v>
      </c>
      <c r="E36" s="300">
        <f t="shared" ref="E36:E37" si="44">SUM(B36:D36)</f>
        <v>3.3846342967509702</v>
      </c>
      <c r="F36" s="300"/>
      <c r="G36" s="300">
        <v>3.7732384272493547</v>
      </c>
      <c r="H36" s="300">
        <v>0.11495753800431127</v>
      </c>
      <c r="I36" s="300">
        <v>0.29428503257811217</v>
      </c>
      <c r="J36" s="300">
        <f t="shared" ref="J36:J37" si="45">SUM(G36:I36)</f>
        <v>4.1824809978317781</v>
      </c>
      <c r="K36" s="300"/>
      <c r="L36" s="300">
        <v>3.6312291899541091</v>
      </c>
      <c r="M36" s="300">
        <v>0.11839781751855505</v>
      </c>
      <c r="N36" s="300">
        <v>0.18813047826479257</v>
      </c>
      <c r="O36" s="300">
        <f t="shared" ref="O36:O37" si="46">SUM(L36:N36)</f>
        <v>3.9377574857374569</v>
      </c>
      <c r="P36" s="300"/>
      <c r="Q36" s="300">
        <v>3.563759987620299</v>
      </c>
      <c r="R36" s="300">
        <v>0.1183883426091029</v>
      </c>
      <c r="S36" s="300">
        <v>0.19351634199168768</v>
      </c>
      <c r="T36" s="300">
        <f t="shared" ref="T36:T37" si="47">SUM(Q36:S36)</f>
        <v>3.8756646722210895</v>
      </c>
      <c r="U36" s="300"/>
      <c r="V36" s="300">
        <v>2.7249610342953043</v>
      </c>
      <c r="W36" s="300">
        <v>9.4928682416473703E-2</v>
      </c>
      <c r="X36" s="300">
        <v>0.15938642973765488</v>
      </c>
      <c r="Y36" s="300">
        <f t="shared" ref="Y36:Y37" si="48">SUM(V36:X36)</f>
        <v>2.9792761464494331</v>
      </c>
    </row>
    <row r="37" spans="1:25" x14ac:dyDescent="0.2">
      <c r="A37" s="264" t="s">
        <v>363</v>
      </c>
      <c r="B37" s="301">
        <f>SUM(B35:B36)</f>
        <v>3.8490541286835134</v>
      </c>
      <c r="C37" s="301">
        <f t="shared" ref="C37" si="49">SUM(C35:C36)</f>
        <v>0.31009187476971667</v>
      </c>
      <c r="D37" s="301">
        <f t="shared" ref="D37" si="50">SUM(D35:D36)</f>
        <v>0.30185399654676792</v>
      </c>
      <c r="E37" s="301">
        <f t="shared" si="44"/>
        <v>4.4609999999999985</v>
      </c>
      <c r="F37" s="301"/>
      <c r="G37" s="301">
        <f>SUM(G35:G36)</f>
        <v>4.6919590238776827</v>
      </c>
      <c r="H37" s="301">
        <f t="shared" ref="H37" si="51">SUM(H35:H36)</f>
        <v>0.35184211053304448</v>
      </c>
      <c r="I37" s="301">
        <f t="shared" ref="I37" si="52">SUM(I35:I36)</f>
        <v>0.43719886558927062</v>
      </c>
      <c r="J37" s="301">
        <f t="shared" si="45"/>
        <v>5.4809999999999981</v>
      </c>
      <c r="K37" s="301"/>
      <c r="L37" s="301">
        <f>SUM(L35:L36)</f>
        <v>4.545139066998618</v>
      </c>
      <c r="M37" s="301">
        <f t="shared" ref="M37" si="53">SUM(M35:M36)</f>
        <v>0.42259391729422424</v>
      </c>
      <c r="N37" s="301">
        <f t="shared" ref="N37" si="54">SUM(N35:N36)</f>
        <v>0.31826701570716193</v>
      </c>
      <c r="O37" s="301">
        <f t="shared" si="46"/>
        <v>5.2860000000000049</v>
      </c>
      <c r="P37" s="301"/>
      <c r="Q37" s="301">
        <f>SUM(Q35:Q36)</f>
        <v>4.4146264069206378</v>
      </c>
      <c r="R37" s="301">
        <f t="shared" ref="R37" si="55">SUM(R35:R36)</f>
        <v>0.41603225108833414</v>
      </c>
      <c r="S37" s="301">
        <f t="shared" ref="S37" si="56">SUM(S35:S36)</f>
        <v>0.3223413419910347</v>
      </c>
      <c r="T37" s="301">
        <f t="shared" si="47"/>
        <v>5.1530000000000067</v>
      </c>
      <c r="U37" s="301"/>
      <c r="V37" s="301">
        <f>SUM(V35:V36)</f>
        <v>3.3362548707121591</v>
      </c>
      <c r="W37" s="301">
        <f t="shared" ref="W37" si="57">SUM(W35:W36)</f>
        <v>0.32056986334273818</v>
      </c>
      <c r="X37" s="301">
        <f t="shared" ref="X37" si="58">SUM(X35:X36)</f>
        <v>0.2651752659450981</v>
      </c>
      <c r="Y37" s="301">
        <f t="shared" si="48"/>
        <v>3.9219999999999953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2.9872407502788518</v>
      </c>
      <c r="C44" s="300">
        <v>0.98294972234736355</v>
      </c>
      <c r="D44" s="300">
        <v>0.74999209870313177</v>
      </c>
      <c r="E44" s="300">
        <f>SUM(B44:D44)</f>
        <v>4.7201825713293468</v>
      </c>
      <c r="F44" s="300"/>
      <c r="G44" s="300">
        <v>3.3829394298781215</v>
      </c>
      <c r="H44" s="300">
        <v>0.9530229612276635</v>
      </c>
      <c r="I44" s="300">
        <v>0.73156195566914828</v>
      </c>
      <c r="J44" s="300">
        <f>SUM(G44:I44)</f>
        <v>5.0675243467749329</v>
      </c>
      <c r="K44" s="300"/>
      <c r="L44" s="300">
        <v>3.0652755992168559</v>
      </c>
      <c r="M44" s="300">
        <v>1.2350110366699167</v>
      </c>
      <c r="N44" s="300">
        <v>0.6105294932443488</v>
      </c>
      <c r="O44" s="300">
        <f>SUM(L44:N44)</f>
        <v>4.9108161291311214</v>
      </c>
      <c r="P44" s="300"/>
      <c r="Q44" s="300">
        <v>2.9276800630982014</v>
      </c>
      <c r="R44" s="300">
        <v>1.1817113603336167</v>
      </c>
      <c r="S44" s="300">
        <v>0.5627049103092514</v>
      </c>
      <c r="T44" s="300">
        <f>SUM(Q44:S44)</f>
        <v>4.6720963337410693</v>
      </c>
      <c r="U44" s="300"/>
      <c r="V44" s="300">
        <v>2.6729129491026686</v>
      </c>
      <c r="W44" s="300">
        <v>1.079075585272455</v>
      </c>
      <c r="X44" s="300">
        <v>0.50348584732782919</v>
      </c>
      <c r="Y44" s="300">
        <f>SUM(V44:X44)</f>
        <v>4.2554743817029532</v>
      </c>
    </row>
    <row r="45" spans="1:25" x14ac:dyDescent="0.2">
      <c r="A45" s="260" t="s">
        <v>364</v>
      </c>
      <c r="B45" s="300">
        <v>12.89372979016091</v>
      </c>
      <c r="C45" s="300">
        <v>0.40561542352745772</v>
      </c>
      <c r="D45" s="300">
        <v>1.5744722149822961</v>
      </c>
      <c r="E45" s="300">
        <f t="shared" ref="E45:E46" si="59">SUM(B45:D45)</f>
        <v>14.873817428670662</v>
      </c>
      <c r="F45" s="300"/>
      <c r="G45" s="300">
        <v>13.884134204280581</v>
      </c>
      <c r="H45" s="300">
        <v>0.54848891528336696</v>
      </c>
      <c r="I45" s="300">
        <v>1.0528525336611236</v>
      </c>
      <c r="J45" s="300">
        <f t="shared" ref="J45:J46" si="60">SUM(G45:I45)</f>
        <v>15.485475653225071</v>
      </c>
      <c r="K45" s="300"/>
      <c r="L45" s="300">
        <v>13.125620306625635</v>
      </c>
      <c r="M45" s="300">
        <v>0.55818384529444576</v>
      </c>
      <c r="N45" s="300">
        <v>1.3273797189487939</v>
      </c>
      <c r="O45" s="300">
        <f t="shared" ref="O45:O46" si="61">SUM(L45:N45)</f>
        <v>15.011183870868875</v>
      </c>
      <c r="P45" s="300"/>
      <c r="Q45" s="300">
        <v>12.436637530360185</v>
      </c>
      <c r="R45" s="300">
        <v>0.53175976258684166</v>
      </c>
      <c r="S45" s="300">
        <v>1.2615063733119019</v>
      </c>
      <c r="T45" s="300">
        <f t="shared" ref="T45:T46" si="62">SUM(Q45:S45)</f>
        <v>14.229903666258927</v>
      </c>
      <c r="U45" s="300"/>
      <c r="V45" s="300">
        <v>10.962170697088387</v>
      </c>
      <c r="W45" s="300">
        <v>0.47772706860855929</v>
      </c>
      <c r="X45" s="300">
        <v>1.1676278526001052</v>
      </c>
      <c r="Y45" s="300">
        <f t="shared" ref="Y45:Y46" si="63">SUM(V45:X45)</f>
        <v>12.607525618297052</v>
      </c>
    </row>
    <row r="46" spans="1:25" x14ac:dyDescent="0.2">
      <c r="A46" s="264" t="s">
        <v>363</v>
      </c>
      <c r="B46" s="301">
        <f>SUM(B44:B45)</f>
        <v>15.880970540439762</v>
      </c>
      <c r="C46" s="301">
        <f t="shared" ref="C46" si="64">SUM(C44:C45)</f>
        <v>1.3885651458748214</v>
      </c>
      <c r="D46" s="301">
        <f t="shared" ref="D46" si="65">SUM(D44:D45)</f>
        <v>2.3244643136854277</v>
      </c>
      <c r="E46" s="301">
        <f t="shared" si="59"/>
        <v>19.594000000000012</v>
      </c>
      <c r="F46" s="301"/>
      <c r="G46" s="301">
        <f>SUM(G44:G45)</f>
        <v>17.267073634158702</v>
      </c>
      <c r="H46" s="301">
        <f t="shared" ref="H46" si="66">SUM(H44:H45)</f>
        <v>1.5015118765110305</v>
      </c>
      <c r="I46" s="301">
        <f t="shared" ref="I46" si="67">SUM(I44:I45)</f>
        <v>1.7844144893302718</v>
      </c>
      <c r="J46" s="301">
        <f t="shared" si="60"/>
        <v>20.553000000000004</v>
      </c>
      <c r="K46" s="301"/>
      <c r="L46" s="301">
        <f>SUM(L44:L45)</f>
        <v>16.190895905842492</v>
      </c>
      <c r="M46" s="301">
        <f t="shared" ref="M46" si="68">SUM(M44:M45)</f>
        <v>1.7931948819643626</v>
      </c>
      <c r="N46" s="301">
        <f t="shared" ref="N46" si="69">SUM(N44:N45)</f>
        <v>1.9379092121931427</v>
      </c>
      <c r="O46" s="301">
        <f t="shared" si="61"/>
        <v>19.922000000000001</v>
      </c>
      <c r="P46" s="301"/>
      <c r="Q46" s="301">
        <f>SUM(Q44:Q45)</f>
        <v>15.364317593458386</v>
      </c>
      <c r="R46" s="301">
        <f t="shared" ref="R46" si="70">SUM(R44:R45)</f>
        <v>1.7134711229204584</v>
      </c>
      <c r="S46" s="301">
        <f t="shared" ref="S46" si="71">SUM(S44:S45)</f>
        <v>1.8242112836211533</v>
      </c>
      <c r="T46" s="301">
        <f t="shared" si="62"/>
        <v>18.901999999999997</v>
      </c>
      <c r="U46" s="301"/>
      <c r="V46" s="301">
        <f>SUM(V44:V45)</f>
        <v>13.635083646191056</v>
      </c>
      <c r="W46" s="301">
        <f t="shared" ref="W46" si="72">SUM(W44:W45)</f>
        <v>1.5568026538810142</v>
      </c>
      <c r="X46" s="301">
        <f t="shared" ref="X46" si="73">SUM(X44:X45)</f>
        <v>1.6711136999279343</v>
      </c>
      <c r="Y46" s="301">
        <f t="shared" si="63"/>
        <v>16.863000000000007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0.51747979529505006</v>
      </c>
      <c r="C53" s="300">
        <v>0.13918303868487628</v>
      </c>
      <c r="D53" s="300">
        <v>1.7140768310797705E-4</v>
      </c>
      <c r="E53" s="300">
        <f>SUM(B53:D53)</f>
        <v>0.65683424166303428</v>
      </c>
      <c r="F53" s="300"/>
      <c r="G53" s="300">
        <v>0.69141874810713888</v>
      </c>
      <c r="H53" s="300">
        <v>0.1920190110293622</v>
      </c>
      <c r="I53" s="300">
        <v>1.8788552937975205E-4</v>
      </c>
      <c r="J53" s="300">
        <f>SUM(G53:I53)</f>
        <v>0.88362564466588078</v>
      </c>
      <c r="K53" s="300"/>
      <c r="L53" s="300">
        <v>0.9247600586160426</v>
      </c>
      <c r="M53" s="300">
        <v>0.2517327192874283</v>
      </c>
      <c r="N53" s="300">
        <v>0.38591283232153262</v>
      </c>
      <c r="O53" s="300">
        <f>SUM(L53:N53)</f>
        <v>1.5624056102250035</v>
      </c>
      <c r="P53" s="300"/>
      <c r="Q53" s="300">
        <v>0.90872752690709413</v>
      </c>
      <c r="R53" s="300">
        <v>0.24515406452560473</v>
      </c>
      <c r="S53" s="300">
        <v>0.37042933333471306</v>
      </c>
      <c r="T53" s="300">
        <f>SUM(Q53:S53)</f>
        <v>1.524310924767412</v>
      </c>
      <c r="U53" s="300"/>
      <c r="V53" s="300">
        <v>0.93819685445402168</v>
      </c>
      <c r="W53" s="300">
        <v>0.24834622617885524</v>
      </c>
      <c r="X53" s="300">
        <v>0.36933541330168135</v>
      </c>
      <c r="Y53" s="300">
        <f>SUM(V53:X53)</f>
        <v>1.5558784939345582</v>
      </c>
    </row>
    <row r="54" spans="1:25" x14ac:dyDescent="0.2">
      <c r="A54" s="260" t="s">
        <v>364</v>
      </c>
      <c r="B54" s="300">
        <v>1.7156195001945806</v>
      </c>
      <c r="C54" s="300">
        <v>2.5711152466087663E-2</v>
      </c>
      <c r="D54" s="300">
        <v>0.18083510567629768</v>
      </c>
      <c r="E54" s="300">
        <f t="shared" ref="E54:E55" si="74">SUM(B54:D54)</f>
        <v>1.9221657583369658</v>
      </c>
      <c r="F54" s="300"/>
      <c r="G54" s="300">
        <v>2.2976521387292865</v>
      </c>
      <c r="H54" s="300">
        <v>4.678349681512279E-2</v>
      </c>
      <c r="I54" s="300">
        <v>0.48793871978970615</v>
      </c>
      <c r="J54" s="300">
        <f t="shared" ref="J54:J55" si="75">SUM(G54:I54)</f>
        <v>2.8323743553341156</v>
      </c>
      <c r="K54" s="300"/>
      <c r="L54" s="300">
        <v>3.0093853883095418</v>
      </c>
      <c r="M54" s="300">
        <v>4.6209001465450816E-2</v>
      </c>
      <c r="N54" s="300">
        <v>0</v>
      </c>
      <c r="O54" s="300">
        <f t="shared" ref="O54:O55" si="76">SUM(L54:N54)</f>
        <v>3.0555943897749929</v>
      </c>
      <c r="P54" s="300"/>
      <c r="Q54" s="300">
        <v>2.9110117849099004</v>
      </c>
      <c r="R54" s="300">
        <v>4.567729032269293E-2</v>
      </c>
      <c r="S54" s="300">
        <v>0</v>
      </c>
      <c r="T54" s="300">
        <f t="shared" ref="T54:T55" si="77">SUM(Q54:S54)</f>
        <v>2.9566890752325934</v>
      </c>
      <c r="U54" s="300"/>
      <c r="V54" s="300">
        <v>2.911459099021767</v>
      </c>
      <c r="W54" s="300">
        <v>4.7662407043676573E-2</v>
      </c>
      <c r="X54" s="300">
        <v>0</v>
      </c>
      <c r="Y54" s="300">
        <f t="shared" ref="Y54:Y55" si="78">SUM(V54:X54)</f>
        <v>2.9591215060654434</v>
      </c>
    </row>
    <row r="55" spans="1:25" x14ac:dyDescent="0.2">
      <c r="A55" s="264" t="s">
        <v>363</v>
      </c>
      <c r="B55" s="301">
        <f>SUM(B53:B54)</f>
        <v>2.2330992954896307</v>
      </c>
      <c r="C55" s="301">
        <f t="shared" ref="C55" si="79">SUM(C53:C54)</f>
        <v>0.16489419115096393</v>
      </c>
      <c r="D55" s="301">
        <f t="shared" ref="D55" si="80">SUM(D53:D54)</f>
        <v>0.18100651335940565</v>
      </c>
      <c r="E55" s="301">
        <f t="shared" si="74"/>
        <v>2.5790000000000002</v>
      </c>
      <c r="F55" s="301"/>
      <c r="G55" s="301">
        <f>SUM(G53:G54)</f>
        <v>2.9890708868364255</v>
      </c>
      <c r="H55" s="301">
        <f t="shared" ref="H55" si="81">SUM(H53:H54)</f>
        <v>0.23880250784448498</v>
      </c>
      <c r="I55" s="301">
        <f t="shared" ref="I55" si="82">SUM(I53:I54)</f>
        <v>0.48812660531908592</v>
      </c>
      <c r="J55" s="301">
        <f t="shared" si="75"/>
        <v>3.7159999999999962</v>
      </c>
      <c r="K55" s="301"/>
      <c r="L55" s="301">
        <f>SUM(L53:L54)</f>
        <v>3.9341454469255845</v>
      </c>
      <c r="M55" s="301">
        <f t="shared" ref="M55" si="83">SUM(M53:M54)</f>
        <v>0.29794172075287911</v>
      </c>
      <c r="N55" s="301">
        <f t="shared" ref="N55" si="84">SUM(N53:N54)</f>
        <v>0.38591283232153262</v>
      </c>
      <c r="O55" s="301">
        <f t="shared" si="76"/>
        <v>4.6179999999999968</v>
      </c>
      <c r="P55" s="301"/>
      <c r="Q55" s="301">
        <f>SUM(Q53:Q54)</f>
        <v>3.8197393118169947</v>
      </c>
      <c r="R55" s="301">
        <f t="shared" ref="R55" si="85">SUM(R53:R54)</f>
        <v>0.29083135484829764</v>
      </c>
      <c r="S55" s="301">
        <f t="shared" ref="S55" si="86">SUM(S53:S54)</f>
        <v>0.37042933333471306</v>
      </c>
      <c r="T55" s="301">
        <f t="shared" si="77"/>
        <v>4.4810000000000052</v>
      </c>
      <c r="U55" s="301"/>
      <c r="V55" s="301">
        <f>SUM(V53:V54)</f>
        <v>3.8496559534757888</v>
      </c>
      <c r="W55" s="301">
        <f t="shared" ref="W55" si="87">SUM(W53:W54)</f>
        <v>0.29600863322253179</v>
      </c>
      <c r="X55" s="301">
        <f t="shared" ref="X55" si="88">SUM(X53:X54)</f>
        <v>0.36933541330168135</v>
      </c>
      <c r="Y55" s="301">
        <f t="shared" si="78"/>
        <v>4.5150000000000015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0.81304816121138235</v>
      </c>
      <c r="C62" s="300">
        <v>0.28648259896060707</v>
      </c>
      <c r="D62" s="300">
        <v>0.12882929143547547</v>
      </c>
      <c r="E62" s="300">
        <f>SUM(B62:D62)</f>
        <v>1.2283600516074649</v>
      </c>
      <c r="F62" s="300"/>
      <c r="G62" s="300">
        <v>1.1673304024943867</v>
      </c>
      <c r="H62" s="300">
        <v>0.28261036254682703</v>
      </c>
      <c r="I62" s="300">
        <v>0.20719294890405635</v>
      </c>
      <c r="J62" s="300">
        <f>SUM(G62:I62)</f>
        <v>1.65713371394527</v>
      </c>
      <c r="K62" s="300"/>
      <c r="L62" s="300">
        <v>1.0043169771453881</v>
      </c>
      <c r="M62" s="300">
        <v>0.24092945042044042</v>
      </c>
      <c r="N62" s="300">
        <v>1.6403707262552601E-2</v>
      </c>
      <c r="O62" s="300">
        <f>SUM(L62:N62)</f>
        <v>1.2616501348283813</v>
      </c>
      <c r="P62" s="300"/>
      <c r="Q62" s="300">
        <v>1.1207010933926236</v>
      </c>
      <c r="R62" s="300">
        <v>0.26182497187240517</v>
      </c>
      <c r="S62" s="300">
        <v>1.7427660618023644E-2</v>
      </c>
      <c r="T62" s="300">
        <f>SUM(Q62:S62)</f>
        <v>1.3999537258830526</v>
      </c>
      <c r="U62" s="300"/>
      <c r="V62" s="300">
        <v>1.3493489146698483</v>
      </c>
      <c r="W62" s="300">
        <v>0.29921683917262798</v>
      </c>
      <c r="X62" s="300">
        <v>1.8880623596658624E-2</v>
      </c>
      <c r="Y62" s="300">
        <f>SUM(V62:X62)</f>
        <v>1.6674463774391348</v>
      </c>
    </row>
    <row r="63" spans="1:25" x14ac:dyDescent="0.2">
      <c r="A63" s="260" t="s">
        <v>364</v>
      </c>
      <c r="B63" s="300">
        <v>3.2998225739183114</v>
      </c>
      <c r="C63" s="300">
        <v>0.10281737447422806</v>
      </c>
      <c r="D63" s="300">
        <v>0</v>
      </c>
      <c r="E63" s="300">
        <f t="shared" ref="E63:E64" si="89">SUM(B63:D63)</f>
        <v>3.4026399483925394</v>
      </c>
      <c r="F63" s="300"/>
      <c r="G63" s="300">
        <v>5.0695667428028139</v>
      </c>
      <c r="H63" s="300">
        <v>0.11681501570209615</v>
      </c>
      <c r="I63" s="300">
        <v>0.33548452754982516</v>
      </c>
      <c r="J63" s="300">
        <f t="shared" ref="J63:J64" si="90">SUM(G63:I63)</f>
        <v>5.5218662860547356</v>
      </c>
      <c r="K63" s="300"/>
      <c r="L63" s="300">
        <v>4.4548367998594474</v>
      </c>
      <c r="M63" s="300">
        <v>0.61329360528429444</v>
      </c>
      <c r="N63" s="300">
        <v>0.28521946002784981</v>
      </c>
      <c r="O63" s="300">
        <f t="shared" ref="O63:O64" si="91">SUM(L63:N63)</f>
        <v>5.3533498651715918</v>
      </c>
      <c r="P63" s="300"/>
      <c r="Q63" s="300">
        <v>4.7507802844452041</v>
      </c>
      <c r="R63" s="300">
        <v>0.66143097828239794</v>
      </c>
      <c r="S63" s="300">
        <v>0.29483501138934759</v>
      </c>
      <c r="T63" s="300">
        <f t="shared" ref="T63:T64" si="92">SUM(Q63:S63)</f>
        <v>5.7070462741169496</v>
      </c>
      <c r="U63" s="300"/>
      <c r="V63" s="300">
        <v>5.2393730480038609</v>
      </c>
      <c r="W63" s="300">
        <v>0.74085925200198444</v>
      </c>
      <c r="X63" s="300">
        <v>0.30332132255500849</v>
      </c>
      <c r="Y63" s="300">
        <f t="shared" ref="Y63:Y64" si="93">SUM(V63:X63)</f>
        <v>6.2835536225608539</v>
      </c>
    </row>
    <row r="64" spans="1:25" x14ac:dyDescent="0.2">
      <c r="A64" s="264" t="s">
        <v>363</v>
      </c>
      <c r="B64" s="301">
        <f>SUM(B62:B63)</f>
        <v>4.112870735129694</v>
      </c>
      <c r="C64" s="301">
        <f t="shared" ref="C64" si="94">SUM(C62:C63)</f>
        <v>0.38929997343483513</v>
      </c>
      <c r="D64" s="301">
        <f t="shared" ref="D64" si="95">SUM(D62:D63)</f>
        <v>0.12882929143547547</v>
      </c>
      <c r="E64" s="301">
        <f t="shared" si="89"/>
        <v>4.6310000000000047</v>
      </c>
      <c r="F64" s="301"/>
      <c r="G64" s="301">
        <f>SUM(G62:G63)</f>
        <v>6.2368971452972009</v>
      </c>
      <c r="H64" s="301">
        <f t="shared" ref="H64" si="96">SUM(H62:H63)</f>
        <v>0.39942537824892321</v>
      </c>
      <c r="I64" s="301">
        <f t="shared" ref="I64" si="97">SUM(I62:I63)</f>
        <v>0.54267747645388154</v>
      </c>
      <c r="J64" s="301">
        <f t="shared" si="90"/>
        <v>7.1790000000000056</v>
      </c>
      <c r="K64" s="301"/>
      <c r="L64" s="301">
        <f>SUM(L62:L63)</f>
        <v>5.4591537770048353</v>
      </c>
      <c r="M64" s="301">
        <f t="shared" ref="M64" si="98">SUM(M62:M63)</f>
        <v>0.85422305570473489</v>
      </c>
      <c r="N64" s="301">
        <f t="shared" ref="N64" si="99">SUM(N62:N63)</f>
        <v>0.30162316729040239</v>
      </c>
      <c r="O64" s="301">
        <f t="shared" si="91"/>
        <v>6.6149999999999727</v>
      </c>
      <c r="P64" s="301"/>
      <c r="Q64" s="301">
        <f>SUM(Q62:Q63)</f>
        <v>5.8714813778378279</v>
      </c>
      <c r="R64" s="301">
        <f t="shared" ref="R64" si="100">SUM(R62:R63)</f>
        <v>0.92325595015480311</v>
      </c>
      <c r="S64" s="301">
        <f t="shared" ref="S64" si="101">SUM(S62:S63)</f>
        <v>0.31226267200737123</v>
      </c>
      <c r="T64" s="301">
        <f t="shared" si="92"/>
        <v>7.107000000000002</v>
      </c>
      <c r="U64" s="301"/>
      <c r="V64" s="301">
        <f>SUM(V62:V63)</f>
        <v>6.5887219626737092</v>
      </c>
      <c r="W64" s="301">
        <f t="shared" ref="W64" si="102">SUM(W62:W63)</f>
        <v>1.0400760911746123</v>
      </c>
      <c r="X64" s="301">
        <f t="shared" ref="X64" si="103">SUM(X62:X63)</f>
        <v>0.32220194615166708</v>
      </c>
      <c r="Y64" s="301">
        <f t="shared" si="93"/>
        <v>7.9509999999999881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1.9291790006089975</v>
      </c>
      <c r="C71" s="300">
        <v>1.3574908077214385</v>
      </c>
      <c r="D71" s="300">
        <v>0.75884801799276269</v>
      </c>
      <c r="E71" s="300">
        <f>SUM(B71:D71)</f>
        <v>4.0455178263231986</v>
      </c>
      <c r="F71" s="300"/>
      <c r="G71" s="300">
        <v>2.7543721341010285</v>
      </c>
      <c r="H71" s="300">
        <v>1.7826750204053656</v>
      </c>
      <c r="I71" s="300">
        <v>1.1391441017893744</v>
      </c>
      <c r="J71" s="300">
        <f>SUM(G71:I71)</f>
        <v>5.6761912562957688</v>
      </c>
      <c r="K71" s="300"/>
      <c r="L71" s="300">
        <v>2.7076478572685287</v>
      </c>
      <c r="M71" s="300">
        <v>2.131791249096644</v>
      </c>
      <c r="N71" s="300">
        <v>0.8936995413563783</v>
      </c>
      <c r="O71" s="300">
        <f>SUM(L71:N71)</f>
        <v>5.7331386477215514</v>
      </c>
      <c r="P71" s="300"/>
      <c r="Q71" s="300">
        <v>2.8927765855771637</v>
      </c>
      <c r="R71" s="300">
        <v>2.292655437617217</v>
      </c>
      <c r="S71" s="300">
        <v>0.95914640701616027</v>
      </c>
      <c r="T71" s="300">
        <f>SUM(Q71:S71)</f>
        <v>6.1445784302105402</v>
      </c>
      <c r="U71" s="300"/>
      <c r="V71" s="300">
        <v>3.1566011619526684</v>
      </c>
      <c r="W71" s="300">
        <v>2.5297524070072397</v>
      </c>
      <c r="X71" s="300">
        <v>1.0759609579222971</v>
      </c>
      <c r="Y71" s="300">
        <f>SUM(V71:X71)</f>
        <v>6.7623145268822054</v>
      </c>
    </row>
    <row r="72" spans="1:25" x14ac:dyDescent="0.2">
      <c r="A72" s="260" t="s">
        <v>364</v>
      </c>
      <c r="B72" s="300">
        <v>12.129926767492421</v>
      </c>
      <c r="C72" s="300">
        <v>0.59470258289441025</v>
      </c>
      <c r="D72" s="300">
        <v>10.175852823290032</v>
      </c>
      <c r="E72" s="300">
        <f t="shared" ref="E72:E73" si="104">SUM(B72:D72)</f>
        <v>22.900482173676863</v>
      </c>
      <c r="F72" s="300"/>
      <c r="G72" s="300">
        <v>15.164791613754623</v>
      </c>
      <c r="H72" s="300">
        <v>0.57550557975410654</v>
      </c>
      <c r="I72" s="300">
        <v>10.887511550195512</v>
      </c>
      <c r="J72" s="300">
        <f t="shared" ref="J72:J73" si="105">SUM(G72:I72)</f>
        <v>26.627808743704243</v>
      </c>
      <c r="K72" s="300"/>
      <c r="L72" s="300">
        <v>14.5280395736015</v>
      </c>
      <c r="M72" s="300">
        <v>1.0744025971604703</v>
      </c>
      <c r="N72" s="300">
        <v>11.887419181516544</v>
      </c>
      <c r="O72" s="300">
        <f t="shared" ref="O72:O73" si="106">SUM(L72:N72)</f>
        <v>27.489861352278513</v>
      </c>
      <c r="P72" s="300"/>
      <c r="Q72" s="300">
        <v>15.259461953272169</v>
      </c>
      <c r="R72" s="300">
        <v>1.1637692949394547</v>
      </c>
      <c r="S72" s="300">
        <v>12.772190321577717</v>
      </c>
      <c r="T72" s="300">
        <f t="shared" ref="T72:T73" si="107">SUM(Q72:S72)</f>
        <v>29.195421569789342</v>
      </c>
      <c r="U72" s="300"/>
      <c r="V72" s="300">
        <v>15.907047213652413</v>
      </c>
      <c r="W72" s="300">
        <v>1.29831873892297</v>
      </c>
      <c r="X72" s="300">
        <v>14.052319520542405</v>
      </c>
      <c r="Y72" s="300">
        <f t="shared" ref="Y72:Y73" si="108">SUM(V72:X72)</f>
        <v>31.257685473117789</v>
      </c>
    </row>
    <row r="73" spans="1:25" x14ac:dyDescent="0.2">
      <c r="A73" s="264" t="s">
        <v>363</v>
      </c>
      <c r="B73" s="301">
        <f>SUM(B71:B72)</f>
        <v>14.059105768101418</v>
      </c>
      <c r="C73" s="301">
        <f t="shared" ref="C73" si="109">SUM(C71:C72)</f>
        <v>1.9521933906158488</v>
      </c>
      <c r="D73" s="301">
        <f t="shared" ref="D73" si="110">SUM(D71:D72)</f>
        <v>10.934700841282796</v>
      </c>
      <c r="E73" s="301">
        <f t="shared" si="104"/>
        <v>26.946000000000062</v>
      </c>
      <c r="F73" s="301"/>
      <c r="G73" s="301">
        <f>SUM(G71:G72)</f>
        <v>17.919163747855652</v>
      </c>
      <c r="H73" s="301">
        <f t="shared" ref="H73" si="111">SUM(H71:H72)</f>
        <v>2.3581806001594723</v>
      </c>
      <c r="I73" s="301">
        <f t="shared" ref="I73" si="112">SUM(I71:I72)</f>
        <v>12.026655651984887</v>
      </c>
      <c r="J73" s="301">
        <f t="shared" si="105"/>
        <v>32.304000000000009</v>
      </c>
      <c r="K73" s="301"/>
      <c r="L73" s="301">
        <f>SUM(L71:L72)</f>
        <v>17.23568743087003</v>
      </c>
      <c r="M73" s="301">
        <f t="shared" ref="M73" si="113">SUM(M71:M72)</f>
        <v>3.206193846257114</v>
      </c>
      <c r="N73" s="301">
        <f t="shared" ref="N73" si="114">SUM(N71:N72)</f>
        <v>12.781118722872922</v>
      </c>
      <c r="O73" s="301">
        <f t="shared" si="106"/>
        <v>33.22300000000007</v>
      </c>
      <c r="P73" s="301"/>
      <c r="Q73" s="301">
        <f>SUM(Q71:Q72)</f>
        <v>18.152238538849332</v>
      </c>
      <c r="R73" s="301">
        <f t="shared" ref="R73" si="115">SUM(R71:R72)</f>
        <v>3.4564247325566715</v>
      </c>
      <c r="S73" s="301">
        <f t="shared" ref="S73" si="116">SUM(S71:S72)</f>
        <v>13.731336728593877</v>
      </c>
      <c r="T73" s="301">
        <f t="shared" si="107"/>
        <v>35.339999999999876</v>
      </c>
      <c r="U73" s="301"/>
      <c r="V73" s="301">
        <f>SUM(V71:V72)</f>
        <v>19.063648375605084</v>
      </c>
      <c r="W73" s="301">
        <f t="shared" ref="W73" si="117">SUM(W71:W72)</f>
        <v>3.8280711459302097</v>
      </c>
      <c r="X73" s="301">
        <f t="shared" ref="X73" si="118">SUM(X71:X72)</f>
        <v>15.128280478464701</v>
      </c>
      <c r="Y73" s="301">
        <f t="shared" si="108"/>
        <v>38.019999999999996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17.161175018588303</v>
      </c>
      <c r="C80" s="300">
        <v>21.426422173019112</v>
      </c>
      <c r="D80" s="300">
        <v>2.15294440414851</v>
      </c>
      <c r="E80" s="300">
        <f>SUM(B80:D80)</f>
        <v>40.740541595755928</v>
      </c>
      <c r="F80" s="300"/>
      <c r="G80" s="300">
        <v>18.257998951181865</v>
      </c>
      <c r="H80" s="300">
        <v>21.618566298784067</v>
      </c>
      <c r="I80" s="300">
        <v>1.6767708021144245</v>
      </c>
      <c r="J80" s="300">
        <f>SUM(G80:I80)</f>
        <v>41.553336052080361</v>
      </c>
      <c r="K80" s="300"/>
      <c r="L80" s="300">
        <v>19.625309441094778</v>
      </c>
      <c r="M80" s="300">
        <v>22.164423167096327</v>
      </c>
      <c r="N80" s="300">
        <v>2.0462665425271322</v>
      </c>
      <c r="O80" s="300">
        <f>SUM(L80:N80)</f>
        <v>43.835999150718237</v>
      </c>
      <c r="P80" s="300"/>
      <c r="Q80" s="300">
        <v>20.528385358555603</v>
      </c>
      <c r="R80" s="300">
        <v>21.386124915940876</v>
      </c>
      <c r="S80" s="300">
        <v>2.1144249929019967</v>
      </c>
      <c r="T80" s="300">
        <f>SUM(Q80:S80)</f>
        <v>44.028935267398474</v>
      </c>
      <c r="U80" s="300"/>
      <c r="V80" s="300">
        <v>22.169934004306317</v>
      </c>
      <c r="W80" s="300">
        <v>19.936295302897008</v>
      </c>
      <c r="X80" s="300">
        <v>2.2569279380033547</v>
      </c>
      <c r="Y80" s="300">
        <f>SUM(V80:X80)</f>
        <v>44.363157245206679</v>
      </c>
    </row>
    <row r="81" spans="1:25" x14ac:dyDescent="0.2">
      <c r="A81" s="260" t="s">
        <v>364</v>
      </c>
      <c r="B81" s="300">
        <v>30.108495674176346</v>
      </c>
      <c r="C81" s="300">
        <v>9.9673658344603222</v>
      </c>
      <c r="D81" s="300">
        <v>3.07659689560731</v>
      </c>
      <c r="E81" s="300">
        <f t="shared" ref="E81:E82" si="119">SUM(B81:D81)</f>
        <v>43.15245840424398</v>
      </c>
      <c r="F81" s="300"/>
      <c r="G81" s="300">
        <v>33.828591932520304</v>
      </c>
      <c r="H81" s="300">
        <v>9.5344086225016369</v>
      </c>
      <c r="I81" s="300">
        <v>2.7576633928977388</v>
      </c>
      <c r="J81" s="300">
        <f t="shared" ref="J81:J82" si="120">SUM(G81:I81)</f>
        <v>46.120663947919681</v>
      </c>
      <c r="K81" s="300"/>
      <c r="L81" s="300">
        <v>31.361284642213676</v>
      </c>
      <c r="M81" s="300">
        <v>11.324147229560319</v>
      </c>
      <c r="N81" s="300">
        <v>2.5655689775079327</v>
      </c>
      <c r="O81" s="300">
        <f t="shared" ref="O81:O82" si="121">SUM(L81:N81)</f>
        <v>45.251000849281922</v>
      </c>
      <c r="P81" s="300"/>
      <c r="Q81" s="300">
        <v>31.982851344357695</v>
      </c>
      <c r="R81" s="300">
        <v>11.353576322799697</v>
      </c>
      <c r="S81" s="300">
        <v>2.6076370654440959</v>
      </c>
      <c r="T81" s="300">
        <f t="shared" ref="T81:T82" si="122">SUM(Q81:S81)</f>
        <v>45.94406473260149</v>
      </c>
      <c r="U81" s="300"/>
      <c r="V81" s="300">
        <v>32.668414206009864</v>
      </c>
      <c r="W81" s="300">
        <v>11.465515482214686</v>
      </c>
      <c r="X81" s="300">
        <v>2.6669130665687115</v>
      </c>
      <c r="Y81" s="300">
        <f t="shared" ref="Y81:Y82" si="123">SUM(V81:X81)</f>
        <v>46.800842754793258</v>
      </c>
    </row>
    <row r="82" spans="1:25" x14ac:dyDescent="0.2">
      <c r="A82" s="264" t="s">
        <v>363</v>
      </c>
      <c r="B82" s="301">
        <f>SUM(B80:B81)</f>
        <v>47.269670692764649</v>
      </c>
      <c r="C82" s="301">
        <f t="shared" ref="C82" si="124">SUM(C80:C81)</f>
        <v>31.393788007479436</v>
      </c>
      <c r="D82" s="301">
        <f t="shared" ref="D82" si="125">SUM(D80:D81)</f>
        <v>5.2295412997558195</v>
      </c>
      <c r="E82" s="301">
        <f t="shared" si="119"/>
        <v>83.892999999999915</v>
      </c>
      <c r="F82" s="301"/>
      <c r="G82" s="301">
        <f>SUM(G80:G81)</f>
        <v>52.086590883702172</v>
      </c>
      <c r="H82" s="301">
        <f t="shared" ref="H82" si="126">SUM(H80:H81)</f>
        <v>31.152974921285704</v>
      </c>
      <c r="I82" s="301">
        <f t="shared" ref="I82" si="127">SUM(I80:I81)</f>
        <v>4.4344341950121633</v>
      </c>
      <c r="J82" s="301">
        <f t="shared" si="120"/>
        <v>87.674000000000035</v>
      </c>
      <c r="K82" s="301"/>
      <c r="L82" s="301">
        <f>SUM(L80:L81)</f>
        <v>50.986594083308454</v>
      </c>
      <c r="M82" s="301">
        <f t="shared" ref="M82" si="128">SUM(M80:M81)</f>
        <v>33.488570396656648</v>
      </c>
      <c r="N82" s="301">
        <f t="shared" ref="N82" si="129">SUM(N80:N81)</f>
        <v>4.6118355200350649</v>
      </c>
      <c r="O82" s="301">
        <f t="shared" si="121"/>
        <v>89.08700000000016</v>
      </c>
      <c r="P82" s="301"/>
      <c r="Q82" s="301">
        <f>SUM(Q80:Q81)</f>
        <v>52.511236702913294</v>
      </c>
      <c r="R82" s="301">
        <f t="shared" ref="R82" si="130">SUM(R80:R81)</f>
        <v>32.739701238740572</v>
      </c>
      <c r="S82" s="301">
        <f t="shared" ref="S82" si="131">SUM(S80:S81)</f>
        <v>4.7220620583460926</v>
      </c>
      <c r="T82" s="301">
        <f t="shared" si="122"/>
        <v>89.972999999999956</v>
      </c>
      <c r="U82" s="301"/>
      <c r="V82" s="301">
        <f>SUM(V80:V81)</f>
        <v>54.838348210316184</v>
      </c>
      <c r="W82" s="301">
        <f t="shared" ref="W82" si="132">SUM(W80:W81)</f>
        <v>31.401810785111692</v>
      </c>
      <c r="X82" s="301">
        <f t="shared" ref="X82" si="133">SUM(X80:X81)</f>
        <v>4.9238410045720666</v>
      </c>
      <c r="Y82" s="301">
        <f t="shared" si="123"/>
        <v>91.163999999999945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3.320439437936102</v>
      </c>
      <c r="C89" s="300">
        <v>1.8327661748087816</v>
      </c>
      <c r="D89" s="300">
        <v>0.32179118338479035</v>
      </c>
      <c r="E89" s="300">
        <f>SUM(B89:D89)</f>
        <v>5.4749967961296742</v>
      </c>
      <c r="F89" s="300"/>
      <c r="G89" s="300">
        <v>3.620022634763751</v>
      </c>
      <c r="H89" s="300">
        <v>2.1593883182120739</v>
      </c>
      <c r="I89" s="300">
        <v>0.48308130086365331</v>
      </c>
      <c r="J89" s="300">
        <f>SUM(G89:I89)</f>
        <v>6.2624922538394783</v>
      </c>
      <c r="K89" s="300"/>
      <c r="L89" s="300">
        <v>3.4775383535750808</v>
      </c>
      <c r="M89" s="300">
        <v>2.0890883748838274</v>
      </c>
      <c r="N89" s="300">
        <v>0.1924022006016074</v>
      </c>
      <c r="O89" s="300">
        <f>SUM(L89:N89)</f>
        <v>5.7590289290605163</v>
      </c>
      <c r="P89" s="300"/>
      <c r="Q89" s="300">
        <v>3.651840982682101</v>
      </c>
      <c r="R89" s="300">
        <v>2.255080644557558</v>
      </c>
      <c r="S89" s="300">
        <v>0.19543458604759395</v>
      </c>
      <c r="T89" s="300">
        <f>SUM(Q89:S89)</f>
        <v>6.1023562132872531</v>
      </c>
      <c r="U89" s="300"/>
      <c r="V89" s="300">
        <v>3.8007672201471396</v>
      </c>
      <c r="W89" s="300">
        <v>2.4485857857237292</v>
      </c>
      <c r="X89" s="300">
        <v>0.19332367072607839</v>
      </c>
      <c r="Y89" s="300">
        <f>SUM(V89:X89)</f>
        <v>6.4426766765969479</v>
      </c>
    </row>
    <row r="90" spans="1:25" x14ac:dyDescent="0.2">
      <c r="A90" s="260" t="s">
        <v>364</v>
      </c>
      <c r="B90" s="300">
        <v>13.830769202182502</v>
      </c>
      <c r="C90" s="300">
        <v>1.4083337202864623</v>
      </c>
      <c r="D90" s="300">
        <v>3.7659002814013665</v>
      </c>
      <c r="E90" s="300">
        <f t="shared" ref="E90:E91" si="134">SUM(B90:D90)</f>
        <v>19.005003203870331</v>
      </c>
      <c r="F90" s="300"/>
      <c r="G90" s="300">
        <v>12.687111616718163</v>
      </c>
      <c r="H90" s="300">
        <v>1.9042217518093341</v>
      </c>
      <c r="I90" s="300">
        <v>4.4391743776329582</v>
      </c>
      <c r="J90" s="300">
        <f t="shared" ref="J90:J91" si="135">SUM(G90:I90)</f>
        <v>19.030507746160456</v>
      </c>
      <c r="K90" s="300"/>
      <c r="L90" s="300">
        <v>12.783601731641731</v>
      </c>
      <c r="M90" s="300">
        <v>2.0609114405408326</v>
      </c>
      <c r="N90" s="300">
        <v>2.1764578987569307</v>
      </c>
      <c r="O90" s="300">
        <f t="shared" ref="O90:O91" si="136">SUM(L90:N90)</f>
        <v>17.020971070939495</v>
      </c>
      <c r="P90" s="300"/>
      <c r="Q90" s="300">
        <v>13.383665919694428</v>
      </c>
      <c r="R90" s="300">
        <v>2.1816178914616988</v>
      </c>
      <c r="S90" s="300">
        <v>2.2903599755566422</v>
      </c>
      <c r="T90" s="300">
        <f t="shared" ref="T90:T91" si="137">SUM(Q90:S90)</f>
        <v>17.855643786712768</v>
      </c>
      <c r="U90" s="300"/>
      <c r="V90" s="300">
        <v>13.250857612120063</v>
      </c>
      <c r="W90" s="300">
        <v>2.2787905707223715</v>
      </c>
      <c r="X90" s="300">
        <v>2.3776751405606205</v>
      </c>
      <c r="Y90" s="300">
        <f t="shared" ref="Y90:Y91" si="138">SUM(V90:X90)</f>
        <v>17.907323323403055</v>
      </c>
    </row>
    <row r="91" spans="1:25" x14ac:dyDescent="0.2">
      <c r="A91" s="264" t="s">
        <v>363</v>
      </c>
      <c r="B91" s="301">
        <f>SUM(B89:B90)</f>
        <v>17.151208640118604</v>
      </c>
      <c r="C91" s="301">
        <f t="shared" ref="C91" si="139">SUM(C89:C90)</f>
        <v>3.2410998950952439</v>
      </c>
      <c r="D91" s="301">
        <f t="shared" ref="D91" si="140">SUM(D89:D90)</f>
        <v>4.0876914647861566</v>
      </c>
      <c r="E91" s="301">
        <f t="shared" si="134"/>
        <v>24.480000000000004</v>
      </c>
      <c r="F91" s="301"/>
      <c r="G91" s="301">
        <f>SUM(G89:G90)</f>
        <v>16.307134251481912</v>
      </c>
      <c r="H91" s="301">
        <f t="shared" ref="H91" si="141">SUM(H89:H90)</f>
        <v>4.0636100700214079</v>
      </c>
      <c r="I91" s="301">
        <f t="shared" ref="I91" si="142">SUM(I89:I90)</f>
        <v>4.9222556784966116</v>
      </c>
      <c r="J91" s="301">
        <f t="shared" si="135"/>
        <v>25.292999999999932</v>
      </c>
      <c r="K91" s="301"/>
      <c r="L91" s="301">
        <f>SUM(L89:L90)</f>
        <v>16.261140085216812</v>
      </c>
      <c r="M91" s="301">
        <f t="shared" ref="M91" si="143">SUM(M89:M90)</f>
        <v>4.1499998154246605</v>
      </c>
      <c r="N91" s="301">
        <f t="shared" ref="N91" si="144">SUM(N89:N90)</f>
        <v>2.368860099358538</v>
      </c>
      <c r="O91" s="301">
        <f t="shared" si="136"/>
        <v>22.780000000000012</v>
      </c>
      <c r="P91" s="301"/>
      <c r="Q91" s="301">
        <f>SUM(Q89:Q90)</f>
        <v>17.035506902376529</v>
      </c>
      <c r="R91" s="301">
        <f t="shared" ref="R91" si="145">SUM(R89:R90)</f>
        <v>4.4366985360192572</v>
      </c>
      <c r="S91" s="301">
        <f t="shared" ref="S91" si="146">SUM(S89:S90)</f>
        <v>2.4857945616042363</v>
      </c>
      <c r="T91" s="301">
        <f t="shared" si="137"/>
        <v>23.958000000000023</v>
      </c>
      <c r="U91" s="301"/>
      <c r="V91" s="301">
        <f>SUM(V89:V90)</f>
        <v>17.051624832267201</v>
      </c>
      <c r="W91" s="301">
        <f t="shared" ref="W91" si="147">SUM(W89:W90)</f>
        <v>4.7273763564461007</v>
      </c>
      <c r="X91" s="301">
        <f t="shared" ref="X91" si="148">SUM(X89:X90)</f>
        <v>2.570998811286699</v>
      </c>
      <c r="Y91" s="301">
        <f t="shared" si="138"/>
        <v>24.35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5.7258499602001445</v>
      </c>
      <c r="C98" s="300">
        <v>9.3068691347707801</v>
      </c>
      <c r="D98" s="300">
        <v>0.64698760070153272</v>
      </c>
      <c r="E98" s="300">
        <f>SUM(B98:D98)</f>
        <v>15.679706695672458</v>
      </c>
      <c r="F98" s="300"/>
      <c r="G98" s="300">
        <v>6.4529900457799618</v>
      </c>
      <c r="H98" s="300">
        <v>10.74332480038351</v>
      </c>
      <c r="I98" s="300">
        <v>0.92055978647521874</v>
      </c>
      <c r="J98" s="300">
        <f>SUM(G98:I98)</f>
        <v>18.116874632638691</v>
      </c>
      <c r="K98" s="300"/>
      <c r="L98" s="300">
        <v>6.2390276379529572</v>
      </c>
      <c r="M98" s="300">
        <v>10.662645164848925</v>
      </c>
      <c r="N98" s="300">
        <v>0.60676587883856536</v>
      </c>
      <c r="O98" s="300">
        <f>SUM(L98:N98)</f>
        <v>17.508438681640449</v>
      </c>
      <c r="P98" s="300"/>
      <c r="Q98" s="300">
        <v>6.5469990975799028</v>
      </c>
      <c r="R98" s="300">
        <v>11.111345199607701</v>
      </c>
      <c r="S98" s="300">
        <v>0.64471590791135525</v>
      </c>
      <c r="T98" s="300">
        <f>SUM(Q98:S98)</f>
        <v>18.303060205098959</v>
      </c>
      <c r="U98" s="300"/>
      <c r="V98" s="300">
        <v>7.2756554268075142</v>
      </c>
      <c r="W98" s="300">
        <v>12.282467292288235</v>
      </c>
      <c r="X98" s="300">
        <v>0.71802202551774197</v>
      </c>
      <c r="Y98" s="300">
        <f>SUM(V98:X98)</f>
        <v>20.276144744613489</v>
      </c>
    </row>
    <row r="99" spans="1:25" x14ac:dyDescent="0.2">
      <c r="A99" s="260" t="s">
        <v>364</v>
      </c>
      <c r="B99" s="300">
        <v>7.5816011798787732</v>
      </c>
      <c r="C99" s="300">
        <v>5.932335364796451</v>
      </c>
      <c r="D99" s="300">
        <v>0.71135675965231437</v>
      </c>
      <c r="E99" s="300">
        <f t="shared" ref="E99:E100" si="149">SUM(B99:D99)</f>
        <v>14.22529330432754</v>
      </c>
      <c r="F99" s="300"/>
      <c r="G99" s="300">
        <v>8.5502294497345481</v>
      </c>
      <c r="H99" s="300">
        <v>7.3603457009187716</v>
      </c>
      <c r="I99" s="300">
        <v>1.1095502167080349</v>
      </c>
      <c r="J99" s="300">
        <f t="shared" ref="J99:J100" si="150">SUM(G99:I99)</f>
        <v>17.020125367361352</v>
      </c>
      <c r="K99" s="300"/>
      <c r="L99" s="300">
        <v>7.3285384457343321</v>
      </c>
      <c r="M99" s="300">
        <v>7.6444965799772344</v>
      </c>
      <c r="N99" s="300">
        <v>0.40352629264800821</v>
      </c>
      <c r="O99" s="300">
        <f t="shared" ref="O99:O100" si="151">SUM(L99:N99)</f>
        <v>15.376561318359576</v>
      </c>
      <c r="P99" s="300"/>
      <c r="Q99" s="300">
        <v>7.7064772050942327</v>
      </c>
      <c r="R99" s="300">
        <v>7.9402119849999089</v>
      </c>
      <c r="S99" s="300">
        <v>0.42725060480687083</v>
      </c>
      <c r="T99" s="300">
        <f t="shared" ref="T99:T100" si="152">SUM(Q99:S99)</f>
        <v>16.073939794901012</v>
      </c>
      <c r="U99" s="300"/>
      <c r="V99" s="300">
        <v>8.6500397167664271</v>
      </c>
      <c r="W99" s="300">
        <v>8.7913269716989539</v>
      </c>
      <c r="X99" s="300">
        <v>0.47648856692117009</v>
      </c>
      <c r="Y99" s="300">
        <f t="shared" ref="Y99:Y100" si="153">SUM(V99:X99)</f>
        <v>17.917855255386549</v>
      </c>
    </row>
    <row r="100" spans="1:25" x14ac:dyDescent="0.2">
      <c r="A100" s="264" t="s">
        <v>363</v>
      </c>
      <c r="B100" s="301">
        <f>SUM(B98:B99)</f>
        <v>13.307451140078918</v>
      </c>
      <c r="C100" s="301">
        <f t="shared" ref="C100" si="154">SUM(C98:C99)</f>
        <v>15.239204499567231</v>
      </c>
      <c r="D100" s="301">
        <f t="shared" ref="D100" si="155">SUM(D98:D99)</f>
        <v>1.358344360353847</v>
      </c>
      <c r="E100" s="301">
        <f t="shared" si="149"/>
        <v>29.904999999999994</v>
      </c>
      <c r="F100" s="301"/>
      <c r="G100" s="301">
        <f>SUM(G98:G99)</f>
        <v>15.003219495514511</v>
      </c>
      <c r="H100" s="301">
        <f t="shared" ref="H100" si="156">SUM(H98:H99)</f>
        <v>18.103670501302283</v>
      </c>
      <c r="I100" s="301">
        <f t="shared" ref="I100" si="157">SUM(I98:I99)</f>
        <v>2.0301100031832537</v>
      </c>
      <c r="J100" s="301">
        <f t="shared" si="150"/>
        <v>35.137000000000043</v>
      </c>
      <c r="K100" s="301"/>
      <c r="L100" s="301">
        <f>SUM(L98:L99)</f>
        <v>13.567566083687289</v>
      </c>
      <c r="M100" s="301">
        <f t="shared" ref="M100" si="158">SUM(M98:M99)</f>
        <v>18.307141744826161</v>
      </c>
      <c r="N100" s="301">
        <f t="shared" ref="N100" si="159">SUM(N98:N99)</f>
        <v>1.0102921714865736</v>
      </c>
      <c r="O100" s="301">
        <f t="shared" si="151"/>
        <v>32.885000000000026</v>
      </c>
      <c r="P100" s="301"/>
      <c r="Q100" s="301">
        <f>SUM(Q98:Q99)</f>
        <v>14.253476302674136</v>
      </c>
      <c r="R100" s="301">
        <f t="shared" ref="R100" si="160">SUM(R98:R99)</f>
        <v>19.05155718460761</v>
      </c>
      <c r="S100" s="301">
        <f t="shared" ref="S100" si="161">SUM(S98:S99)</f>
        <v>1.0719665127182261</v>
      </c>
      <c r="T100" s="301">
        <f t="shared" si="152"/>
        <v>34.376999999999974</v>
      </c>
      <c r="U100" s="301"/>
      <c r="V100" s="301">
        <f>SUM(V98:V99)</f>
        <v>15.925695143573941</v>
      </c>
      <c r="W100" s="301">
        <f t="shared" ref="W100" si="162">SUM(W98:W99)</f>
        <v>21.073794263987189</v>
      </c>
      <c r="X100" s="301">
        <f t="shared" ref="X100" si="163">SUM(X98:X99)</f>
        <v>1.1945105924389121</v>
      </c>
      <c r="Y100" s="301">
        <f t="shared" si="153"/>
        <v>38.194000000000038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1.2723855882958834</v>
      </c>
      <c r="C107" s="300">
        <v>0.4538990003155926</v>
      </c>
      <c r="D107" s="300">
        <v>0.43001447061042569</v>
      </c>
      <c r="E107" s="300">
        <f>SUM(B107:D107)</f>
        <v>2.1562990592219018</v>
      </c>
      <c r="F107" s="300"/>
      <c r="G107" s="300">
        <v>0.9180926628457512</v>
      </c>
      <c r="H107" s="300">
        <v>0.47203820874280022</v>
      </c>
      <c r="I107" s="300">
        <v>0.24241193287846535</v>
      </c>
      <c r="J107" s="300">
        <f>SUM(G107:I107)</f>
        <v>1.6325428044670167</v>
      </c>
      <c r="K107" s="300"/>
      <c r="L107" s="300">
        <v>0.99723526565107912</v>
      </c>
      <c r="M107" s="300">
        <v>0.48896564406238086</v>
      </c>
      <c r="N107" s="300">
        <v>0.72975195971664564</v>
      </c>
      <c r="O107" s="300">
        <f>SUM(L107:N107)</f>
        <v>2.2159528694301054</v>
      </c>
      <c r="P107" s="300"/>
      <c r="Q107" s="300">
        <v>0.96021975408264826</v>
      </c>
      <c r="R107" s="300">
        <v>0.4779007037225585</v>
      </c>
      <c r="S107" s="300">
        <v>0.69583822090650882</v>
      </c>
      <c r="T107" s="300">
        <f>SUM(Q107:S107)</f>
        <v>2.1339586787117155</v>
      </c>
      <c r="U107" s="300"/>
      <c r="V107" s="300">
        <v>0.9481380245775517</v>
      </c>
      <c r="W107" s="300">
        <v>0.46898474923803624</v>
      </c>
      <c r="X107" s="300">
        <v>0.65201821903143209</v>
      </c>
      <c r="Y107" s="300">
        <f>SUM(V107:X107)</f>
        <v>2.0691409928470201</v>
      </c>
    </row>
    <row r="108" spans="1:25" x14ac:dyDescent="0.2">
      <c r="A108" s="260" t="s">
        <v>364</v>
      </c>
      <c r="B108" s="300">
        <v>1.6326981239634395</v>
      </c>
      <c r="C108" s="300">
        <v>0.4245312517270538</v>
      </c>
      <c r="D108" s="300">
        <v>0.83447156508760389</v>
      </c>
      <c r="E108" s="300">
        <f t="shared" ref="E108:E109" si="164">SUM(B108:D108)</f>
        <v>2.8917009407780974</v>
      </c>
      <c r="F108" s="300"/>
      <c r="G108" s="300">
        <v>1.2453642387600585</v>
      </c>
      <c r="H108" s="300">
        <v>0.4398678458866177</v>
      </c>
      <c r="I108" s="300">
        <v>0.54122511088630931</v>
      </c>
      <c r="J108" s="300">
        <f t="shared" ref="J108:J109" si="165">SUM(G108:I108)</f>
        <v>2.2264571955329853</v>
      </c>
      <c r="K108" s="300"/>
      <c r="L108" s="300">
        <v>1.2121460369702495</v>
      </c>
      <c r="M108" s="300">
        <v>0.38238304461805195</v>
      </c>
      <c r="N108" s="300">
        <v>0.43351804898159413</v>
      </c>
      <c r="O108" s="300">
        <f t="shared" ref="O108:O109" si="166">SUM(L108:N108)</f>
        <v>2.0280471305698957</v>
      </c>
      <c r="P108" s="300"/>
      <c r="Q108" s="300">
        <v>1.1621279206513548</v>
      </c>
      <c r="R108" s="300">
        <v>0.38624569883070387</v>
      </c>
      <c r="S108" s="300">
        <v>0.42066770180622393</v>
      </c>
      <c r="T108" s="300">
        <f t="shared" ref="T108:T109" si="167">SUM(Q108:S108)</f>
        <v>1.9690413212882827</v>
      </c>
      <c r="U108" s="300"/>
      <c r="V108" s="300">
        <v>1.1258304503331542</v>
      </c>
      <c r="W108" s="300">
        <v>0.40324882292715591</v>
      </c>
      <c r="X108" s="300">
        <v>0.4157797338926722</v>
      </c>
      <c r="Y108" s="300">
        <f t="shared" ref="Y108:Y109" si="168">SUM(V108:X108)</f>
        <v>1.9448590071529823</v>
      </c>
    </row>
    <row r="109" spans="1:25" x14ac:dyDescent="0.2">
      <c r="A109" s="264" t="s">
        <v>363</v>
      </c>
      <c r="B109" s="301">
        <f>SUM(B107:B108)</f>
        <v>2.9050837122593229</v>
      </c>
      <c r="C109" s="301">
        <f t="shared" ref="C109" si="169">SUM(C107:C108)</f>
        <v>0.87843025204264635</v>
      </c>
      <c r="D109" s="301">
        <f t="shared" ref="D109" si="170">SUM(D107:D108)</f>
        <v>1.2644860356980296</v>
      </c>
      <c r="E109" s="301">
        <f t="shared" si="164"/>
        <v>5.0479999999999983</v>
      </c>
      <c r="F109" s="301"/>
      <c r="G109" s="301">
        <f>SUM(G107:G108)</f>
        <v>2.1634569016058096</v>
      </c>
      <c r="H109" s="301">
        <f t="shared" ref="H109" si="171">SUM(H107:H108)</f>
        <v>0.91190605462941798</v>
      </c>
      <c r="I109" s="301">
        <f t="shared" ref="I109" si="172">SUM(I107:I108)</f>
        <v>0.78363704376477461</v>
      </c>
      <c r="J109" s="301">
        <f t="shared" si="165"/>
        <v>3.8590000000000022</v>
      </c>
      <c r="K109" s="301"/>
      <c r="L109" s="301">
        <f>SUM(L107:L108)</f>
        <v>2.2093813026213285</v>
      </c>
      <c r="M109" s="301">
        <f t="shared" ref="M109" si="173">SUM(M107:M108)</f>
        <v>0.8713486886804328</v>
      </c>
      <c r="N109" s="301">
        <f t="shared" ref="N109" si="174">SUM(N107:N108)</f>
        <v>1.1632700086982397</v>
      </c>
      <c r="O109" s="301">
        <f t="shared" si="166"/>
        <v>4.2440000000000015</v>
      </c>
      <c r="P109" s="301"/>
      <c r="Q109" s="301">
        <f>SUM(Q107:Q108)</f>
        <v>2.1223476747340033</v>
      </c>
      <c r="R109" s="301">
        <f t="shared" ref="R109" si="175">SUM(R107:R108)</f>
        <v>0.86414640255326236</v>
      </c>
      <c r="S109" s="301">
        <f t="shared" ref="S109" si="176">SUM(S107:S108)</f>
        <v>1.1165059227127327</v>
      </c>
      <c r="T109" s="301">
        <f t="shared" si="167"/>
        <v>4.1029999999999989</v>
      </c>
      <c r="U109" s="301"/>
      <c r="V109" s="301">
        <f>SUM(V107:V108)</f>
        <v>2.0739684749107061</v>
      </c>
      <c r="W109" s="301">
        <f t="shared" ref="W109" si="177">SUM(W107:W108)</f>
        <v>0.87223357216519215</v>
      </c>
      <c r="X109" s="301">
        <f t="shared" ref="X109" si="178">SUM(X107:X108)</f>
        <v>1.0677979529241042</v>
      </c>
      <c r="Y109" s="301">
        <f t="shared" si="168"/>
        <v>4.0140000000000029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12.877078750954707</v>
      </c>
      <c r="C116" s="300">
        <v>3.4766492011039847</v>
      </c>
      <c r="D116" s="300">
        <v>1.5438506020782767</v>
      </c>
      <c r="E116" s="300">
        <f>SUM(B116:D116)</f>
        <v>17.897578554136967</v>
      </c>
      <c r="F116" s="300"/>
      <c r="G116" s="300">
        <v>12.699572772871583</v>
      </c>
      <c r="H116" s="300">
        <v>4.7006953755137086</v>
      </c>
      <c r="I116" s="300">
        <v>0.38296639182951669</v>
      </c>
      <c r="J116" s="300">
        <f>SUM(G116:I116)</f>
        <v>17.78323454021481</v>
      </c>
      <c r="K116" s="300"/>
      <c r="L116" s="300">
        <v>14.628473770248416</v>
      </c>
      <c r="M116" s="300">
        <v>3.9000269551630589</v>
      </c>
      <c r="N116" s="300">
        <v>2.0901674172542961</v>
      </c>
      <c r="O116" s="300">
        <f>SUM(L116:N116)</f>
        <v>20.618668142665772</v>
      </c>
      <c r="P116" s="300"/>
      <c r="Q116" s="300">
        <v>16.238128033098253</v>
      </c>
      <c r="R116" s="300">
        <v>4.1721462323595979</v>
      </c>
      <c r="S116" s="300">
        <v>2.3028705532067062</v>
      </c>
      <c r="T116" s="300">
        <f>SUM(Q116:S116)</f>
        <v>22.713144818664556</v>
      </c>
      <c r="U116" s="300"/>
      <c r="V116" s="300">
        <v>18.519392642258211</v>
      </c>
      <c r="W116" s="300">
        <v>4.4066700814856183</v>
      </c>
      <c r="X116" s="300">
        <v>2.5268297747826463</v>
      </c>
      <c r="Y116" s="300">
        <f>SUM(V116:X116)</f>
        <v>25.452892498526474</v>
      </c>
    </row>
    <row r="117" spans="1:25" x14ac:dyDescent="0.2">
      <c r="A117" s="260" t="s">
        <v>364</v>
      </c>
      <c r="B117" s="300">
        <v>42.412106474774113</v>
      </c>
      <c r="C117" s="300">
        <v>2.1787342842603912</v>
      </c>
      <c r="D117" s="300">
        <v>6.8375806868285292</v>
      </c>
      <c r="E117" s="300">
        <f t="shared" ref="E117:E118" si="179">SUM(B117:D117)</f>
        <v>51.428421445863037</v>
      </c>
      <c r="F117" s="300"/>
      <c r="G117" s="300">
        <v>44.937617763027475</v>
      </c>
      <c r="H117" s="300">
        <v>3.4305284997342707</v>
      </c>
      <c r="I117" s="300">
        <v>4.0096191970234916</v>
      </c>
      <c r="J117" s="300">
        <f t="shared" ref="J117:J118" si="180">SUM(G117:I117)</f>
        <v>52.377765459785238</v>
      </c>
      <c r="K117" s="300"/>
      <c r="L117" s="300">
        <v>42.18078965064025</v>
      </c>
      <c r="M117" s="300">
        <v>3.1889143456449376</v>
      </c>
      <c r="N117" s="300">
        <v>5.5036278610490976</v>
      </c>
      <c r="O117" s="300">
        <f t="shared" ref="O117:O118" si="181">SUM(L117:N117)</f>
        <v>50.873331857334286</v>
      </c>
      <c r="P117" s="300"/>
      <c r="Q117" s="300">
        <v>45.420568593035178</v>
      </c>
      <c r="R117" s="300">
        <v>3.4859221227153259</v>
      </c>
      <c r="S117" s="300">
        <v>6.1073644655850527</v>
      </c>
      <c r="T117" s="300">
        <f t="shared" ref="T117:T118" si="182">SUM(Q117:S117)</f>
        <v>55.013855181335551</v>
      </c>
      <c r="U117" s="300"/>
      <c r="V117" s="300">
        <v>49.12943879365492</v>
      </c>
      <c r="W117" s="300">
        <v>3.8416891006469656</v>
      </c>
      <c r="X117" s="300">
        <v>6.8269796071715767</v>
      </c>
      <c r="Y117" s="300">
        <f t="shared" ref="Y117:Y118" si="183">SUM(V117:X117)</f>
        <v>59.798107501473467</v>
      </c>
    </row>
    <row r="118" spans="1:25" x14ac:dyDescent="0.2">
      <c r="A118" s="264" t="s">
        <v>363</v>
      </c>
      <c r="B118" s="301">
        <f>SUM(B116:B117)</f>
        <v>55.289185225728822</v>
      </c>
      <c r="C118" s="301">
        <f t="shared" ref="C118" si="184">SUM(C116:C117)</f>
        <v>5.6553834853643759</v>
      </c>
      <c r="D118" s="301">
        <f t="shared" ref="D118" si="185">SUM(D116:D117)</f>
        <v>8.3814312889068052</v>
      </c>
      <c r="E118" s="301">
        <f t="shared" si="179"/>
        <v>69.326000000000008</v>
      </c>
      <c r="F118" s="301"/>
      <c r="G118" s="301">
        <f>SUM(G116:G117)</f>
        <v>57.637190535899059</v>
      </c>
      <c r="H118" s="301">
        <f t="shared" ref="H118" si="186">SUM(H116:H117)</f>
        <v>8.1312238752479793</v>
      </c>
      <c r="I118" s="301">
        <f t="shared" ref="I118" si="187">SUM(I116:I117)</f>
        <v>4.3925855888530085</v>
      </c>
      <c r="J118" s="301">
        <f t="shared" si="180"/>
        <v>70.161000000000044</v>
      </c>
      <c r="K118" s="301"/>
      <c r="L118" s="301">
        <f>SUM(L116:L117)</f>
        <v>56.809263420888669</v>
      </c>
      <c r="M118" s="301">
        <f t="shared" ref="M118" si="188">SUM(M116:M117)</f>
        <v>7.0889413008079964</v>
      </c>
      <c r="N118" s="301">
        <f t="shared" ref="N118" si="189">SUM(N116:N117)</f>
        <v>7.5937952783033937</v>
      </c>
      <c r="O118" s="301">
        <f t="shared" si="181"/>
        <v>71.492000000000061</v>
      </c>
      <c r="P118" s="301"/>
      <c r="Q118" s="301">
        <f>SUM(Q116:Q117)</f>
        <v>61.658696626133434</v>
      </c>
      <c r="R118" s="301">
        <f t="shared" ref="R118" si="190">SUM(R116:R117)</f>
        <v>7.6580683550749242</v>
      </c>
      <c r="S118" s="301">
        <f t="shared" ref="S118" si="191">SUM(S116:S117)</f>
        <v>8.4102350187917594</v>
      </c>
      <c r="T118" s="301">
        <f t="shared" si="182"/>
        <v>77.727000000000118</v>
      </c>
      <c r="U118" s="301"/>
      <c r="V118" s="301">
        <f>SUM(V116:V117)</f>
        <v>67.648831435913138</v>
      </c>
      <c r="W118" s="301">
        <f t="shared" ref="W118" si="192">SUM(W116:W117)</f>
        <v>8.2483591821325835</v>
      </c>
      <c r="X118" s="301">
        <f t="shared" ref="X118" si="193">SUM(X116:X117)</f>
        <v>9.353809381954223</v>
      </c>
      <c r="Y118" s="301">
        <f t="shared" si="183"/>
        <v>85.250999999999948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3.6096663351937108</v>
      </c>
      <c r="C125" s="300">
        <v>1.3121248663718572</v>
      </c>
      <c r="D125" s="300">
        <v>0.3648907148430634</v>
      </c>
      <c r="E125" s="300">
        <f>SUM(B125:D125)</f>
        <v>5.2866819164086323</v>
      </c>
      <c r="F125" s="300"/>
      <c r="G125" s="300">
        <v>3.9630172497812524</v>
      </c>
      <c r="H125" s="300">
        <v>1.225031493948167</v>
      </c>
      <c r="I125" s="300">
        <v>0.42024146635910392</v>
      </c>
      <c r="J125" s="300">
        <f>SUM(G125:I125)</f>
        <v>5.6082902100885237</v>
      </c>
      <c r="K125" s="300"/>
      <c r="L125" s="300">
        <v>3.8583327611523881</v>
      </c>
      <c r="M125" s="300">
        <v>1.0873126948484999</v>
      </c>
      <c r="N125" s="300">
        <v>0.21265730185617565</v>
      </c>
      <c r="O125" s="300">
        <f>SUM(L125:N125)</f>
        <v>5.1583027578570633</v>
      </c>
      <c r="P125" s="300"/>
      <c r="Q125" s="300">
        <v>3.6987751856687408</v>
      </c>
      <c r="R125" s="300">
        <v>1.0311772712946226</v>
      </c>
      <c r="S125" s="300">
        <v>0.21300917996384081</v>
      </c>
      <c r="T125" s="300">
        <f>SUM(Q125:S125)</f>
        <v>4.9429616369272038</v>
      </c>
      <c r="U125" s="300"/>
      <c r="V125" s="300">
        <v>3.3055437323589345</v>
      </c>
      <c r="W125" s="300">
        <v>0.91308905687374198</v>
      </c>
      <c r="X125" s="300">
        <v>0.19386266939300209</v>
      </c>
      <c r="Y125" s="300">
        <f>SUM(V125:X125)</f>
        <v>4.4124954586256786</v>
      </c>
    </row>
    <row r="126" spans="1:25" x14ac:dyDescent="0.2">
      <c r="A126" s="260" t="s">
        <v>364</v>
      </c>
      <c r="B126" s="300">
        <v>4.6305787769535227</v>
      </c>
      <c r="C126" s="300">
        <v>0.17861897107435845</v>
      </c>
      <c r="D126" s="300">
        <v>0.79312033556349315</v>
      </c>
      <c r="E126" s="300">
        <f t="shared" ref="E126:E127" si="194">SUM(B126:D126)</f>
        <v>5.6023180835913751</v>
      </c>
      <c r="F126" s="300"/>
      <c r="G126" s="300">
        <v>4.6404175993111867</v>
      </c>
      <c r="H126" s="300">
        <v>0.16724675546807322</v>
      </c>
      <c r="I126" s="300">
        <v>0.52604543513223612</v>
      </c>
      <c r="J126" s="300">
        <f t="shared" ref="J126:J127" si="195">SUM(G126:I126)</f>
        <v>5.333709789911496</v>
      </c>
      <c r="K126" s="300"/>
      <c r="L126" s="300">
        <v>4.6816982119534103</v>
      </c>
      <c r="M126" s="300">
        <v>0.20175179920012387</v>
      </c>
      <c r="N126" s="300">
        <v>1.0272472309893916</v>
      </c>
      <c r="O126" s="300">
        <f t="shared" ref="O126:O127" si="196">SUM(L126:N126)</f>
        <v>5.9106972421429251</v>
      </c>
      <c r="P126" s="300"/>
      <c r="Q126" s="300">
        <v>4.5071458681632874</v>
      </c>
      <c r="R126" s="300">
        <v>0.20236716700953475</v>
      </c>
      <c r="S126" s="300">
        <v>1.0385253278999784</v>
      </c>
      <c r="T126" s="300">
        <f t="shared" ref="T126:T127" si="197">SUM(Q126:S126)</f>
        <v>5.7480383630728005</v>
      </c>
      <c r="U126" s="300"/>
      <c r="V126" s="300">
        <v>4.0409870818122311</v>
      </c>
      <c r="W126" s="300">
        <v>0.19386266939729863</v>
      </c>
      <c r="X126" s="300">
        <v>0.96865479016478728</v>
      </c>
      <c r="Y126" s="300">
        <f t="shared" ref="Y126:Y127" si="198">SUM(V126:X126)</f>
        <v>5.2035045413743166</v>
      </c>
    </row>
    <row r="127" spans="1:25" x14ac:dyDescent="0.2">
      <c r="A127" s="264" t="s">
        <v>363</v>
      </c>
      <c r="B127" s="301">
        <f>SUM(B125:B126)</f>
        <v>8.2402451121472335</v>
      </c>
      <c r="C127" s="301">
        <f t="shared" ref="C127" si="199">SUM(C125:C126)</f>
        <v>1.4907438374462156</v>
      </c>
      <c r="D127" s="301">
        <f t="shared" ref="D127" si="200">SUM(D125:D126)</f>
        <v>1.1580110504065566</v>
      </c>
      <c r="E127" s="301">
        <f t="shared" si="194"/>
        <v>10.889000000000006</v>
      </c>
      <c r="F127" s="301"/>
      <c r="G127" s="301">
        <f>SUM(G125:G126)</f>
        <v>8.6034348490924391</v>
      </c>
      <c r="H127" s="301">
        <f t="shared" ref="H127" si="201">SUM(H125:H126)</f>
        <v>1.3922782494162402</v>
      </c>
      <c r="I127" s="301">
        <f t="shared" ref="I127" si="202">SUM(I125:I126)</f>
        <v>0.94628690149133998</v>
      </c>
      <c r="J127" s="301">
        <f t="shared" si="195"/>
        <v>10.942000000000018</v>
      </c>
      <c r="K127" s="301"/>
      <c r="L127" s="301">
        <f>SUM(L125:L126)</f>
        <v>8.5400309731057984</v>
      </c>
      <c r="M127" s="301">
        <f t="shared" ref="M127" si="203">SUM(M125:M126)</f>
        <v>1.2890644940486238</v>
      </c>
      <c r="N127" s="301">
        <f t="shared" ref="N127" si="204">SUM(N125:N126)</f>
        <v>1.2399045328455673</v>
      </c>
      <c r="O127" s="301">
        <f t="shared" si="196"/>
        <v>11.06899999999999</v>
      </c>
      <c r="P127" s="301"/>
      <c r="Q127" s="301">
        <f>SUM(Q125:Q126)</f>
        <v>8.2059210538320286</v>
      </c>
      <c r="R127" s="301">
        <f t="shared" ref="R127" si="205">SUM(R125:R126)</f>
        <v>1.2335444383041574</v>
      </c>
      <c r="S127" s="301">
        <f t="shared" ref="S127" si="206">SUM(S125:S126)</f>
        <v>1.2515345078638191</v>
      </c>
      <c r="T127" s="301">
        <f t="shared" si="197"/>
        <v>10.691000000000006</v>
      </c>
      <c r="U127" s="301"/>
      <c r="V127" s="301">
        <f>SUM(V125:V126)</f>
        <v>7.3465308141711656</v>
      </c>
      <c r="W127" s="301">
        <f t="shared" ref="W127" si="207">SUM(W125:W126)</f>
        <v>1.1069517262710407</v>
      </c>
      <c r="X127" s="301">
        <f t="shared" ref="X127" si="208">SUM(X125:X126)</f>
        <v>1.1625174595577894</v>
      </c>
      <c r="Y127" s="301">
        <f t="shared" si="198"/>
        <v>9.6159999999999961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2.5477533397783412</v>
      </c>
      <c r="C134" s="300">
        <v>1.5330636979866801</v>
      </c>
      <c r="D134" s="300">
        <v>0.45516805421739498</v>
      </c>
      <c r="E134" s="300">
        <f>SUM(B134:D134)</f>
        <v>4.5359850919824156</v>
      </c>
      <c r="F134" s="300"/>
      <c r="G134" s="300">
        <v>2.4732037998713938</v>
      </c>
      <c r="H134" s="300">
        <v>1.2676030618094927</v>
      </c>
      <c r="I134" s="300">
        <v>0.76151571897833548</v>
      </c>
      <c r="J134" s="300">
        <f>SUM(G134:I134)</f>
        <v>4.5023225806592224</v>
      </c>
      <c r="K134" s="300"/>
      <c r="L134" s="300">
        <v>2.7315147340616672</v>
      </c>
      <c r="M134" s="300">
        <v>2.0865232864161682</v>
      </c>
      <c r="N134" s="300">
        <v>0.56654509762399086</v>
      </c>
      <c r="O134" s="300">
        <f>SUM(L134:N134)</f>
        <v>5.3845831181018271</v>
      </c>
      <c r="P134" s="300"/>
      <c r="Q134" s="300">
        <v>2.8029470253697122</v>
      </c>
      <c r="R134" s="300">
        <v>1.9774047594787734</v>
      </c>
      <c r="S134" s="300">
        <v>0.56938354888005971</v>
      </c>
      <c r="T134" s="300">
        <f>SUM(Q134:S134)</f>
        <v>5.3497353337285452</v>
      </c>
      <c r="U134" s="300"/>
      <c r="V134" s="300">
        <v>3.3322434820723288</v>
      </c>
      <c r="W134" s="300">
        <v>2.0097814931781146</v>
      </c>
      <c r="X134" s="300">
        <v>0.63664552639674299</v>
      </c>
      <c r="Y134" s="300">
        <f>SUM(V134:X134)</f>
        <v>5.9786705016471862</v>
      </c>
    </row>
    <row r="135" spans="1:25" x14ac:dyDescent="0.2">
      <c r="A135" s="260" t="s">
        <v>364</v>
      </c>
      <c r="B135" s="300">
        <v>2.7369471442196791</v>
      </c>
      <c r="C135" s="300">
        <v>0.6663142787958799</v>
      </c>
      <c r="D135" s="300">
        <v>0.82475348500203272</v>
      </c>
      <c r="E135" s="300">
        <f t="shared" ref="E135:E136" si="209">SUM(B135:D135)</f>
        <v>4.2280149080175917</v>
      </c>
      <c r="F135" s="300"/>
      <c r="G135" s="300">
        <v>2.3868244942407091</v>
      </c>
      <c r="H135" s="300">
        <v>0.32760544012906589</v>
      </c>
      <c r="I135" s="300">
        <v>0.53724748497100705</v>
      </c>
      <c r="J135" s="300">
        <f t="shared" ref="J135:J136" si="210">SUM(G135:I135)</f>
        <v>3.251677419340782</v>
      </c>
      <c r="K135" s="300"/>
      <c r="L135" s="300">
        <v>2.8041898267592442</v>
      </c>
      <c r="M135" s="300">
        <v>0.68453524813029643</v>
      </c>
      <c r="N135" s="300">
        <v>0.43669180700860666</v>
      </c>
      <c r="O135" s="300">
        <f t="shared" ref="O135:O136" si="211">SUM(L135:N135)</f>
        <v>3.9254168818981472</v>
      </c>
      <c r="P135" s="300"/>
      <c r="Q135" s="300">
        <v>2.7765433005301561</v>
      </c>
      <c r="R135" s="300">
        <v>0.67957651318099643</v>
      </c>
      <c r="S135" s="300">
        <v>0.45514485256029752</v>
      </c>
      <c r="T135" s="300">
        <f t="shared" ref="T135:T136" si="212">SUM(Q135:S135)</f>
        <v>3.9112646662714501</v>
      </c>
      <c r="U135" s="300"/>
      <c r="V135" s="300">
        <v>3.0815575959539188</v>
      </c>
      <c r="W135" s="300">
        <v>0.76794695619966435</v>
      </c>
      <c r="X135" s="300">
        <v>0.54882494619921818</v>
      </c>
      <c r="Y135" s="300">
        <f t="shared" ref="Y135:Y136" si="213">SUM(V135:X135)</f>
        <v>4.3983294983528012</v>
      </c>
    </row>
    <row r="136" spans="1:25" x14ac:dyDescent="0.2">
      <c r="A136" s="264" t="s">
        <v>363</v>
      </c>
      <c r="B136" s="301">
        <f>SUM(B134:B135)</f>
        <v>5.2847004839980203</v>
      </c>
      <c r="C136" s="301">
        <f t="shared" ref="C136" si="214">SUM(C134:C135)</f>
        <v>2.1993779767825599</v>
      </c>
      <c r="D136" s="301">
        <f t="shared" ref="D136" si="215">SUM(D134:D135)</f>
        <v>1.2799215392194276</v>
      </c>
      <c r="E136" s="301">
        <f t="shared" si="209"/>
        <v>8.7640000000000082</v>
      </c>
      <c r="F136" s="301"/>
      <c r="G136" s="301">
        <f>SUM(G134:G135)</f>
        <v>4.8600282941121034</v>
      </c>
      <c r="H136" s="301">
        <f t="shared" ref="H136" si="216">SUM(H134:H135)</f>
        <v>1.5952085019385587</v>
      </c>
      <c r="I136" s="301">
        <f t="shared" ref="I136" si="217">SUM(I134:I135)</f>
        <v>1.2987632039493424</v>
      </c>
      <c r="J136" s="301">
        <f t="shared" si="210"/>
        <v>7.7540000000000049</v>
      </c>
      <c r="K136" s="301"/>
      <c r="L136" s="301">
        <f>SUM(L134:L135)</f>
        <v>5.5357045608209114</v>
      </c>
      <c r="M136" s="301">
        <f t="shared" ref="M136" si="218">SUM(M134:M135)</f>
        <v>2.7710585345464649</v>
      </c>
      <c r="N136" s="301">
        <f t="shared" ref="N136" si="219">SUM(N134:N135)</f>
        <v>1.0032369046325975</v>
      </c>
      <c r="O136" s="301">
        <f t="shared" si="211"/>
        <v>9.3099999999999739</v>
      </c>
      <c r="P136" s="301"/>
      <c r="Q136" s="301">
        <f>SUM(Q134:Q135)</f>
        <v>5.5794903258998687</v>
      </c>
      <c r="R136" s="301">
        <f t="shared" ref="R136" si="220">SUM(R134:R135)</f>
        <v>2.6569812726597699</v>
      </c>
      <c r="S136" s="301">
        <f t="shared" ref="S136" si="221">SUM(S134:S135)</f>
        <v>1.0245284014403573</v>
      </c>
      <c r="T136" s="301">
        <f t="shared" si="212"/>
        <v>9.2609999999999957</v>
      </c>
      <c r="U136" s="301"/>
      <c r="V136" s="301">
        <f>SUM(V134:V135)</f>
        <v>6.413801078026248</v>
      </c>
      <c r="W136" s="301">
        <f t="shared" ref="W136" si="222">SUM(W134:W135)</f>
        <v>2.7777284493777792</v>
      </c>
      <c r="X136" s="301">
        <f t="shared" ref="X136" si="223">SUM(X134:X135)</f>
        <v>1.1854704725959611</v>
      </c>
      <c r="Y136" s="301">
        <f t="shared" si="213"/>
        <v>10.376999999999988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14.910689610473741</v>
      </c>
      <c r="C143" s="300">
        <v>9.8337194403835291</v>
      </c>
      <c r="D143" s="300">
        <v>5.0091068418797988</v>
      </c>
      <c r="E143" s="300">
        <f>SUM(B143:D143)</f>
        <v>29.75351589273707</v>
      </c>
      <c r="F143" s="300"/>
      <c r="G143" s="300">
        <v>18.606940349151337</v>
      </c>
      <c r="H143" s="300">
        <v>8.0294694869025314</v>
      </c>
      <c r="I143" s="300">
        <v>7.2414004076276441</v>
      </c>
      <c r="J143" s="300">
        <f>SUM(G143:I143)</f>
        <v>33.877810243681509</v>
      </c>
      <c r="K143" s="300"/>
      <c r="L143" s="300">
        <v>17.459807205621896</v>
      </c>
      <c r="M143" s="300">
        <v>7.3916644036857084</v>
      </c>
      <c r="N143" s="300">
        <v>4.433490350486978</v>
      </c>
      <c r="O143" s="300">
        <f>SUM(L143:N143)</f>
        <v>29.284961959794582</v>
      </c>
      <c r="P143" s="300"/>
      <c r="Q143" s="300">
        <v>18.650095787461364</v>
      </c>
      <c r="R143" s="300">
        <v>7.9047137116967212</v>
      </c>
      <c r="S143" s="300">
        <v>4.8844534818330745</v>
      </c>
      <c r="T143" s="300">
        <f>SUM(Q143:S143)</f>
        <v>31.43926298099116</v>
      </c>
      <c r="U143" s="300"/>
      <c r="V143" s="300">
        <v>20.197758406662249</v>
      </c>
      <c r="W143" s="300">
        <v>8.5910630110663107</v>
      </c>
      <c r="X143" s="300">
        <v>5.6049781818444986</v>
      </c>
      <c r="Y143" s="300">
        <f>SUM(V143:X143)</f>
        <v>34.393799599573057</v>
      </c>
    </row>
    <row r="144" spans="1:25" x14ac:dyDescent="0.2">
      <c r="A144" s="260" t="s">
        <v>364</v>
      </c>
      <c r="B144" s="300">
        <v>24.430210653694004</v>
      </c>
      <c r="C144" s="300">
        <v>3.1020298022326416</v>
      </c>
      <c r="D144" s="300">
        <v>6.7102436513362989</v>
      </c>
      <c r="E144" s="300">
        <f t="shared" ref="E144:E145" si="224">SUM(B144:D144)</f>
        <v>34.242484107262946</v>
      </c>
      <c r="F144" s="300"/>
      <c r="G144" s="300">
        <v>26.269117048339197</v>
      </c>
      <c r="H144" s="300">
        <v>3.2076804980891844</v>
      </c>
      <c r="I144" s="300">
        <v>6.878392209890082</v>
      </c>
      <c r="J144" s="300">
        <f t="shared" ref="J144:J145" si="225">SUM(G144:I144)</f>
        <v>36.355189756318467</v>
      </c>
      <c r="K144" s="300"/>
      <c r="L144" s="300">
        <v>26.101135639589963</v>
      </c>
      <c r="M144" s="300">
        <v>4.1807775559010185</v>
      </c>
      <c r="N144" s="300">
        <v>5.3621248447144128</v>
      </c>
      <c r="O144" s="300">
        <f t="shared" ref="O144:O145" si="226">SUM(L144:N144)</f>
        <v>35.644038040205395</v>
      </c>
      <c r="P144" s="300"/>
      <c r="Q144" s="300">
        <v>27.037184345296687</v>
      </c>
      <c r="R144" s="300">
        <v>4.4908356073325555</v>
      </c>
      <c r="S144" s="300">
        <v>5.7067170663796327</v>
      </c>
      <c r="T144" s="300">
        <f t="shared" ref="T144:T145" si="227">SUM(Q144:S144)</f>
        <v>37.234737019008875</v>
      </c>
      <c r="U144" s="300"/>
      <c r="V144" s="300">
        <v>28.161344190732748</v>
      </c>
      <c r="W144" s="300">
        <v>5.0073454714851939</v>
      </c>
      <c r="X144" s="300">
        <v>6.2075107382089127</v>
      </c>
      <c r="Y144" s="300">
        <f t="shared" ref="Y144:Y145" si="228">SUM(V144:X144)</f>
        <v>39.376200400426853</v>
      </c>
    </row>
    <row r="145" spans="1:25" x14ac:dyDescent="0.2">
      <c r="A145" s="264" t="s">
        <v>363</v>
      </c>
      <c r="B145" s="301">
        <f>SUM(B143:B144)</f>
        <v>39.340900264167743</v>
      </c>
      <c r="C145" s="301">
        <f t="shared" ref="C145" si="229">SUM(C143:C144)</f>
        <v>12.93574924261617</v>
      </c>
      <c r="D145" s="301">
        <f t="shared" ref="D145" si="230">SUM(D143:D144)</f>
        <v>11.719350493216098</v>
      </c>
      <c r="E145" s="301">
        <f t="shared" si="224"/>
        <v>63.996000000000009</v>
      </c>
      <c r="F145" s="301"/>
      <c r="G145" s="301">
        <f>SUM(G143:G144)</f>
        <v>44.876057397490534</v>
      </c>
      <c r="H145" s="301">
        <f t="shared" ref="H145" si="231">SUM(H143:H144)</f>
        <v>11.237149984991715</v>
      </c>
      <c r="I145" s="301">
        <f t="shared" ref="I145" si="232">SUM(I143:I144)</f>
        <v>14.119792617517726</v>
      </c>
      <c r="J145" s="301">
        <f t="shared" si="225"/>
        <v>70.232999999999976</v>
      </c>
      <c r="K145" s="301"/>
      <c r="L145" s="301">
        <f>SUM(L143:L144)</f>
        <v>43.560942845211855</v>
      </c>
      <c r="M145" s="301">
        <f t="shared" ref="M145" si="233">SUM(M143:M144)</f>
        <v>11.572441959586726</v>
      </c>
      <c r="N145" s="301">
        <f t="shared" ref="N145" si="234">SUM(N143:N144)</f>
        <v>9.7956151952013908</v>
      </c>
      <c r="O145" s="301">
        <f t="shared" si="226"/>
        <v>64.928999999999974</v>
      </c>
      <c r="P145" s="301"/>
      <c r="Q145" s="301">
        <f>SUM(Q143:Q144)</f>
        <v>45.687280132758048</v>
      </c>
      <c r="R145" s="301">
        <f t="shared" ref="R145" si="235">SUM(R143:R144)</f>
        <v>12.395549319029277</v>
      </c>
      <c r="S145" s="301">
        <f t="shared" ref="S145" si="236">SUM(S143:S144)</f>
        <v>10.591170548212707</v>
      </c>
      <c r="T145" s="301">
        <f t="shared" si="227"/>
        <v>68.674000000000035</v>
      </c>
      <c r="U145" s="301"/>
      <c r="V145" s="301">
        <f>SUM(V143:V144)</f>
        <v>48.359102597394994</v>
      </c>
      <c r="W145" s="301">
        <f t="shared" ref="W145" si="237">SUM(W143:W144)</f>
        <v>13.598408482551505</v>
      </c>
      <c r="X145" s="301">
        <f t="shared" ref="X145" si="238">SUM(X143:X144)</f>
        <v>11.812488920053411</v>
      </c>
      <c r="Y145" s="301">
        <f t="shared" si="228"/>
        <v>73.769999999999911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8.6068998450286642</v>
      </c>
      <c r="C152" s="300">
        <v>7.711456645595411</v>
      </c>
      <c r="D152" s="300">
        <v>2.7138121212448181</v>
      </c>
      <c r="E152" s="300">
        <f>SUM(B152:D152)</f>
        <v>19.032168611868894</v>
      </c>
      <c r="F152" s="300"/>
      <c r="G152" s="300">
        <v>11.471143764517519</v>
      </c>
      <c r="H152" s="300">
        <v>9.6488603554628423</v>
      </c>
      <c r="I152" s="300">
        <v>4.3215761348953947</v>
      </c>
      <c r="J152" s="300">
        <f>SUM(G152:I152)</f>
        <v>25.441580254875756</v>
      </c>
      <c r="K152" s="300"/>
      <c r="L152" s="300">
        <v>9.3418486141370725</v>
      </c>
      <c r="M152" s="300">
        <v>9.5160134546126134</v>
      </c>
      <c r="N152" s="300">
        <v>3.8177040077477273</v>
      </c>
      <c r="O152" s="300">
        <f>SUM(L152:N152)</f>
        <v>22.675566076497415</v>
      </c>
      <c r="P152" s="300"/>
      <c r="Q152" s="300">
        <v>9.9707284377313847</v>
      </c>
      <c r="R152" s="300">
        <v>9.7900231233401822</v>
      </c>
      <c r="S152" s="300">
        <v>3.9361290161243754</v>
      </c>
      <c r="T152" s="300">
        <f>SUM(Q152:S152)</f>
        <v>23.696880577195941</v>
      </c>
      <c r="U152" s="300"/>
      <c r="V152" s="300">
        <v>11.092771588711759</v>
      </c>
      <c r="W152" s="300">
        <v>10.290168432738579</v>
      </c>
      <c r="X152" s="300">
        <v>4.3218521689603628</v>
      </c>
      <c r="Y152" s="300">
        <f>SUM(V152:X152)</f>
        <v>25.7047921904107</v>
      </c>
    </row>
    <row r="153" spans="1:25" x14ac:dyDescent="0.2">
      <c r="A153" s="260" t="s">
        <v>364</v>
      </c>
      <c r="B153" s="300">
        <v>15.434625251982091</v>
      </c>
      <c r="C153" s="300">
        <v>5.4047801205018899</v>
      </c>
      <c r="D153" s="300">
        <v>3.7754260156470782</v>
      </c>
      <c r="E153" s="300">
        <f t="shared" ref="E153:E154" si="239">SUM(B153:D153)</f>
        <v>24.614831388131059</v>
      </c>
      <c r="F153" s="300"/>
      <c r="G153" s="300">
        <v>19.169975500029707</v>
      </c>
      <c r="H153" s="300">
        <v>7.8022637144818496</v>
      </c>
      <c r="I153" s="300">
        <v>5.2321805306127702</v>
      </c>
      <c r="J153" s="300">
        <f t="shared" ref="J153:J154" si="240">SUM(G153:I153)</f>
        <v>32.204419745124326</v>
      </c>
      <c r="K153" s="300"/>
      <c r="L153" s="300">
        <v>16.917015140069783</v>
      </c>
      <c r="M153" s="300">
        <v>7.4169322129924451</v>
      </c>
      <c r="N153" s="300">
        <v>4.2124865704403742</v>
      </c>
      <c r="O153" s="300">
        <f t="shared" ref="O153:O154" si="241">SUM(L153:N153)</f>
        <v>28.546433923502605</v>
      </c>
      <c r="P153" s="300"/>
      <c r="Q153" s="300">
        <v>17.737064945274231</v>
      </c>
      <c r="R153" s="300">
        <v>7.7604815492010708</v>
      </c>
      <c r="S153" s="300">
        <v>4.3475729283286242</v>
      </c>
      <c r="T153" s="300">
        <f t="shared" ref="T153:T154" si="242">SUM(Q153:S153)</f>
        <v>29.845119422803926</v>
      </c>
      <c r="U153" s="300"/>
      <c r="V153" s="300">
        <v>19.302804898894422</v>
      </c>
      <c r="W153" s="300">
        <v>8.3682986930957313</v>
      </c>
      <c r="X153" s="300">
        <v>4.7461042175991546</v>
      </c>
      <c r="Y153" s="300">
        <f t="shared" ref="Y153:Y154" si="243">SUM(V153:X153)</f>
        <v>32.417207809589307</v>
      </c>
    </row>
    <row r="154" spans="1:25" x14ac:dyDescent="0.2">
      <c r="A154" s="264" t="s">
        <v>363</v>
      </c>
      <c r="B154" s="301">
        <f>SUM(B152:B153)</f>
        <v>24.041525097010755</v>
      </c>
      <c r="C154" s="301">
        <f t="shared" ref="C154" si="244">SUM(C152:C153)</f>
        <v>13.116236766097302</v>
      </c>
      <c r="D154" s="301">
        <f t="shared" ref="D154" si="245">SUM(D152:D153)</f>
        <v>6.4892381368918963</v>
      </c>
      <c r="E154" s="301">
        <f t="shared" si="239"/>
        <v>43.646999999999956</v>
      </c>
      <c r="F154" s="301"/>
      <c r="G154" s="301">
        <f>SUM(G152:G153)</f>
        <v>30.641119264547228</v>
      </c>
      <c r="H154" s="301">
        <f t="shared" ref="H154" si="246">SUM(H152:H153)</f>
        <v>17.45112406994469</v>
      </c>
      <c r="I154" s="301">
        <f t="shared" ref="I154" si="247">SUM(I152:I153)</f>
        <v>9.553756665508164</v>
      </c>
      <c r="J154" s="301">
        <f t="shared" si="240"/>
        <v>57.646000000000086</v>
      </c>
      <c r="K154" s="301"/>
      <c r="L154" s="301">
        <f>SUM(L152:L153)</f>
        <v>26.258863754206857</v>
      </c>
      <c r="M154" s="301">
        <f t="shared" ref="M154" si="248">SUM(M152:M153)</f>
        <v>16.932945667605058</v>
      </c>
      <c r="N154" s="301">
        <f t="shared" ref="N154" si="249">SUM(N152:N153)</f>
        <v>8.0301905781881011</v>
      </c>
      <c r="O154" s="301">
        <f t="shared" si="241"/>
        <v>51.222000000000008</v>
      </c>
      <c r="P154" s="301"/>
      <c r="Q154" s="301">
        <f>SUM(Q152:Q153)</f>
        <v>27.707793383005615</v>
      </c>
      <c r="R154" s="301">
        <f t="shared" ref="R154" si="250">SUM(R152:R153)</f>
        <v>17.550504672541251</v>
      </c>
      <c r="S154" s="301">
        <f t="shared" ref="S154" si="251">SUM(S152:S153)</f>
        <v>8.283701944453</v>
      </c>
      <c r="T154" s="301">
        <f t="shared" si="242"/>
        <v>53.541999999999867</v>
      </c>
      <c r="U154" s="301"/>
      <c r="V154" s="301">
        <f>SUM(V152:V153)</f>
        <v>30.395576487606181</v>
      </c>
      <c r="W154" s="301">
        <f t="shared" ref="W154" si="252">SUM(W152:W153)</f>
        <v>18.65846712583431</v>
      </c>
      <c r="X154" s="301">
        <f t="shared" ref="X154" si="253">SUM(X152:X153)</f>
        <v>9.0679563865595174</v>
      </c>
      <c r="Y154" s="301">
        <f t="shared" si="243"/>
        <v>58.122000000000007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4.8230730586818584</v>
      </c>
      <c r="C161" s="300">
        <v>3.9930705584942499</v>
      </c>
      <c r="D161" s="300">
        <v>0.48056621217019868</v>
      </c>
      <c r="E161" s="300">
        <f>SUM(B161:D161)</f>
        <v>9.2967098293463071</v>
      </c>
      <c r="F161" s="300"/>
      <c r="G161" s="300">
        <v>4.2738438444770939</v>
      </c>
      <c r="H161" s="300">
        <v>3.4498076178387769</v>
      </c>
      <c r="I161" s="300">
        <v>0.33539943979749515</v>
      </c>
      <c r="J161" s="300">
        <f>SUM(G161:I161)</f>
        <v>8.0590509021133663</v>
      </c>
      <c r="K161" s="300"/>
      <c r="L161" s="300">
        <v>4.3504272898557481</v>
      </c>
      <c r="M161" s="300">
        <v>3.4627767165212826</v>
      </c>
      <c r="N161" s="300">
        <v>0.46773453330955989</v>
      </c>
      <c r="O161" s="300">
        <f>SUM(L161:N161)</f>
        <v>8.2809385396865913</v>
      </c>
      <c r="P161" s="300"/>
      <c r="Q161" s="300">
        <v>4.5648234542374082</v>
      </c>
      <c r="R161" s="300">
        <v>3.6409105416129961</v>
      </c>
      <c r="S161" s="300">
        <v>0.49141636599317318</v>
      </c>
      <c r="T161" s="300">
        <f>SUM(Q161:S161)</f>
        <v>8.6971503618435779</v>
      </c>
      <c r="U161" s="300"/>
      <c r="V161" s="300">
        <v>4.5173058247993358</v>
      </c>
      <c r="W161" s="300">
        <v>3.6046018282669934</v>
      </c>
      <c r="X161" s="300">
        <v>0.49032094118769398</v>
      </c>
      <c r="Y161" s="300">
        <f>SUM(V161:X161)</f>
        <v>8.6122285942540238</v>
      </c>
    </row>
    <row r="162" spans="1:25" x14ac:dyDescent="0.2">
      <c r="A162" s="260" t="s">
        <v>364</v>
      </c>
      <c r="B162" s="300">
        <v>6.0766605227177957</v>
      </c>
      <c r="C162" s="300">
        <v>0.87687809983251097</v>
      </c>
      <c r="D162" s="300">
        <v>0.50175154810339961</v>
      </c>
      <c r="E162" s="300">
        <f t="shared" ref="E162:E163" si="254">SUM(B162:D162)</f>
        <v>7.455290170653706</v>
      </c>
      <c r="F162" s="300"/>
      <c r="G162" s="300">
        <v>5.1247843382777196</v>
      </c>
      <c r="H162" s="300">
        <v>0.74194099286485649</v>
      </c>
      <c r="I162" s="300">
        <v>0.34922376674407424</v>
      </c>
      <c r="J162" s="300">
        <f t="shared" ref="J162:J163" si="255">SUM(G162:I162)</f>
        <v>6.2159490978866501</v>
      </c>
      <c r="K162" s="300"/>
      <c r="L162" s="300">
        <v>5.2275219044921588</v>
      </c>
      <c r="M162" s="300">
        <v>0.75285097982635674</v>
      </c>
      <c r="N162" s="300">
        <v>0.28268857599492336</v>
      </c>
      <c r="O162" s="300">
        <f t="shared" ref="O162:O163" si="256">SUM(L162:N162)</f>
        <v>6.2630614603134385</v>
      </c>
      <c r="P162" s="300"/>
      <c r="Q162" s="300">
        <v>5.374448632028173</v>
      </c>
      <c r="R162" s="300">
        <v>0.83250361832897768</v>
      </c>
      <c r="S162" s="300">
        <v>0.2968973877992297</v>
      </c>
      <c r="T162" s="300">
        <f t="shared" ref="T162:T163" si="257">SUM(Q162:S162)</f>
        <v>6.50384963815638</v>
      </c>
      <c r="U162" s="300"/>
      <c r="V162" s="300">
        <v>5.1020020191258011</v>
      </c>
      <c r="W162" s="300">
        <v>0.90881012066475453</v>
      </c>
      <c r="X162" s="300">
        <v>0.29695926595543587</v>
      </c>
      <c r="Y162" s="300">
        <f t="shared" ref="Y162:Y163" si="258">SUM(V162:X162)</f>
        <v>6.3077714057459913</v>
      </c>
    </row>
    <row r="163" spans="1:25" x14ac:dyDescent="0.2">
      <c r="A163" s="264" t="s">
        <v>363</v>
      </c>
      <c r="B163" s="301">
        <f>SUM(B161:B162)</f>
        <v>10.899733581399655</v>
      </c>
      <c r="C163" s="301">
        <f t="shared" ref="C163" si="259">SUM(C161:C162)</f>
        <v>4.869948658326761</v>
      </c>
      <c r="D163" s="301">
        <f t="shared" ref="D163" si="260">SUM(D161:D162)</f>
        <v>0.98231776027359829</v>
      </c>
      <c r="E163" s="301">
        <f t="shared" si="254"/>
        <v>16.752000000000013</v>
      </c>
      <c r="F163" s="301"/>
      <c r="G163" s="301">
        <f>SUM(G161:G162)</f>
        <v>9.3986281827548126</v>
      </c>
      <c r="H163" s="301">
        <f t="shared" ref="H163" si="261">SUM(H161:H162)</f>
        <v>4.191748610703633</v>
      </c>
      <c r="I163" s="301">
        <f t="shared" ref="I163" si="262">SUM(I161:I162)</f>
        <v>0.68462320654156938</v>
      </c>
      <c r="J163" s="301">
        <f t="shared" si="255"/>
        <v>14.275000000000016</v>
      </c>
      <c r="K163" s="301"/>
      <c r="L163" s="301">
        <f>SUM(L161:L162)</f>
        <v>9.5779491943479069</v>
      </c>
      <c r="M163" s="301">
        <f t="shared" ref="M163" si="263">SUM(M161:M162)</f>
        <v>4.2156276963476396</v>
      </c>
      <c r="N163" s="301">
        <f t="shared" ref="N163" si="264">SUM(N161:N162)</f>
        <v>0.7504231093044833</v>
      </c>
      <c r="O163" s="301">
        <f t="shared" si="256"/>
        <v>14.544000000000031</v>
      </c>
      <c r="P163" s="301"/>
      <c r="Q163" s="301">
        <f>SUM(Q161:Q162)</f>
        <v>9.9392720862655821</v>
      </c>
      <c r="R163" s="301">
        <f t="shared" ref="R163" si="265">SUM(R161:R162)</f>
        <v>4.4734141599419734</v>
      </c>
      <c r="S163" s="301">
        <f t="shared" ref="S163" si="266">SUM(S161:S162)</f>
        <v>0.78831375379240287</v>
      </c>
      <c r="T163" s="301">
        <f t="shared" si="257"/>
        <v>15.20099999999996</v>
      </c>
      <c r="U163" s="301"/>
      <c r="V163" s="301">
        <f>SUM(V161:V162)</f>
        <v>9.6193078439251369</v>
      </c>
      <c r="W163" s="301">
        <f t="shared" ref="W163" si="267">SUM(W161:W162)</f>
        <v>4.5134119489317479</v>
      </c>
      <c r="X163" s="301">
        <f t="shared" ref="X163" si="268">SUM(X161:X162)</f>
        <v>0.78728020714312985</v>
      </c>
      <c r="Y163" s="301">
        <f t="shared" si="258"/>
        <v>14.920000000000016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13.438145302251897</v>
      </c>
      <c r="C170" s="300">
        <v>17.131890025663626</v>
      </c>
      <c r="D170" s="300">
        <v>4.1372032117760416</v>
      </c>
      <c r="E170" s="300">
        <f>SUM(B170:D170)</f>
        <v>34.707238539691566</v>
      </c>
      <c r="F170" s="300"/>
      <c r="G170" s="300">
        <v>13.701814708038592</v>
      </c>
      <c r="H170" s="300">
        <v>18.115708816498081</v>
      </c>
      <c r="I170" s="300">
        <v>4.111912200046711</v>
      </c>
      <c r="J170" s="300">
        <f>SUM(G170:I170)</f>
        <v>35.929435724583385</v>
      </c>
      <c r="K170" s="300"/>
      <c r="L170" s="300">
        <v>12.728076648802423</v>
      </c>
      <c r="M170" s="300">
        <v>17.538716718255614</v>
      </c>
      <c r="N170" s="300">
        <v>3.9650885913384966</v>
      </c>
      <c r="O170" s="300">
        <f>SUM(L170:N170)</f>
        <v>34.231881958396535</v>
      </c>
      <c r="P170" s="300"/>
      <c r="Q170" s="300">
        <v>12.935189311487804</v>
      </c>
      <c r="R170" s="300">
        <v>17.061286051728246</v>
      </c>
      <c r="S170" s="300">
        <v>3.9860243274776024</v>
      </c>
      <c r="T170" s="300">
        <f>SUM(Q170:S170)</f>
        <v>33.982499690693651</v>
      </c>
      <c r="U170" s="300"/>
      <c r="V170" s="300">
        <v>13.965035571769798</v>
      </c>
      <c r="W170" s="300">
        <v>16.837903574263603</v>
      </c>
      <c r="X170" s="300">
        <v>4.1183580192332307</v>
      </c>
      <c r="Y170" s="300">
        <f>SUM(V170:X170)</f>
        <v>34.921297165266637</v>
      </c>
    </row>
    <row r="171" spans="1:25" x14ac:dyDescent="0.2">
      <c r="A171" s="260" t="s">
        <v>364</v>
      </c>
      <c r="B171" s="300">
        <v>8.8180172326468469</v>
      </c>
      <c r="C171" s="300">
        <v>3.5129169914800187</v>
      </c>
      <c r="D171" s="300">
        <v>1.8838272361815578</v>
      </c>
      <c r="E171" s="300">
        <f t="shared" ref="E171" si="269">SUM(B171:D171)</f>
        <v>14.214761460308424</v>
      </c>
      <c r="F171" s="300"/>
      <c r="G171" s="300">
        <v>8.6767972646837546</v>
      </c>
      <c r="H171" s="300">
        <v>3.9704316450396449</v>
      </c>
      <c r="I171" s="300">
        <v>2.4233353656931325</v>
      </c>
      <c r="J171" s="300">
        <f t="shared" ref="J171:J172" si="270">SUM(G171:I171)</f>
        <v>15.070564275416531</v>
      </c>
      <c r="K171" s="300"/>
      <c r="L171" s="300">
        <v>8.1322219425643638</v>
      </c>
      <c r="M171" s="300">
        <v>4.0952551050138783</v>
      </c>
      <c r="N171" s="300">
        <v>2.6396409940252124</v>
      </c>
      <c r="O171" s="300">
        <f t="shared" ref="O171:O172" si="271">SUM(L171:N171)</f>
        <v>14.867118041603455</v>
      </c>
      <c r="P171" s="300"/>
      <c r="Q171" s="300">
        <v>7.9792535898820489</v>
      </c>
      <c r="R171" s="300">
        <v>4.1260967397919392</v>
      </c>
      <c r="S171" s="300">
        <v>2.6751499796323968</v>
      </c>
      <c r="T171" s="300">
        <f t="shared" ref="T171:T172" si="272">SUM(Q171:S171)</f>
        <v>14.780500309306387</v>
      </c>
      <c r="U171" s="300"/>
      <c r="V171" s="300">
        <v>8.0246386538376573</v>
      </c>
      <c r="W171" s="300">
        <v>4.3492324472563189</v>
      </c>
      <c r="X171" s="300">
        <v>2.8448317336394289</v>
      </c>
      <c r="Y171" s="300">
        <f t="shared" ref="Y171:Y172" si="273">SUM(V171:X171)</f>
        <v>15.218702834733405</v>
      </c>
    </row>
    <row r="172" spans="1:25" x14ac:dyDescent="0.2">
      <c r="A172" s="264" t="s">
        <v>363</v>
      </c>
      <c r="B172" s="301">
        <f>SUM(B170:B171)</f>
        <v>22.256162534898742</v>
      </c>
      <c r="C172" s="301">
        <f t="shared" ref="C172" si="274">SUM(C170:C171)</f>
        <v>20.644807017143645</v>
      </c>
      <c r="D172" s="301">
        <f t="shared" ref="D172" si="275">SUM(D170:D171)</f>
        <v>6.0210304479575996</v>
      </c>
      <c r="E172" s="301">
        <f>SUM(B172:D172)</f>
        <v>48.921999999999983</v>
      </c>
      <c r="F172" s="301"/>
      <c r="G172" s="301">
        <f>SUM(G170:G171)</f>
        <v>22.378611972722346</v>
      </c>
      <c r="H172" s="301">
        <f t="shared" ref="H172" si="276">SUM(H170:H171)</f>
        <v>22.086140461537727</v>
      </c>
      <c r="I172" s="301">
        <f t="shared" ref="I172" si="277">SUM(I170:I171)</f>
        <v>6.5352475657398434</v>
      </c>
      <c r="J172" s="301">
        <f t="shared" si="270"/>
        <v>50.999999999999922</v>
      </c>
      <c r="K172" s="301"/>
      <c r="L172" s="301">
        <f>SUM(L170:L171)</f>
        <v>20.860298591366785</v>
      </c>
      <c r="M172" s="301">
        <f t="shared" ref="M172" si="278">SUM(M170:M171)</f>
        <v>21.633971823269491</v>
      </c>
      <c r="N172" s="301">
        <f t="shared" ref="N172" si="279">SUM(N170:N171)</f>
        <v>6.6047295853637085</v>
      </c>
      <c r="O172" s="301">
        <f t="shared" si="271"/>
        <v>49.098999999999982</v>
      </c>
      <c r="P172" s="301"/>
      <c r="Q172" s="301">
        <f>SUM(Q170:Q171)</f>
        <v>20.914442901369853</v>
      </c>
      <c r="R172" s="301">
        <f t="shared" ref="R172" si="280">SUM(R170:R171)</f>
        <v>21.187382791520186</v>
      </c>
      <c r="S172" s="301">
        <f t="shared" ref="S172" si="281">SUM(S170:S171)</f>
        <v>6.6611743071099987</v>
      </c>
      <c r="T172" s="301">
        <f t="shared" si="272"/>
        <v>48.763000000000034</v>
      </c>
      <c r="U172" s="301"/>
      <c r="V172" s="301">
        <f>SUM(V170:V171)</f>
        <v>21.989674225607455</v>
      </c>
      <c r="W172" s="301">
        <f t="shared" ref="W172" si="282">SUM(W170:W171)</f>
        <v>21.187136021519922</v>
      </c>
      <c r="X172" s="301">
        <f t="shared" ref="X172" si="283">SUM(X170:X171)</f>
        <v>6.9631897528726601</v>
      </c>
      <c r="Y172" s="301">
        <f t="shared" si="273"/>
        <v>50.140000000000036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17.173513993115105</v>
      </c>
      <c r="C179" s="300">
        <v>16.216204147576288</v>
      </c>
      <c r="D179" s="300">
        <v>3.780235055966823</v>
      </c>
      <c r="E179" s="300">
        <f>SUM(B179:D179)</f>
        <v>37.169953196658213</v>
      </c>
      <c r="F179" s="300"/>
      <c r="G179" s="300">
        <v>19.828842732296135</v>
      </c>
      <c r="H179" s="300">
        <v>18.719157254282184</v>
      </c>
      <c r="I179" s="300">
        <v>3.8510351697322553</v>
      </c>
      <c r="J179" s="300">
        <f>SUM(G179:I179)</f>
        <v>42.399035156310575</v>
      </c>
      <c r="K179" s="300"/>
      <c r="L179" s="300">
        <v>19.401638784964977</v>
      </c>
      <c r="M179" s="300">
        <v>18.117884238232325</v>
      </c>
      <c r="N179" s="300">
        <v>3.7462503017612052</v>
      </c>
      <c r="O179" s="300">
        <f>SUM(L179:N179)</f>
        <v>41.265773324958509</v>
      </c>
      <c r="P179" s="300"/>
      <c r="Q179" s="300">
        <v>20.667775147619629</v>
      </c>
      <c r="R179" s="300">
        <v>18.175998363100451</v>
      </c>
      <c r="S179" s="300">
        <v>4.08840317018368</v>
      </c>
      <c r="T179" s="300">
        <f>SUM(Q179:S179)</f>
        <v>42.932176680903765</v>
      </c>
      <c r="U179" s="300"/>
      <c r="V179" s="300">
        <v>21.993427799425426</v>
      </c>
      <c r="W179" s="300">
        <v>17.085384488698868</v>
      </c>
      <c r="X179" s="300">
        <v>4.4602671218615457</v>
      </c>
      <c r="Y179" s="300">
        <f>SUM(V179:X179)</f>
        <v>43.539079409985845</v>
      </c>
    </row>
    <row r="180" spans="1:25" x14ac:dyDescent="0.2">
      <c r="A180" s="260" t="s">
        <v>364</v>
      </c>
      <c r="B180" s="300">
        <v>7.1827571976568718</v>
      </c>
      <c r="C180" s="300">
        <v>2.6839358308687347</v>
      </c>
      <c r="D180" s="300">
        <v>0.57735377481615802</v>
      </c>
      <c r="E180" s="300">
        <f t="shared" ref="E180:E181" si="284">SUM(B180:D180)</f>
        <v>10.444046803341765</v>
      </c>
      <c r="F180" s="300"/>
      <c r="G180" s="300">
        <v>6.8767590920358099</v>
      </c>
      <c r="H180" s="300">
        <v>2.2524585236625745</v>
      </c>
      <c r="I180" s="300">
        <v>1.0237472279910891</v>
      </c>
      <c r="J180" s="300">
        <f t="shared" ref="J180:J181" si="285">SUM(G180:I180)</f>
        <v>10.152964843689473</v>
      </c>
      <c r="K180" s="300"/>
      <c r="L180" s="300">
        <v>6.9267691716314586</v>
      </c>
      <c r="M180" s="300">
        <v>2.9654873024037904</v>
      </c>
      <c r="N180" s="300">
        <v>0.9379702010061991</v>
      </c>
      <c r="O180" s="300">
        <f t="shared" ref="O180:O181" si="286">SUM(L180:N180)</f>
        <v>10.830226675041448</v>
      </c>
      <c r="P180" s="300"/>
      <c r="Q180" s="300">
        <v>7.2128257955142159</v>
      </c>
      <c r="R180" s="300">
        <v>3.1264839448017363</v>
      </c>
      <c r="S180" s="300">
        <v>0.93951357878036945</v>
      </c>
      <c r="T180" s="300">
        <f t="shared" ref="T180:T181" si="287">SUM(Q180:S180)</f>
        <v>11.278823319096322</v>
      </c>
      <c r="U180" s="300"/>
      <c r="V180" s="300">
        <v>7.3494149066913081</v>
      </c>
      <c r="W180" s="300">
        <v>3.2594984371842202</v>
      </c>
      <c r="X180" s="300">
        <v>0.87500724613861425</v>
      </c>
      <c r="Y180" s="300">
        <f t="shared" ref="Y180:Y181" si="288">SUM(V180:X180)</f>
        <v>11.483920590014142</v>
      </c>
    </row>
    <row r="181" spans="1:25" x14ac:dyDescent="0.2">
      <c r="A181" s="264" t="s">
        <v>363</v>
      </c>
      <c r="B181" s="301">
        <f>SUM(B179:B180)</f>
        <v>24.356271190771977</v>
      </c>
      <c r="C181" s="301">
        <f t="shared" ref="C181" si="289">SUM(C179:C180)</f>
        <v>18.900139978445022</v>
      </c>
      <c r="D181" s="301">
        <f t="shared" ref="D181" si="290">SUM(D179:D180)</f>
        <v>4.3575888307829809</v>
      </c>
      <c r="E181" s="301">
        <f t="shared" si="284"/>
        <v>47.613999999999983</v>
      </c>
      <c r="F181" s="301"/>
      <c r="G181" s="301">
        <f>SUM(G179:G180)</f>
        <v>26.705601824331943</v>
      </c>
      <c r="H181" s="301">
        <f t="shared" ref="H181" si="291">SUM(H179:H180)</f>
        <v>20.971615777944759</v>
      </c>
      <c r="I181" s="301">
        <f t="shared" ref="I181" si="292">SUM(I179:I180)</f>
        <v>4.8747823977233447</v>
      </c>
      <c r="J181" s="301">
        <f t="shared" si="285"/>
        <v>52.552000000000042</v>
      </c>
      <c r="K181" s="301"/>
      <c r="L181" s="301">
        <f>SUM(L179:L180)</f>
        <v>26.328407956596436</v>
      </c>
      <c r="M181" s="301">
        <f t="shared" ref="M181" si="293">SUM(M179:M180)</f>
        <v>21.083371540636115</v>
      </c>
      <c r="N181" s="301">
        <f t="shared" ref="N181" si="294">SUM(N179:N180)</f>
        <v>4.6842205027674044</v>
      </c>
      <c r="O181" s="301">
        <f t="shared" si="286"/>
        <v>52.095999999999954</v>
      </c>
      <c r="P181" s="301"/>
      <c r="Q181" s="301">
        <f>SUM(Q179:Q180)</f>
        <v>27.880600943133846</v>
      </c>
      <c r="R181" s="301">
        <f t="shared" ref="R181" si="295">SUM(R179:R180)</f>
        <v>21.302482307902189</v>
      </c>
      <c r="S181" s="301">
        <f t="shared" ref="S181" si="296">SUM(S179:S180)</f>
        <v>5.0279167489640493</v>
      </c>
      <c r="T181" s="301">
        <f t="shared" si="287"/>
        <v>54.211000000000084</v>
      </c>
      <c r="U181" s="301"/>
      <c r="V181" s="301">
        <f>SUM(V179:V180)</f>
        <v>29.342842706116734</v>
      </c>
      <c r="W181" s="301">
        <f t="shared" ref="W181" si="297">SUM(W179:W180)</f>
        <v>20.344882925883088</v>
      </c>
      <c r="X181" s="301">
        <f t="shared" ref="X181" si="298">SUM(X179:X180)</f>
        <v>5.3352743680001602</v>
      </c>
      <c r="Y181" s="301">
        <f t="shared" si="288"/>
        <v>55.022999999999982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1.9992262636537266</v>
      </c>
      <c r="C188" s="300">
        <v>3.3497965383863959</v>
      </c>
      <c r="D188" s="300">
        <v>2.2191314888857452</v>
      </c>
      <c r="E188" s="300">
        <f>SUM(B188:D188)</f>
        <v>7.5681542909258681</v>
      </c>
      <c r="F188" s="300"/>
      <c r="G188" s="300">
        <v>1.8687495453224252</v>
      </c>
      <c r="H188" s="300">
        <v>3.7243071216075605</v>
      </c>
      <c r="I188" s="300">
        <v>2.2189568632867043</v>
      </c>
      <c r="J188" s="300">
        <f>SUM(G188:I188)</f>
        <v>7.8120135302166904</v>
      </c>
      <c r="K188" s="300"/>
      <c r="L188" s="300">
        <v>2.0666877728731494</v>
      </c>
      <c r="M188" s="300">
        <v>3.4799119684040547</v>
      </c>
      <c r="N188" s="300">
        <v>2.593692594834589</v>
      </c>
      <c r="O188" s="300">
        <f>SUM(L188:N188)</f>
        <v>8.1402923361117931</v>
      </c>
      <c r="P188" s="300"/>
      <c r="Q188" s="300">
        <v>2.2052721920771683</v>
      </c>
      <c r="R188" s="300">
        <v>3.8734361549560052</v>
      </c>
      <c r="S188" s="300">
        <v>2.695052557254388</v>
      </c>
      <c r="T188" s="300">
        <f>SUM(Q188:S188)</f>
        <v>8.7737609042875615</v>
      </c>
      <c r="U188" s="300"/>
      <c r="V188" s="300">
        <v>2.2804176110147854</v>
      </c>
      <c r="W188" s="300">
        <v>4.236890440689896</v>
      </c>
      <c r="X188" s="300">
        <v>2.9925606840139936</v>
      </c>
      <c r="Y188" s="300">
        <f>SUM(V188:X188)</f>
        <v>9.5098687357186744</v>
      </c>
    </row>
    <row r="189" spans="1:25" x14ac:dyDescent="0.2">
      <c r="A189" s="260" t="s">
        <v>364</v>
      </c>
      <c r="B189" s="300">
        <v>3.2664730741150478</v>
      </c>
      <c r="C189" s="300">
        <v>2.3035287091067982</v>
      </c>
      <c r="D189" s="300">
        <v>3.2398439258523171</v>
      </c>
      <c r="E189" s="300">
        <f t="shared" ref="E189:E190" si="299">SUM(B189:D189)</f>
        <v>8.809845709074164</v>
      </c>
      <c r="F189" s="300"/>
      <c r="G189" s="300">
        <v>2.8018840474207369</v>
      </c>
      <c r="H189" s="300">
        <v>2.4145813632240758</v>
      </c>
      <c r="I189" s="300">
        <v>2.4715210591384937</v>
      </c>
      <c r="J189" s="300">
        <f t="shared" ref="J189:J190" si="300">SUM(G189:I189)</f>
        <v>7.687986469783306</v>
      </c>
      <c r="K189" s="300"/>
      <c r="L189" s="300">
        <v>2.790381323412102</v>
      </c>
      <c r="M189" s="300">
        <v>2.2354861292956243</v>
      </c>
      <c r="N189" s="300">
        <v>2.0718402111804641</v>
      </c>
      <c r="O189" s="300">
        <f t="shared" ref="O189:O190" si="301">SUM(L189:N189)</f>
        <v>7.0977076638881904</v>
      </c>
      <c r="P189" s="300"/>
      <c r="Q189" s="300">
        <v>3.1185968320057249</v>
      </c>
      <c r="R189" s="300">
        <v>2.5624657808881168</v>
      </c>
      <c r="S189" s="300">
        <v>2.2861764828185862</v>
      </c>
      <c r="T189" s="300">
        <f t="shared" ref="T189:T190" si="302">SUM(Q189:S189)</f>
        <v>7.9672390957124275</v>
      </c>
      <c r="U189" s="300"/>
      <c r="V189" s="300">
        <v>3.4610758636401795</v>
      </c>
      <c r="W189" s="300">
        <v>2.9441377487298599</v>
      </c>
      <c r="X189" s="300">
        <v>2.6459176519112884</v>
      </c>
      <c r="Y189" s="300">
        <f t="shared" ref="Y189:Y190" si="303">SUM(V189:X189)</f>
        <v>9.0511312642813273</v>
      </c>
    </row>
    <row r="190" spans="1:25" x14ac:dyDescent="0.2">
      <c r="A190" s="264" t="s">
        <v>363</v>
      </c>
      <c r="B190" s="301">
        <f>SUM(B188:B189)</f>
        <v>5.2656993377687744</v>
      </c>
      <c r="C190" s="301">
        <f t="shared" ref="C190" si="304">SUM(C188:C189)</f>
        <v>5.6533252474931945</v>
      </c>
      <c r="D190" s="301">
        <f t="shared" ref="D190" si="305">SUM(D188:D189)</f>
        <v>5.4589754147380622</v>
      </c>
      <c r="E190" s="301">
        <f t="shared" si="299"/>
        <v>16.378000000000032</v>
      </c>
      <c r="F190" s="301"/>
      <c r="G190" s="301">
        <f>SUM(G188:G189)</f>
        <v>4.6706335927431617</v>
      </c>
      <c r="H190" s="301">
        <f t="shared" ref="H190" si="306">SUM(H188:H189)</f>
        <v>6.1388884848316359</v>
      </c>
      <c r="I190" s="301">
        <f t="shared" ref="I190" si="307">SUM(I188:I189)</f>
        <v>4.690477922425198</v>
      </c>
      <c r="J190" s="301">
        <f t="shared" si="300"/>
        <v>15.499999999999996</v>
      </c>
      <c r="K190" s="301"/>
      <c r="L190" s="301">
        <f>SUM(L188:L189)</f>
        <v>4.857069096285251</v>
      </c>
      <c r="M190" s="301">
        <f t="shared" ref="M190" si="308">SUM(M188:M189)</f>
        <v>5.715398097699679</v>
      </c>
      <c r="N190" s="301">
        <f t="shared" ref="N190" si="309">SUM(N188:N189)</f>
        <v>4.6655328060150527</v>
      </c>
      <c r="O190" s="301">
        <f t="shared" si="301"/>
        <v>15.237999999999984</v>
      </c>
      <c r="P190" s="301"/>
      <c r="Q190" s="301">
        <f>SUM(Q188:Q189)</f>
        <v>5.3238690240828932</v>
      </c>
      <c r="R190" s="301">
        <f t="shared" ref="R190" si="310">SUM(R188:R189)</f>
        <v>6.4359019358441216</v>
      </c>
      <c r="S190" s="301">
        <f t="shared" ref="S190" si="311">SUM(S188:S189)</f>
        <v>4.9812290400729742</v>
      </c>
      <c r="T190" s="301">
        <f t="shared" si="302"/>
        <v>16.740999999999989</v>
      </c>
      <c r="U190" s="301"/>
      <c r="V190" s="301">
        <f>SUM(V188:V189)</f>
        <v>5.7414934746549644</v>
      </c>
      <c r="W190" s="301">
        <f t="shared" ref="W190" si="312">SUM(W188:W189)</f>
        <v>7.1810281894197558</v>
      </c>
      <c r="X190" s="301">
        <f t="shared" ref="X190" si="313">SUM(X188:X189)</f>
        <v>5.6384783359252815</v>
      </c>
      <c r="Y190" s="301">
        <f t="shared" si="303"/>
        <v>18.561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2.9591133176586775</v>
      </c>
      <c r="C197" s="300">
        <v>3.7046736622767358</v>
      </c>
      <c r="D197" s="300">
        <v>4.4288492674460462</v>
      </c>
      <c r="E197" s="300">
        <f>SUM(B197:D197)</f>
        <v>11.09263624738146</v>
      </c>
      <c r="F197" s="300"/>
      <c r="G197" s="300">
        <v>3.3818495358370146</v>
      </c>
      <c r="H197" s="300">
        <v>3.2918412318561652</v>
      </c>
      <c r="I197" s="300">
        <v>3.948051894166043</v>
      </c>
      <c r="J197" s="300">
        <f>SUM(G197:I197)</f>
        <v>10.621742661859223</v>
      </c>
      <c r="K197" s="300"/>
      <c r="L197" s="300">
        <v>3.3020212370105981</v>
      </c>
      <c r="M197" s="300">
        <v>4.2203958936329791</v>
      </c>
      <c r="N197" s="300">
        <v>4.3258893246253747</v>
      </c>
      <c r="O197" s="300">
        <f>SUM(L197:N197)</f>
        <v>11.848306455268951</v>
      </c>
      <c r="P197" s="300"/>
      <c r="Q197" s="300">
        <v>3.0673286721119295</v>
      </c>
      <c r="R197" s="300">
        <v>3.9894083916459713</v>
      </c>
      <c r="S197" s="300">
        <v>4.1611433879048514</v>
      </c>
      <c r="T197" s="300">
        <f>SUM(Q197:S197)</f>
        <v>11.217880451662751</v>
      </c>
      <c r="U197" s="300"/>
      <c r="V197" s="300">
        <v>2.9304758979642411</v>
      </c>
      <c r="W197" s="300">
        <v>3.8645761974772816</v>
      </c>
      <c r="X197" s="300">
        <v>4.0992675093608169</v>
      </c>
      <c r="Y197" s="300">
        <f>SUM(V197:X197)</f>
        <v>10.894319604802341</v>
      </c>
    </row>
    <row r="198" spans="1:25" x14ac:dyDescent="0.2">
      <c r="A198" s="260" t="s">
        <v>364</v>
      </c>
      <c r="B198" s="300">
        <v>4.5376325070168058</v>
      </c>
      <c r="C198" s="300">
        <v>1.0341381053687606</v>
      </c>
      <c r="D198" s="300">
        <v>2.5075931402329639</v>
      </c>
      <c r="E198" s="300">
        <f t="shared" ref="E198:E199" si="314">SUM(B198:D198)</f>
        <v>8.07936375261853</v>
      </c>
      <c r="F198" s="300"/>
      <c r="G198" s="300">
        <v>3.9332321248975246</v>
      </c>
      <c r="H198" s="300">
        <v>1.0317174611136428</v>
      </c>
      <c r="I198" s="300">
        <v>1.7873077521296452</v>
      </c>
      <c r="J198" s="300">
        <f t="shared" ref="J198:J199" si="315">SUM(G198:I198)</f>
        <v>6.7522573381408124</v>
      </c>
      <c r="K198" s="300"/>
      <c r="L198" s="300">
        <v>2.811218811790821</v>
      </c>
      <c r="M198" s="300">
        <v>0.8326406610032564</v>
      </c>
      <c r="N198" s="300">
        <v>1.327834071936971</v>
      </c>
      <c r="O198" s="300">
        <f t="shared" ref="O198:O199" si="316">SUM(L198:N198)</f>
        <v>4.9716935447310489</v>
      </c>
      <c r="P198" s="300"/>
      <c r="Q198" s="300">
        <v>2.7841651052471912</v>
      </c>
      <c r="R198" s="300">
        <v>0.79560220606600962</v>
      </c>
      <c r="S198" s="300">
        <v>1.3133522370240407</v>
      </c>
      <c r="T198" s="300">
        <f t="shared" ref="T198:T199" si="317">SUM(Q198:S198)</f>
        <v>4.8931195483372418</v>
      </c>
      <c r="U198" s="300"/>
      <c r="V198" s="300">
        <v>2.9194799490664454</v>
      </c>
      <c r="W198" s="300">
        <v>0.7988168078354535</v>
      </c>
      <c r="X198" s="300">
        <v>1.371383638295772</v>
      </c>
      <c r="Y198" s="300">
        <f t="shared" ref="Y198:Y199" si="318">SUM(V198:X198)</f>
        <v>5.0896803951976715</v>
      </c>
    </row>
    <row r="199" spans="1:25" x14ac:dyDescent="0.2">
      <c r="A199" s="264" t="s">
        <v>363</v>
      </c>
      <c r="B199" s="301">
        <f>SUM(B197:B198)</f>
        <v>7.4967458246754832</v>
      </c>
      <c r="C199" s="301">
        <f t="shared" ref="C199" si="319">SUM(C197:C198)</f>
        <v>4.7388117676454966</v>
      </c>
      <c r="D199" s="301">
        <f t="shared" ref="D199" si="320">SUM(D197:D198)</f>
        <v>6.9364424076790101</v>
      </c>
      <c r="E199" s="301">
        <f t="shared" si="314"/>
        <v>19.17199999999999</v>
      </c>
      <c r="F199" s="301"/>
      <c r="G199" s="301">
        <f>SUM(G197:G198)</f>
        <v>7.3150816607345392</v>
      </c>
      <c r="H199" s="301">
        <f t="shared" ref="H199" si="321">SUM(H197:H198)</f>
        <v>4.323558692969808</v>
      </c>
      <c r="I199" s="301">
        <f t="shared" ref="I199" si="322">SUM(I197:I198)</f>
        <v>5.735359646295688</v>
      </c>
      <c r="J199" s="301">
        <f t="shared" si="315"/>
        <v>17.374000000000034</v>
      </c>
      <c r="K199" s="301"/>
      <c r="L199" s="301">
        <f>SUM(L197:L198)</f>
        <v>6.1132400488014191</v>
      </c>
      <c r="M199" s="301">
        <f t="shared" ref="M199" si="323">SUM(M197:M198)</f>
        <v>5.0530365546362352</v>
      </c>
      <c r="N199" s="301">
        <f t="shared" ref="N199" si="324">SUM(N197:N198)</f>
        <v>5.6537233965623459</v>
      </c>
      <c r="O199" s="301">
        <f t="shared" si="316"/>
        <v>16.82</v>
      </c>
      <c r="P199" s="301"/>
      <c r="Q199" s="301">
        <f>SUM(Q197:Q198)</f>
        <v>5.8514937773591207</v>
      </c>
      <c r="R199" s="301">
        <f t="shared" ref="R199" si="325">SUM(R197:R198)</f>
        <v>4.785010597711981</v>
      </c>
      <c r="S199" s="301">
        <f t="shared" ref="S199" si="326">SUM(S197:S198)</f>
        <v>5.4744956249288919</v>
      </c>
      <c r="T199" s="301">
        <f t="shared" si="317"/>
        <v>16.110999999999994</v>
      </c>
      <c r="U199" s="301"/>
      <c r="V199" s="301">
        <f>SUM(V197:V198)</f>
        <v>5.8499558470306869</v>
      </c>
      <c r="W199" s="301">
        <f t="shared" ref="W199" si="327">SUM(W197:W198)</f>
        <v>4.6633930053127353</v>
      </c>
      <c r="X199" s="301">
        <f t="shared" ref="X199" si="328">SUM(X197:X198)</f>
        <v>5.4706511476565893</v>
      </c>
      <c r="Y199" s="301">
        <f t="shared" si="318"/>
        <v>15.984000000000012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Thames Valley Berkshire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0.94123530379768283</v>
      </c>
      <c r="N7">
        <f>'Ind T4'!C122</f>
        <v>0.52075022441306906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1.8155102912946308</v>
      </c>
      <c r="N9">
        <f>'Ind T4'!C120</f>
        <v>0.36508554805081417</v>
      </c>
    </row>
    <row r="10" spans="1:16" x14ac:dyDescent="0.2">
      <c r="L10" s="13" t="str">
        <f>'Ind T4'!A80</f>
        <v>Education</v>
      </c>
      <c r="M10">
        <f>'Ind T4'!B119</f>
        <v>7.2255590516157042E-2</v>
      </c>
      <c r="N10">
        <f>'Ind T4'!C119</f>
        <v>0.13996736124322062</v>
      </c>
    </row>
    <row r="11" spans="1:16" x14ac:dyDescent="0.2">
      <c r="L11" s="13" t="str">
        <f>'Ind T4'!A79</f>
        <v>Public admin. and defence</v>
      </c>
      <c r="M11">
        <f>'Ind T4'!B118</f>
        <v>-2.7872026626301838</v>
      </c>
      <c r="N11">
        <f>'Ind T4'!C118</f>
        <v>0.17030523719865354</v>
      </c>
    </row>
    <row r="12" spans="1:16" x14ac:dyDescent="0.2">
      <c r="L12" s="1" t="str">
        <f>CONCATENATE("[",'Ind T4'!A78,"]")</f>
        <v>[Non-marketed services]</v>
      </c>
      <c r="M12">
        <f>'Ind T4'!B117</f>
        <v>0.42900574885615939</v>
      </c>
      <c r="N12">
        <f>'Ind T4'!C117</f>
        <v>0.24593869629416787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-2.5836812121580621</v>
      </c>
      <c r="N14" s="13">
        <f>'Ind T4'!C115</f>
        <v>-0.3392926481231795</v>
      </c>
    </row>
    <row r="15" spans="1:16" x14ac:dyDescent="0.2">
      <c r="L15" s="13" t="str">
        <f>'Ind T4'!A75</f>
        <v>Arts and entertainment</v>
      </c>
      <c r="M15" s="13">
        <f>'Ind T4'!B114</f>
        <v>-1.4325728650747216</v>
      </c>
      <c r="N15" s="13">
        <f>'Ind T4'!C114</f>
        <v>1.3238212544383066</v>
      </c>
    </row>
    <row r="16" spans="1:16" x14ac:dyDescent="0.2">
      <c r="L16" s="13" t="str">
        <f>'Ind T4'!A74</f>
        <v>Support services</v>
      </c>
      <c r="M16" s="13">
        <f>'Ind T4'!B113</f>
        <v>3.2524645364887528</v>
      </c>
      <c r="N16" s="13">
        <f>'Ind T4'!C113</f>
        <v>0.84605984215284646</v>
      </c>
    </row>
    <row r="17" spans="12:14" x14ac:dyDescent="0.2">
      <c r="L17" s="13" t="str">
        <f>'Ind T4'!A73</f>
        <v>Professional services</v>
      </c>
      <c r="M17" s="13">
        <f>'Ind T4'!B112</f>
        <v>0.2898950612906237</v>
      </c>
      <c r="N17" s="13">
        <f>'Ind T4'!C112</f>
        <v>0.85468360637728225</v>
      </c>
    </row>
    <row r="18" spans="12:14" x14ac:dyDescent="0.2">
      <c r="L18" s="13" t="str">
        <f>'Ind T4'!A72</f>
        <v>Real estate</v>
      </c>
      <c r="M18" s="13">
        <f>'Ind T4'!B111</f>
        <v>1.216068095718903</v>
      </c>
      <c r="N18" s="13">
        <f>'Ind T4'!C111</f>
        <v>0.72597402213661066</v>
      </c>
    </row>
    <row r="19" spans="12:14" x14ac:dyDescent="0.2">
      <c r="L19" t="str">
        <f>'Ind T4'!A71</f>
        <v>Finance and insurance</v>
      </c>
      <c r="M19">
        <f>'Ind T4'!B110</f>
        <v>0.32844426081746203</v>
      </c>
      <c r="N19">
        <f>'Ind T4'!C110</f>
        <v>-0.93374679329104593</v>
      </c>
    </row>
    <row r="20" spans="12:14" x14ac:dyDescent="0.2">
      <c r="L20" t="str">
        <f>'Ind T4'!A70</f>
        <v>Information technology</v>
      </c>
      <c r="M20">
        <f>'Ind T4'!B109</f>
        <v>0.61720770785420598</v>
      </c>
      <c r="N20">
        <f>'Ind T4'!C109</f>
        <v>1.1803402880453007</v>
      </c>
    </row>
    <row r="21" spans="12:14" x14ac:dyDescent="0.2">
      <c r="L21" t="str">
        <f>'Ind T4'!A69</f>
        <v>Media</v>
      </c>
      <c r="M21">
        <f>'Ind T4'!B108</f>
        <v>-3.4102135699658254</v>
      </c>
      <c r="N21">
        <f>'Ind T4'!C108</f>
        <v>-0.37076410209978539</v>
      </c>
    </row>
    <row r="22" spans="12:14" x14ac:dyDescent="0.2">
      <c r="L22" s="1" t="str">
        <f>CONCATENATE("[",'Ind T4'!A68,"]")</f>
        <v>[Business and other services]</v>
      </c>
      <c r="M22">
        <f>'Ind T4'!B107</f>
        <v>0.59188943825261298</v>
      </c>
      <c r="N22">
        <f>'Ind T4'!C107</f>
        <v>0.80858465592825723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1.9179801098933913</v>
      </c>
      <c r="N24">
        <f>'Ind T4'!C105</f>
        <v>1.002739464611202</v>
      </c>
    </row>
    <row r="25" spans="12:14" x14ac:dyDescent="0.2">
      <c r="L25" s="13" t="str">
        <f>'Ind T4'!A65</f>
        <v>Transport and storage</v>
      </c>
      <c r="M25">
        <f>'Ind T4'!B104</f>
        <v>-1.4291591562926476</v>
      </c>
      <c r="N25">
        <f>'Ind T4'!C104</f>
        <v>0.4453145347639742</v>
      </c>
    </row>
    <row r="26" spans="12:14" x14ac:dyDescent="0.2">
      <c r="L26" s="13" t="str">
        <f>'Ind T4'!A64</f>
        <v>Wholesale and retail trade</v>
      </c>
      <c r="M26">
        <f>'Ind T4'!B103</f>
        <v>1.2086709585683142</v>
      </c>
      <c r="N26">
        <f>'Ind T4'!C103</f>
        <v>0.15376250654526302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0.91931561976534848</v>
      </c>
      <c r="N27">
        <f>'Ind T4'!C102</f>
        <v>0.40102037915703548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4.2770912215462698</v>
      </c>
      <c r="N29">
        <f>'Ind T4'!C100</f>
        <v>0.90318720780782069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0.33257684968401868</v>
      </c>
      <c r="N31">
        <f>'Ind T4'!C98</f>
        <v>-1.105199139479851</v>
      </c>
    </row>
    <row r="32" spans="12:14" x14ac:dyDescent="0.2">
      <c r="L32" s="13" t="str">
        <f>'Ind T4'!A58</f>
        <v>Engineering</v>
      </c>
      <c r="M32">
        <f>'Ind T4'!B97</f>
        <v>3.4520228607735737</v>
      </c>
      <c r="N32">
        <f>'Ind T4'!C97</f>
        <v>-1.9700693574493666</v>
      </c>
    </row>
    <row r="33" spans="12:14" x14ac:dyDescent="0.2">
      <c r="L33" s="13" t="str">
        <f>'Ind T4'!A57</f>
        <v>Food drink and tobacco</v>
      </c>
      <c r="M33">
        <f>'Ind T4'!B96</f>
        <v>9.6486926827887842E-2</v>
      </c>
      <c r="N33">
        <f>'Ind T4'!C96</f>
        <v>1.2168446896397178</v>
      </c>
    </row>
    <row r="34" spans="12:14" x14ac:dyDescent="0.2">
      <c r="L34" s="1" t="str">
        <f>CONCATENATE("[",'Ind T4'!A56,"]")</f>
        <v>[Manufacturing]</v>
      </c>
      <c r="M34">
        <f>'Ind T4'!B95</f>
        <v>0.8346378943017152</v>
      </c>
      <c r="N34">
        <f>'Ind T4'!C95</f>
        <v>-0.91977085578657247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7.391773252455347</v>
      </c>
      <c r="N36">
        <f>'Ind T4'!C93</f>
        <v>1.233937012580455</v>
      </c>
    </row>
    <row r="37" spans="12:14" x14ac:dyDescent="0.2">
      <c r="L37" s="13" t="str">
        <f>'Ind T4'!A53</f>
        <v>Electricity and gas</v>
      </c>
      <c r="M37">
        <f>'Ind T4'!B92</f>
        <v>12.357098965023706</v>
      </c>
      <c r="N37">
        <f>'Ind T4'!C92</f>
        <v>-0.15026381779210674</v>
      </c>
    </row>
    <row r="38" spans="12:14" x14ac:dyDescent="0.2">
      <c r="L38" s="13" t="str">
        <f>'Ind T4'!A52</f>
        <v>Mining and quarrying</v>
      </c>
      <c r="M38">
        <f>'Ind T4'!B91</f>
        <v>-24.648873377992352</v>
      </c>
      <c r="N38">
        <f>'Ind T4'!C91</f>
        <v>-2.0877912170241486</v>
      </c>
    </row>
    <row r="39" spans="12:14" x14ac:dyDescent="0.2">
      <c r="L39" s="45" t="str">
        <f>'Ind T4'!A51</f>
        <v>Agriculture</v>
      </c>
      <c r="M39">
        <f>'Ind T4'!B90</f>
        <v>0.56613409594750141</v>
      </c>
      <c r="N39">
        <f>'Ind T4'!C90</f>
        <v>0.43347991835949173</v>
      </c>
    </row>
    <row r="40" spans="12:14" x14ac:dyDescent="0.2">
      <c r="L40" s="1" t="str">
        <f>CONCATENATE("[",'Ind T4'!A50,"]")</f>
        <v>[Primary sector and utilities]</v>
      </c>
      <c r="M40">
        <f>'Ind T4'!B89</f>
        <v>5.1019892123522315</v>
      </c>
      <c r="N40">
        <f>'Ind T4'!C89</f>
        <v>0.59747646838459456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Thames Valley Berkshire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11.208000000000002</v>
      </c>
      <c r="N5" s="11">
        <f t="shared" ref="N5:AL5" si="1">SUM(N6:N9)</f>
        <v>11.113999999999983</v>
      </c>
      <c r="O5" s="11">
        <f t="shared" si="1"/>
        <v>11.115</v>
      </c>
      <c r="P5" s="11">
        <f t="shared" si="1"/>
        <v>10.27300000000001</v>
      </c>
      <c r="Q5" s="11">
        <f t="shared" si="1"/>
        <v>10.936000000000011</v>
      </c>
      <c r="R5" s="11">
        <f t="shared" si="1"/>
        <v>10.994999999999989</v>
      </c>
      <c r="S5" s="11">
        <f t="shared" si="1"/>
        <v>11.160999999999987</v>
      </c>
      <c r="T5" s="11">
        <f t="shared" si="1"/>
        <v>11.941999999999993</v>
      </c>
      <c r="U5" s="11">
        <f t="shared" si="1"/>
        <v>13.693999999999997</v>
      </c>
      <c r="V5" s="11">
        <f t="shared" si="1"/>
        <v>14.596000000000011</v>
      </c>
      <c r="W5" s="11">
        <f t="shared" si="1"/>
        <v>14.10099999999996</v>
      </c>
      <c r="X5" s="11">
        <f t="shared" si="1"/>
        <v>13.976000000000017</v>
      </c>
      <c r="Y5" s="11">
        <f t="shared" si="1"/>
        <v>13.882999999999974</v>
      </c>
      <c r="Z5" s="11">
        <f t="shared" si="1"/>
        <v>14.016000000000002</v>
      </c>
      <c r="AA5" s="11">
        <f t="shared" si="1"/>
        <v>14.332000000000001</v>
      </c>
      <c r="AB5" s="11">
        <f t="shared" si="1"/>
        <v>14.503000000000018</v>
      </c>
      <c r="AC5" s="11">
        <f t="shared" si="1"/>
        <v>14.636999999999997</v>
      </c>
      <c r="AD5" s="11">
        <f t="shared" si="1"/>
        <v>14.744999999999967</v>
      </c>
      <c r="AE5" s="11">
        <f t="shared" si="1"/>
        <v>14.837000000000007</v>
      </c>
      <c r="AF5" s="11">
        <f t="shared" si="1"/>
        <v>14.922000000000008</v>
      </c>
      <c r="AG5" s="11">
        <f t="shared" si="1"/>
        <v>15.009000000000004</v>
      </c>
      <c r="AH5" s="11">
        <f t="shared" si="1"/>
        <v>15.091999999999985</v>
      </c>
      <c r="AI5" s="11">
        <f t="shared" si="1"/>
        <v>15.176000000000009</v>
      </c>
      <c r="AJ5" s="11">
        <f t="shared" si="1"/>
        <v>15.255000000000027</v>
      </c>
      <c r="AK5" s="11">
        <f t="shared" si="1"/>
        <v>15.337</v>
      </c>
      <c r="AL5" s="11">
        <f t="shared" si="1"/>
        <v>15.418999999999972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2.1850000000000036</v>
      </c>
      <c r="N6" s="11">
        <v>2.5600000000000005</v>
      </c>
      <c r="O6" s="11">
        <v>3.0460000000000065</v>
      </c>
      <c r="P6" s="11">
        <v>1.8070000000000033</v>
      </c>
      <c r="Q6" s="11">
        <v>3.779000000000011</v>
      </c>
      <c r="R6" s="11">
        <v>2.4799999999999973</v>
      </c>
      <c r="S6" s="11">
        <v>2.3310000000000048</v>
      </c>
      <c r="T6" s="11">
        <v>2.7369999999999965</v>
      </c>
      <c r="U6" s="11">
        <v>2.4590000000000001</v>
      </c>
      <c r="V6" s="11">
        <v>3.3190000000000048</v>
      </c>
      <c r="W6" s="11">
        <v>2.551000000000001</v>
      </c>
      <c r="X6" s="11">
        <v>2.5720000000000005</v>
      </c>
      <c r="Y6" s="11">
        <v>2.5899999999999936</v>
      </c>
      <c r="Z6" s="11">
        <v>2.6190000000000047</v>
      </c>
      <c r="AA6" s="11">
        <v>2.6380000000000008</v>
      </c>
      <c r="AB6" s="11">
        <v>2.6439999999999975</v>
      </c>
      <c r="AC6" s="11">
        <v>2.6519999999999988</v>
      </c>
      <c r="AD6" s="11">
        <v>2.6590000000000029</v>
      </c>
      <c r="AE6" s="11">
        <v>2.6650000000000005</v>
      </c>
      <c r="AF6" s="11">
        <v>2.6709999999999998</v>
      </c>
      <c r="AG6" s="11">
        <v>2.6799999999999939</v>
      </c>
      <c r="AH6" s="11">
        <v>2.6889999999999996</v>
      </c>
      <c r="AI6" s="11">
        <v>2.6979999999999968</v>
      </c>
      <c r="AJ6" s="11">
        <v>2.7059999999999982</v>
      </c>
      <c r="AK6" s="172">
        <v>2.7140000000000009</v>
      </c>
      <c r="AL6" s="11">
        <v>2.7219999999999978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1.7479999999999989</v>
      </c>
      <c r="N7" s="11">
        <v>1.3380000000000036</v>
      </c>
      <c r="O7" s="11">
        <v>1.6399999999999981</v>
      </c>
      <c r="P7" s="11">
        <v>2.0099999999999976</v>
      </c>
      <c r="Q7" s="11">
        <v>1.2470000000000001</v>
      </c>
      <c r="R7" s="11">
        <v>1.3049999999999995</v>
      </c>
      <c r="S7" s="11">
        <v>1.0370000000000024</v>
      </c>
      <c r="T7" s="11">
        <v>0.35599999999999921</v>
      </c>
      <c r="U7" s="11">
        <v>0.21299999999999991</v>
      </c>
      <c r="V7" s="11">
        <v>0.38199999999999962</v>
      </c>
      <c r="W7" s="11">
        <v>0.31699999999999945</v>
      </c>
      <c r="X7" s="11">
        <v>0.30600000000000044</v>
      </c>
      <c r="Y7" s="11">
        <v>0.30300000000000105</v>
      </c>
      <c r="Z7" s="11">
        <v>0.29200000000000059</v>
      </c>
      <c r="AA7" s="11">
        <v>0.27999999999999903</v>
      </c>
      <c r="AB7" s="11">
        <v>0.27099999999999985</v>
      </c>
      <c r="AC7" s="11">
        <v>0.26600000000000024</v>
      </c>
      <c r="AD7" s="11">
        <v>0.26000000000000006</v>
      </c>
      <c r="AE7" s="11">
        <v>0.2549999999999995</v>
      </c>
      <c r="AF7" s="11">
        <v>0.25099999999999978</v>
      </c>
      <c r="AG7" s="11">
        <v>0.24700000000000066</v>
      </c>
      <c r="AH7" s="11">
        <v>0.24299999999999986</v>
      </c>
      <c r="AI7" s="11">
        <v>0.23999999999999946</v>
      </c>
      <c r="AJ7" s="11">
        <v>0.23600000000000002</v>
      </c>
      <c r="AK7" s="172">
        <v>0.2329999999999999</v>
      </c>
      <c r="AL7" s="11">
        <v>0.23100000000000048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3.2220000000000026</v>
      </c>
      <c r="N8" s="11">
        <v>3.0409999999999853</v>
      </c>
      <c r="O8" s="11">
        <v>2.5989999999999971</v>
      </c>
      <c r="P8" s="11">
        <v>2.2100000000000035</v>
      </c>
      <c r="Q8" s="11">
        <v>1.5890000000000002</v>
      </c>
      <c r="R8" s="11">
        <v>2.5789999999999895</v>
      </c>
      <c r="S8" s="11">
        <v>3.217000000000001</v>
      </c>
      <c r="T8" s="11">
        <v>3.4690000000000047</v>
      </c>
      <c r="U8" s="11">
        <v>4.4319999999999968</v>
      </c>
      <c r="V8" s="11">
        <v>3.7159999999999971</v>
      </c>
      <c r="W8" s="11">
        <v>4.6180000000000012</v>
      </c>
      <c r="X8" s="11">
        <v>4.5870000000000015</v>
      </c>
      <c r="Y8" s="11">
        <v>4.5049999999999999</v>
      </c>
      <c r="Z8" s="11">
        <v>4.4850000000000092</v>
      </c>
      <c r="AA8" s="11">
        <v>4.4839999999999929</v>
      </c>
      <c r="AB8" s="11">
        <v>4.4810000000000079</v>
      </c>
      <c r="AC8" s="11">
        <v>4.477000000000003</v>
      </c>
      <c r="AD8" s="11">
        <v>4.4759999999999955</v>
      </c>
      <c r="AE8" s="11">
        <v>4.4750000000000023</v>
      </c>
      <c r="AF8" s="11">
        <v>4.4759999999999982</v>
      </c>
      <c r="AG8" s="11">
        <v>4.4810000000000016</v>
      </c>
      <c r="AH8" s="11">
        <v>4.4859999999999998</v>
      </c>
      <c r="AI8" s="11">
        <v>4.4930000000000003</v>
      </c>
      <c r="AJ8" s="11">
        <v>4.4990000000000094</v>
      </c>
      <c r="AK8" s="172">
        <v>4.5070000000000041</v>
      </c>
      <c r="AL8" s="11">
        <v>4.5149999999999997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4.0529999999999964</v>
      </c>
      <c r="N9" s="11">
        <v>4.1749999999999936</v>
      </c>
      <c r="O9" s="11">
        <v>3.8299999999999979</v>
      </c>
      <c r="P9" s="11">
        <v>4.2460000000000067</v>
      </c>
      <c r="Q9" s="11">
        <v>4.320999999999998</v>
      </c>
      <c r="R9" s="11">
        <v>4.631000000000002</v>
      </c>
      <c r="S9" s="11">
        <v>4.5759999999999792</v>
      </c>
      <c r="T9" s="11">
        <v>5.3799999999999937</v>
      </c>
      <c r="U9" s="11">
        <v>6.59</v>
      </c>
      <c r="V9" s="11">
        <v>7.1790000000000083</v>
      </c>
      <c r="W9" s="11">
        <v>6.6149999999999594</v>
      </c>
      <c r="X9" s="11">
        <v>6.5110000000000152</v>
      </c>
      <c r="Y9" s="11">
        <v>6.484999999999979</v>
      </c>
      <c r="Z9" s="11">
        <v>6.6199999999999877</v>
      </c>
      <c r="AA9" s="11">
        <v>6.9300000000000077</v>
      </c>
      <c r="AB9" s="11">
        <v>7.1070000000000118</v>
      </c>
      <c r="AC9" s="11">
        <v>7.2419999999999947</v>
      </c>
      <c r="AD9" s="11">
        <v>7.3499999999999686</v>
      </c>
      <c r="AE9" s="11">
        <v>7.4420000000000037</v>
      </c>
      <c r="AF9" s="11">
        <v>7.5240000000000107</v>
      </c>
      <c r="AG9" s="11">
        <v>7.6010000000000071</v>
      </c>
      <c r="AH9" s="11">
        <v>7.6739999999999862</v>
      </c>
      <c r="AI9" s="11">
        <v>7.7450000000000125</v>
      </c>
      <c r="AJ9" s="11">
        <v>7.8140000000000187</v>
      </c>
      <c r="AK9" s="172">
        <v>7.8829999999999956</v>
      </c>
      <c r="AL9" s="11">
        <v>7.950999999999973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31.073000000000025</v>
      </c>
      <c r="N11" s="11">
        <f t="shared" si="2"/>
        <v>29.062999999999988</v>
      </c>
      <c r="O11" s="11">
        <f t="shared" si="2"/>
        <v>30.418999999999961</v>
      </c>
      <c r="P11" s="11">
        <f t="shared" si="2"/>
        <v>28.642000000000056</v>
      </c>
      <c r="Q11" s="11">
        <f t="shared" si="2"/>
        <v>27.618000000000031</v>
      </c>
      <c r="R11" s="11">
        <f t="shared" ref="R11" si="3">SUM(R12:R14)</f>
        <v>27.57199999999996</v>
      </c>
      <c r="S11" s="11">
        <f t="shared" ref="S11" si="4">SUM(S12:S14)</f>
        <v>28.911999999999995</v>
      </c>
      <c r="T11" s="11">
        <f t="shared" ref="T11" si="5">SUM(T12:T14)</f>
        <v>30.272999999999943</v>
      </c>
      <c r="U11" s="11">
        <f t="shared" ref="U11" si="6">SUM(U12:U14)</f>
        <v>26.934999999999985</v>
      </c>
      <c r="V11" s="11">
        <f t="shared" ref="V11" si="7">SUM(V12:V14)</f>
        <v>29.580999999999996</v>
      </c>
      <c r="W11" s="11">
        <f t="shared" ref="W11" si="8">SUM(W12:W14)</f>
        <v>28.742000000000019</v>
      </c>
      <c r="X11" s="11">
        <f t="shared" ref="X11" si="9">SUM(X12:X14)</f>
        <v>29.100000000000005</v>
      </c>
      <c r="Y11" s="11">
        <f t="shared" ref="Y11" si="10">SUM(Y12:Y14)</f>
        <v>28.746000000000052</v>
      </c>
      <c r="Z11" s="11">
        <f t="shared" ref="Z11" si="11">SUM(Z12:Z14)</f>
        <v>28.421000000000028</v>
      </c>
      <c r="AA11" s="11">
        <f t="shared" ref="AA11" si="12">SUM(AA12:AA14)</f>
        <v>28.228000000000012</v>
      </c>
      <c r="AB11" s="11">
        <f t="shared" ref="AB11" si="13">SUM(AB12:AB14)</f>
        <v>27.909000000000013</v>
      </c>
      <c r="AC11" s="11">
        <f t="shared" ref="AC11" si="14">SUM(AC12:AC14)</f>
        <v>27.559000000000054</v>
      </c>
      <c r="AD11" s="11">
        <f>SUM(AD12:AD14)</f>
        <v>27.20999999999993</v>
      </c>
      <c r="AE11" s="11">
        <f t="shared" ref="AE11" si="15">SUM(AE12:AE14)</f>
        <v>26.876999999999974</v>
      </c>
      <c r="AF11" s="11">
        <f t="shared" ref="AF11" si="16">SUM(AF12:AF14)</f>
        <v>26.559999999999977</v>
      </c>
      <c r="AG11" s="11">
        <f t="shared" ref="AG11:AL11" si="17">SUM(AG12:AG14)</f>
        <v>26.283999999999974</v>
      </c>
      <c r="AH11" s="11">
        <f t="shared" si="17"/>
        <v>26.008999999999997</v>
      </c>
      <c r="AI11" s="11">
        <f t="shared" si="17"/>
        <v>25.746000000000066</v>
      </c>
      <c r="AJ11" s="11">
        <f t="shared" si="17"/>
        <v>25.493000000000027</v>
      </c>
      <c r="AK11" s="11">
        <f t="shared" si="17"/>
        <v>25.25100000000004</v>
      </c>
      <c r="AL11" s="11">
        <f t="shared" si="17"/>
        <v>25.02200000000002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3.7329999999999961</v>
      </c>
      <c r="N12" s="11">
        <v>3.8869999999999996</v>
      </c>
      <c r="O12" s="11">
        <v>3.7949999999999982</v>
      </c>
      <c r="P12" s="11">
        <v>3.6090000000000031</v>
      </c>
      <c r="Q12" s="11">
        <v>3.0920000000000054</v>
      </c>
      <c r="R12" s="11">
        <v>3.5169999999999981</v>
      </c>
      <c r="S12" s="11">
        <v>3.3139999999999992</v>
      </c>
      <c r="T12" s="11">
        <v>3.6780000000000035</v>
      </c>
      <c r="U12" s="11">
        <v>2.6090000000000027</v>
      </c>
      <c r="V12" s="11">
        <v>3.5469999999999877</v>
      </c>
      <c r="W12" s="11">
        <v>3.5340000000000065</v>
      </c>
      <c r="X12" s="11">
        <v>3.6129999999999951</v>
      </c>
      <c r="Y12" s="11">
        <v>3.7039999999999966</v>
      </c>
      <c r="Z12" s="11">
        <v>3.7589999999999955</v>
      </c>
      <c r="AA12" s="11">
        <v>3.8079999999999954</v>
      </c>
      <c r="AB12" s="11">
        <v>3.8539999999999979</v>
      </c>
      <c r="AC12" s="11">
        <v>3.8910000000000085</v>
      </c>
      <c r="AD12" s="11">
        <v>3.9279999999999986</v>
      </c>
      <c r="AE12" s="11">
        <v>3.9659999999999958</v>
      </c>
      <c r="AF12" s="11">
        <v>4.0030000000000081</v>
      </c>
      <c r="AG12" s="11">
        <v>4.0430000000000028</v>
      </c>
      <c r="AH12" s="11">
        <v>4.0830000000000055</v>
      </c>
      <c r="AI12" s="11">
        <v>4.1230000000000038</v>
      </c>
      <c r="AJ12" s="11">
        <v>4.1619999999999937</v>
      </c>
      <c r="AK12" s="172">
        <v>4.2000000000000028</v>
      </c>
      <c r="AL12" s="11">
        <v>4.2370000000000028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6.4580000000000055</v>
      </c>
      <c r="N13" s="11">
        <v>6.0519999999999907</v>
      </c>
      <c r="O13" s="11">
        <v>5.1180000000000012</v>
      </c>
      <c r="P13" s="11">
        <v>5.8559999999999901</v>
      </c>
      <c r="Q13" s="11">
        <v>4.5630000000000006</v>
      </c>
      <c r="R13" s="11">
        <v>4.4609999999999914</v>
      </c>
      <c r="S13" s="11">
        <v>5.0579999999999927</v>
      </c>
      <c r="T13" s="11">
        <v>5.634999999999998</v>
      </c>
      <c r="U13" s="11">
        <v>4.7750000000000083</v>
      </c>
      <c r="V13" s="11">
        <v>5.4809999999999928</v>
      </c>
      <c r="W13" s="11">
        <v>5.2860000000000191</v>
      </c>
      <c r="X13" s="11">
        <v>5.4190000000000085</v>
      </c>
      <c r="Y13" s="11">
        <v>5.3189999999999937</v>
      </c>
      <c r="Z13" s="11">
        <v>5.3050000000000059</v>
      </c>
      <c r="AA13" s="11">
        <v>5.2480000000000082</v>
      </c>
      <c r="AB13" s="11">
        <v>5.1530000000000058</v>
      </c>
      <c r="AC13" s="11">
        <v>5.0119999999999916</v>
      </c>
      <c r="AD13" s="11">
        <v>4.8739999999999926</v>
      </c>
      <c r="AE13" s="11">
        <v>4.7399999999999913</v>
      </c>
      <c r="AF13" s="11">
        <v>4.6100000000000092</v>
      </c>
      <c r="AG13" s="11">
        <v>4.4900000000000011</v>
      </c>
      <c r="AH13" s="11">
        <v>4.3710000000000058</v>
      </c>
      <c r="AI13" s="11">
        <v>4.2549999999999955</v>
      </c>
      <c r="AJ13" s="11">
        <v>4.1410000000000062</v>
      </c>
      <c r="AK13" s="172">
        <v>4.0299999999999967</v>
      </c>
      <c r="AL13" s="11">
        <v>3.9219999999999908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20.882000000000023</v>
      </c>
      <c r="N14" s="11">
        <v>19.123999999999999</v>
      </c>
      <c r="O14" s="11">
        <v>21.505999999999961</v>
      </c>
      <c r="P14" s="11">
        <v>19.177000000000064</v>
      </c>
      <c r="Q14" s="11">
        <v>19.963000000000022</v>
      </c>
      <c r="R14" s="11">
        <v>19.593999999999973</v>
      </c>
      <c r="S14" s="11">
        <v>20.540000000000003</v>
      </c>
      <c r="T14" s="11">
        <v>20.95999999999994</v>
      </c>
      <c r="U14" s="11">
        <v>19.550999999999974</v>
      </c>
      <c r="V14" s="11">
        <v>20.553000000000015</v>
      </c>
      <c r="W14" s="11">
        <v>19.921999999999993</v>
      </c>
      <c r="X14" s="11">
        <v>20.068000000000001</v>
      </c>
      <c r="Y14" s="11">
        <v>19.723000000000059</v>
      </c>
      <c r="Z14" s="11">
        <v>19.357000000000028</v>
      </c>
      <c r="AA14" s="11">
        <v>19.172000000000008</v>
      </c>
      <c r="AB14" s="11">
        <v>18.902000000000008</v>
      </c>
      <c r="AC14" s="11">
        <v>18.656000000000056</v>
      </c>
      <c r="AD14" s="11">
        <v>18.407999999999941</v>
      </c>
      <c r="AE14" s="11">
        <v>18.170999999999989</v>
      </c>
      <c r="AF14" s="11">
        <v>17.94699999999996</v>
      </c>
      <c r="AG14" s="11">
        <v>17.750999999999969</v>
      </c>
      <c r="AH14" s="11">
        <v>17.554999999999986</v>
      </c>
      <c r="AI14" s="11">
        <v>17.368000000000066</v>
      </c>
      <c r="AJ14" s="11">
        <v>17.190000000000026</v>
      </c>
      <c r="AK14" s="172">
        <v>17.02100000000004</v>
      </c>
      <c r="AL14" s="11">
        <v>16.863000000000028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32.250999999999969</v>
      </c>
      <c r="N16" s="11">
        <v>29.561000000000021</v>
      </c>
      <c r="O16" s="11">
        <v>27.672000000000047</v>
      </c>
      <c r="P16" s="11">
        <v>28.011000000000021</v>
      </c>
      <c r="Q16" s="11">
        <v>27.111999999999945</v>
      </c>
      <c r="R16" s="11">
        <v>26.946000000000087</v>
      </c>
      <c r="S16" s="11">
        <v>32.997</v>
      </c>
      <c r="T16" s="11">
        <v>36.908999999999963</v>
      </c>
      <c r="U16" s="11">
        <v>30.803000000000061</v>
      </c>
      <c r="V16" s="11">
        <v>32.304000000000009</v>
      </c>
      <c r="W16" s="11">
        <v>33.223000000000063</v>
      </c>
      <c r="X16" s="11">
        <v>32.905999999999956</v>
      </c>
      <c r="Y16" s="11">
        <v>33.327000000000055</v>
      </c>
      <c r="Z16" s="11">
        <v>34.289999999999992</v>
      </c>
      <c r="AA16" s="11">
        <v>35.025000000000006</v>
      </c>
      <c r="AB16" s="11">
        <v>35.339999999999904</v>
      </c>
      <c r="AC16" s="11">
        <v>35.619000000000064</v>
      </c>
      <c r="AD16" s="11">
        <v>35.825000000000074</v>
      </c>
      <c r="AE16" s="11">
        <v>36.069000000000166</v>
      </c>
      <c r="AF16" s="11">
        <v>36.29700000000004</v>
      </c>
      <c r="AG16" s="11">
        <v>36.565999999999889</v>
      </c>
      <c r="AH16" s="11">
        <v>36.84299999999989</v>
      </c>
      <c r="AI16" s="11">
        <v>37.128999999999955</v>
      </c>
      <c r="AJ16" s="11">
        <v>37.42200000000004</v>
      </c>
      <c r="AK16" s="172">
        <v>37.718999999999987</v>
      </c>
      <c r="AL16" s="11">
        <v>38.019999999999996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129.94600000000003</v>
      </c>
      <c r="N18" s="11">
        <f t="shared" ref="N18:AL18" si="18">SUM(N19:N21)</f>
        <v>135.93900000000014</v>
      </c>
      <c r="O18" s="11">
        <f t="shared" si="18"/>
        <v>140.0419999999998</v>
      </c>
      <c r="P18" s="11">
        <f t="shared" si="18"/>
        <v>135.10399999999973</v>
      </c>
      <c r="Q18" s="11">
        <f t="shared" si="18"/>
        <v>139.08800000000014</v>
      </c>
      <c r="R18" s="11">
        <f t="shared" si="18"/>
        <v>138.27799999999993</v>
      </c>
      <c r="S18" s="11">
        <f t="shared" si="18"/>
        <v>147.55700000000013</v>
      </c>
      <c r="T18" s="11">
        <f t="shared" si="18"/>
        <v>141.69000000000014</v>
      </c>
      <c r="U18" s="11">
        <f t="shared" si="18"/>
        <v>146.59299999999985</v>
      </c>
      <c r="V18" s="11">
        <f t="shared" si="18"/>
        <v>148.10399999999998</v>
      </c>
      <c r="W18" s="11">
        <f t="shared" si="18"/>
        <v>144.75200000000035</v>
      </c>
      <c r="X18" s="11">
        <f t="shared" si="18"/>
        <v>144.83100000000027</v>
      </c>
      <c r="Y18" s="11">
        <f t="shared" si="18"/>
        <v>145.52099999999996</v>
      </c>
      <c r="Z18" s="11">
        <f t="shared" si="18"/>
        <v>146.42700000000011</v>
      </c>
      <c r="AA18" s="11">
        <f t="shared" si="18"/>
        <v>147.47300000000007</v>
      </c>
      <c r="AB18" s="11">
        <f t="shared" si="18"/>
        <v>148.30799999999999</v>
      </c>
      <c r="AC18" s="11">
        <f t="shared" si="18"/>
        <v>148.96499999999997</v>
      </c>
      <c r="AD18" s="11">
        <f t="shared" si="18"/>
        <v>149.55199999999979</v>
      </c>
      <c r="AE18" s="11">
        <f t="shared" si="18"/>
        <v>150.09699999999958</v>
      </c>
      <c r="AF18" s="11">
        <f t="shared" si="18"/>
        <v>150.62200000000001</v>
      </c>
      <c r="AG18" s="11">
        <f t="shared" si="18"/>
        <v>151.16200000000015</v>
      </c>
      <c r="AH18" s="11">
        <f t="shared" si="18"/>
        <v>151.68699999999973</v>
      </c>
      <c r="AI18" s="11">
        <f t="shared" si="18"/>
        <v>152.19399999999999</v>
      </c>
      <c r="AJ18" s="11">
        <f t="shared" si="18"/>
        <v>152.71399999999977</v>
      </c>
      <c r="AK18" s="11">
        <f t="shared" si="18"/>
        <v>153.21599999999972</v>
      </c>
      <c r="AL18" s="11">
        <f t="shared" si="18"/>
        <v>153.70800000000008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82.904000000000011</v>
      </c>
      <c r="N19" s="11">
        <v>82.981000000000094</v>
      </c>
      <c r="O19" s="11">
        <v>84.989999999999782</v>
      </c>
      <c r="P19" s="11">
        <v>85.327999999999861</v>
      </c>
      <c r="Q19" s="11">
        <v>87.180000000000106</v>
      </c>
      <c r="R19" s="11">
        <v>83.892999999999873</v>
      </c>
      <c r="S19" s="11">
        <v>88.516000000000147</v>
      </c>
      <c r="T19" s="11">
        <v>84.71300000000025</v>
      </c>
      <c r="U19" s="11">
        <v>87.51900000000002</v>
      </c>
      <c r="V19" s="11">
        <v>87.674000000000007</v>
      </c>
      <c r="W19" s="11">
        <v>89.087000000000288</v>
      </c>
      <c r="X19" s="11">
        <v>89.406000000000262</v>
      </c>
      <c r="Y19" s="11">
        <v>89.502999999999915</v>
      </c>
      <c r="Z19" s="11">
        <v>89.589000000000155</v>
      </c>
      <c r="AA19" s="11">
        <v>89.772000000000133</v>
      </c>
      <c r="AB19" s="11">
        <v>89.972999999999956</v>
      </c>
      <c r="AC19" s="11">
        <v>90.099000000000004</v>
      </c>
      <c r="AD19" s="11">
        <v>90.202999999999847</v>
      </c>
      <c r="AE19" s="11">
        <v>90.296999999999713</v>
      </c>
      <c r="AF19" s="11">
        <v>90.388999999999982</v>
      </c>
      <c r="AG19" s="11">
        <v>90.5</v>
      </c>
      <c r="AH19" s="11">
        <v>90.616999999999734</v>
      </c>
      <c r="AI19" s="11">
        <v>90.732999999999905</v>
      </c>
      <c r="AJ19" s="11">
        <v>90.877999999999801</v>
      </c>
      <c r="AK19" s="172">
        <v>91.01999999999974</v>
      </c>
      <c r="AL19" s="11">
        <v>91.163999999999987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19.978999999999964</v>
      </c>
      <c r="N20" s="11">
        <v>22.626000000000094</v>
      </c>
      <c r="O20" s="11">
        <v>24.064000000000028</v>
      </c>
      <c r="P20" s="11">
        <v>20.498999999999921</v>
      </c>
      <c r="Q20" s="11">
        <v>22.705999999999957</v>
      </c>
      <c r="R20" s="11">
        <v>24.480000000000004</v>
      </c>
      <c r="S20" s="11">
        <v>28.371999999999936</v>
      </c>
      <c r="T20" s="11">
        <v>26.261999999999961</v>
      </c>
      <c r="U20" s="11">
        <v>25.754999999999924</v>
      </c>
      <c r="V20" s="11">
        <v>25.292999999999928</v>
      </c>
      <c r="W20" s="11">
        <v>22.78</v>
      </c>
      <c r="X20" s="11">
        <v>23.763999999999985</v>
      </c>
      <c r="Y20" s="11">
        <v>23.706999999999923</v>
      </c>
      <c r="Z20" s="11">
        <v>23.768999999999981</v>
      </c>
      <c r="AA20" s="11">
        <v>23.887999999999966</v>
      </c>
      <c r="AB20" s="11">
        <v>23.95800000000002</v>
      </c>
      <c r="AC20" s="11">
        <v>24.002999999999947</v>
      </c>
      <c r="AD20" s="11">
        <v>24.044999999999966</v>
      </c>
      <c r="AE20" s="11">
        <v>24.082999999999966</v>
      </c>
      <c r="AF20" s="11">
        <v>24.122999999999976</v>
      </c>
      <c r="AG20" s="11">
        <v>24.167000000000051</v>
      </c>
      <c r="AH20" s="11">
        <v>24.205999999999982</v>
      </c>
      <c r="AI20" s="11">
        <v>24.24300000000002</v>
      </c>
      <c r="AJ20" s="11">
        <v>24.278999999999957</v>
      </c>
      <c r="AK20" s="172">
        <v>24.314000000000007</v>
      </c>
      <c r="AL20" s="11">
        <v>24.350000000000037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27.063000000000041</v>
      </c>
      <c r="N21" s="11">
        <v>30.331999999999958</v>
      </c>
      <c r="O21" s="11">
        <v>30.988000000000014</v>
      </c>
      <c r="P21" s="11">
        <v>29.276999999999934</v>
      </c>
      <c r="Q21" s="11">
        <v>29.202000000000055</v>
      </c>
      <c r="R21" s="11">
        <v>29.905000000000054</v>
      </c>
      <c r="S21" s="11">
        <v>30.669000000000029</v>
      </c>
      <c r="T21" s="11">
        <v>30.714999999999925</v>
      </c>
      <c r="U21" s="11">
        <v>33.31899999999991</v>
      </c>
      <c r="V21" s="11">
        <v>35.137000000000057</v>
      </c>
      <c r="W21" s="11">
        <v>32.885000000000055</v>
      </c>
      <c r="X21" s="11">
        <v>31.661000000000019</v>
      </c>
      <c r="Y21" s="11">
        <v>32.311000000000114</v>
      </c>
      <c r="Z21" s="11">
        <v>33.068999999999967</v>
      </c>
      <c r="AA21" s="11">
        <v>33.812999999999981</v>
      </c>
      <c r="AB21" s="11">
        <v>34.377000000000017</v>
      </c>
      <c r="AC21" s="11">
        <v>34.863000000000042</v>
      </c>
      <c r="AD21" s="11">
        <v>35.303999999999988</v>
      </c>
      <c r="AE21" s="11">
        <v>35.716999999999899</v>
      </c>
      <c r="AF21" s="11">
        <v>36.11000000000007</v>
      </c>
      <c r="AG21" s="11">
        <v>36.495000000000083</v>
      </c>
      <c r="AH21" s="11">
        <v>36.863999999999997</v>
      </c>
      <c r="AI21" s="11">
        <v>37.21800000000006</v>
      </c>
      <c r="AJ21" s="11">
        <v>37.557000000000009</v>
      </c>
      <c r="AK21" s="172">
        <v>37.881999999999969</v>
      </c>
      <c r="AL21" s="11">
        <v>38.194000000000052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207.14099999999988</v>
      </c>
      <c r="N23" s="11">
        <f t="shared" ref="N23:AL23" si="19">SUM(N24:N31)</f>
        <v>213.60700000000006</v>
      </c>
      <c r="O23" s="11">
        <f t="shared" si="19"/>
        <v>221.06700000000004</v>
      </c>
      <c r="P23" s="11">
        <f t="shared" si="19"/>
        <v>225.58299999999988</v>
      </c>
      <c r="Q23" s="11">
        <f t="shared" si="19"/>
        <v>232.26599999999991</v>
      </c>
      <c r="R23" s="11">
        <f t="shared" si="19"/>
        <v>237.21999999999991</v>
      </c>
      <c r="S23" s="11">
        <f t="shared" si="19"/>
        <v>247.8009999999995</v>
      </c>
      <c r="T23" s="11">
        <f t="shared" si="19"/>
        <v>241.52599999999953</v>
      </c>
      <c r="U23" s="11">
        <f t="shared" si="19"/>
        <v>236.12800000000018</v>
      </c>
      <c r="V23" s="11">
        <f t="shared" si="19"/>
        <v>253.46900000000016</v>
      </c>
      <c r="W23" s="11">
        <f t="shared" si="19"/>
        <v>244.32399999999984</v>
      </c>
      <c r="X23" s="11">
        <f t="shared" si="19"/>
        <v>248.34500000000003</v>
      </c>
      <c r="Y23" s="11">
        <f t="shared" si="19"/>
        <v>250.07700000000023</v>
      </c>
      <c r="Z23" s="11">
        <f t="shared" si="19"/>
        <v>252.4860000000003</v>
      </c>
      <c r="AA23" s="11">
        <f t="shared" si="19"/>
        <v>254.92700000000008</v>
      </c>
      <c r="AB23" s="11">
        <f t="shared" si="19"/>
        <v>256.84999999999985</v>
      </c>
      <c r="AC23" s="11">
        <f t="shared" si="19"/>
        <v>258.8250000000001</v>
      </c>
      <c r="AD23" s="11">
        <f t="shared" si="19"/>
        <v>260.68200000000002</v>
      </c>
      <c r="AE23" s="11">
        <f t="shared" si="19"/>
        <v>262.52199999999971</v>
      </c>
      <c r="AF23" s="11">
        <f t="shared" si="19"/>
        <v>264.37299999999954</v>
      </c>
      <c r="AG23" s="11">
        <f t="shared" si="19"/>
        <v>266.31500000000011</v>
      </c>
      <c r="AH23" s="11">
        <f t="shared" si="19"/>
        <v>268.22400000000005</v>
      </c>
      <c r="AI23" s="11">
        <f t="shared" si="19"/>
        <v>270.12900000000002</v>
      </c>
      <c r="AJ23" s="11">
        <f t="shared" si="19"/>
        <v>272.01200000000023</v>
      </c>
      <c r="AK23" s="11">
        <f t="shared" si="19"/>
        <v>273.86500000000024</v>
      </c>
      <c r="AL23" s="11">
        <f t="shared" si="19"/>
        <v>275.69499999999988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3.3470000000000026</v>
      </c>
      <c r="N24" s="11">
        <v>3.4850000000000034</v>
      </c>
      <c r="O24" s="11">
        <v>6.0559999999999983</v>
      </c>
      <c r="P24" s="11">
        <v>3.8219999999999907</v>
      </c>
      <c r="Q24" s="11">
        <v>3.9110000000000023</v>
      </c>
      <c r="R24" s="11">
        <v>5.0479999999999965</v>
      </c>
      <c r="S24" s="11">
        <v>3.7769999999999975</v>
      </c>
      <c r="T24" s="11">
        <v>4.2639999999999931</v>
      </c>
      <c r="U24" s="11">
        <v>4.5970000000000049</v>
      </c>
      <c r="V24" s="11">
        <v>3.8590000000000066</v>
      </c>
      <c r="W24" s="11">
        <v>4.2440000000000007</v>
      </c>
      <c r="X24" s="11">
        <v>4.1779999999999999</v>
      </c>
      <c r="Y24" s="11">
        <v>4.1539999999999937</v>
      </c>
      <c r="Z24" s="11">
        <v>4.1270000000000069</v>
      </c>
      <c r="AA24" s="11">
        <v>4.1069999999999993</v>
      </c>
      <c r="AB24" s="11">
        <v>4.1029999999999953</v>
      </c>
      <c r="AC24" s="11">
        <v>4.0940000000000039</v>
      </c>
      <c r="AD24" s="11">
        <v>4.0859999999999896</v>
      </c>
      <c r="AE24" s="11">
        <v>4.0780000000000065</v>
      </c>
      <c r="AF24" s="11">
        <v>4.0690000000000008</v>
      </c>
      <c r="AG24" s="11">
        <v>4.0600000000000076</v>
      </c>
      <c r="AH24" s="11">
        <v>4.051000000000001</v>
      </c>
      <c r="AI24" s="11">
        <v>4.0420000000000069</v>
      </c>
      <c r="AJ24" s="11">
        <v>4.0320000000000027</v>
      </c>
      <c r="AK24" s="172">
        <v>4.0229999999999988</v>
      </c>
      <c r="AL24" s="11">
        <v>4.0140000000000011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52.359999999999921</v>
      </c>
      <c r="N25" s="11">
        <v>59.316000000000024</v>
      </c>
      <c r="O25" s="11">
        <v>56.678000000000075</v>
      </c>
      <c r="P25" s="11">
        <v>63.06299999999991</v>
      </c>
      <c r="Q25" s="11">
        <v>66.550999999999959</v>
      </c>
      <c r="R25" s="11">
        <v>69.325999999999979</v>
      </c>
      <c r="S25" s="11">
        <v>70.152000000000015</v>
      </c>
      <c r="T25" s="11">
        <v>68.686999999999742</v>
      </c>
      <c r="U25" s="11">
        <v>63.745999999999995</v>
      </c>
      <c r="V25" s="11">
        <v>70.161000000000044</v>
      </c>
      <c r="W25" s="11">
        <v>71.492000000000004</v>
      </c>
      <c r="X25" s="11">
        <v>73.418000000000021</v>
      </c>
      <c r="Y25" s="11">
        <v>74.151000000000181</v>
      </c>
      <c r="Z25" s="11">
        <v>75.622000000000199</v>
      </c>
      <c r="AA25" s="11">
        <v>76.77500000000002</v>
      </c>
      <c r="AB25" s="11">
        <v>77.72699999999989</v>
      </c>
      <c r="AC25" s="11">
        <v>78.621000000000123</v>
      </c>
      <c r="AD25" s="11">
        <v>79.405000000000143</v>
      </c>
      <c r="AE25" s="11">
        <v>80.150999999999939</v>
      </c>
      <c r="AF25" s="11">
        <v>80.891999999999683</v>
      </c>
      <c r="AG25" s="11">
        <v>81.672000000000082</v>
      </c>
      <c r="AH25" s="11">
        <v>82.437999999999818</v>
      </c>
      <c r="AI25" s="11">
        <v>83.189000000000021</v>
      </c>
      <c r="AJ25" s="11">
        <v>83.911000000000385</v>
      </c>
      <c r="AK25" s="172">
        <v>84.597000000000023</v>
      </c>
      <c r="AL25" s="11">
        <v>85.250999999999806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13.361999999999998</v>
      </c>
      <c r="N26" s="11">
        <v>11.300000000000006</v>
      </c>
      <c r="O26" s="11">
        <v>11.452000000000005</v>
      </c>
      <c r="P26" s="11">
        <v>11.601999999999991</v>
      </c>
      <c r="Q26" s="11">
        <v>10.704000000000004</v>
      </c>
      <c r="R26" s="11">
        <v>10.889000000000006</v>
      </c>
      <c r="S26" s="11">
        <v>11.457000000000026</v>
      </c>
      <c r="T26" s="11">
        <v>11.012000000000002</v>
      </c>
      <c r="U26" s="11">
        <v>10.599000000000006</v>
      </c>
      <c r="V26" s="11">
        <v>10.942000000000039</v>
      </c>
      <c r="W26" s="11">
        <v>11.068999999999981</v>
      </c>
      <c r="X26" s="11">
        <v>11.248000000000006</v>
      </c>
      <c r="Y26" s="11">
        <v>11.122999999999992</v>
      </c>
      <c r="Z26" s="11">
        <v>10.973999999999993</v>
      </c>
      <c r="AA26" s="11">
        <v>10.812000000000001</v>
      </c>
      <c r="AB26" s="11">
        <v>10.691000000000003</v>
      </c>
      <c r="AC26" s="11">
        <v>10.585999999999999</v>
      </c>
      <c r="AD26" s="11">
        <v>10.480000000000004</v>
      </c>
      <c r="AE26" s="11">
        <v>10.372999999999999</v>
      </c>
      <c r="AF26" s="11">
        <v>10.266999999999989</v>
      </c>
      <c r="AG26" s="11">
        <v>10.16199999999999</v>
      </c>
      <c r="AH26" s="11">
        <v>10.050999999999991</v>
      </c>
      <c r="AI26" s="11">
        <v>9.9410000000000114</v>
      </c>
      <c r="AJ26" s="11">
        <v>9.8320000000000096</v>
      </c>
      <c r="AK26" s="172">
        <v>9.724000000000018</v>
      </c>
      <c r="AL26" s="11">
        <v>9.6159999999999926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8.0040000000000155</v>
      </c>
      <c r="N27" s="11">
        <v>9.2170000000000023</v>
      </c>
      <c r="O27" s="11">
        <v>9.1960000000000051</v>
      </c>
      <c r="P27" s="11">
        <v>8.4240000000000048</v>
      </c>
      <c r="Q27" s="11">
        <v>8.1489999999999974</v>
      </c>
      <c r="R27" s="11">
        <v>8.7640000000000082</v>
      </c>
      <c r="S27" s="11">
        <v>9.2319999999999816</v>
      </c>
      <c r="T27" s="11">
        <v>8.0670000000000055</v>
      </c>
      <c r="U27" s="11">
        <v>6.98000000000002</v>
      </c>
      <c r="V27" s="11">
        <v>7.7539999999999951</v>
      </c>
      <c r="W27" s="11">
        <v>9.3099999999999898</v>
      </c>
      <c r="X27" s="11">
        <v>9.2429999999999932</v>
      </c>
      <c r="Y27" s="11">
        <v>9.1609999999999836</v>
      </c>
      <c r="Z27" s="11">
        <v>9.141999999999987</v>
      </c>
      <c r="AA27" s="11">
        <v>9.1970000000000294</v>
      </c>
      <c r="AB27" s="11">
        <v>9.2610000000000063</v>
      </c>
      <c r="AC27" s="11">
        <v>9.3520000000000216</v>
      </c>
      <c r="AD27" s="11">
        <v>9.45599999999998</v>
      </c>
      <c r="AE27" s="11">
        <v>9.5659999999999883</v>
      </c>
      <c r="AF27" s="11">
        <v>9.6799999999999979</v>
      </c>
      <c r="AG27" s="11">
        <v>9.7959999999999976</v>
      </c>
      <c r="AH27" s="11">
        <v>9.9130000000000127</v>
      </c>
      <c r="AI27" s="11">
        <v>10.029999999999982</v>
      </c>
      <c r="AJ27" s="11">
        <v>10.147000000000002</v>
      </c>
      <c r="AK27" s="172">
        <v>10.261999999999995</v>
      </c>
      <c r="AL27" s="11">
        <v>10.376999999999976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56.418999999999869</v>
      </c>
      <c r="N28" s="11">
        <v>57.226000000000035</v>
      </c>
      <c r="O28" s="11">
        <v>62.010999999999989</v>
      </c>
      <c r="P28" s="11">
        <v>61.192999999999984</v>
      </c>
      <c r="Q28" s="11">
        <v>63.391999999999939</v>
      </c>
      <c r="R28" s="11">
        <v>63.996000000000024</v>
      </c>
      <c r="S28" s="11">
        <v>68.945999999999756</v>
      </c>
      <c r="T28" s="11">
        <v>59.976999999999911</v>
      </c>
      <c r="U28" s="11">
        <v>63.108000000000125</v>
      </c>
      <c r="V28" s="11">
        <v>70.232999999999976</v>
      </c>
      <c r="W28" s="11">
        <v>64.928999999999974</v>
      </c>
      <c r="X28" s="11">
        <v>66.342999999999989</v>
      </c>
      <c r="Y28" s="11">
        <v>66.890999999999977</v>
      </c>
      <c r="Z28" s="11">
        <v>67.516000000000105</v>
      </c>
      <c r="AA28" s="11">
        <v>68.161000000000001</v>
      </c>
      <c r="AB28" s="11">
        <v>68.674000000000078</v>
      </c>
      <c r="AC28" s="11">
        <v>69.153999999999996</v>
      </c>
      <c r="AD28" s="11">
        <v>69.645999999999901</v>
      </c>
      <c r="AE28" s="11">
        <v>70.148999999999987</v>
      </c>
      <c r="AF28" s="11">
        <v>70.662999999999997</v>
      </c>
      <c r="AG28" s="11">
        <v>71.196000000000083</v>
      </c>
      <c r="AH28" s="11">
        <v>71.711000000000141</v>
      </c>
      <c r="AI28" s="11">
        <v>72.226000000000028</v>
      </c>
      <c r="AJ28" s="11">
        <v>72.741999999999791</v>
      </c>
      <c r="AK28" s="172">
        <v>73.256000000000114</v>
      </c>
      <c r="AL28" s="11">
        <v>73.769999999999982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45.132000000000055</v>
      </c>
      <c r="N29" s="11">
        <v>42.399999999999977</v>
      </c>
      <c r="O29" s="11">
        <v>44.732999999999954</v>
      </c>
      <c r="P29" s="11">
        <v>43.063000000000002</v>
      </c>
      <c r="Q29" s="11">
        <v>45.61699999999999</v>
      </c>
      <c r="R29" s="11">
        <v>43.646999999999885</v>
      </c>
      <c r="S29" s="11">
        <v>53.413999999999739</v>
      </c>
      <c r="T29" s="11">
        <v>54.977999999999867</v>
      </c>
      <c r="U29" s="11">
        <v>54.653000000000027</v>
      </c>
      <c r="V29" s="11">
        <v>57.646000000000065</v>
      </c>
      <c r="W29" s="11">
        <v>51.221999999999959</v>
      </c>
      <c r="X29" s="11">
        <v>51.711000000000034</v>
      </c>
      <c r="Y29" s="11">
        <v>52.434000000000069</v>
      </c>
      <c r="Z29" s="11">
        <v>52.641999999999982</v>
      </c>
      <c r="AA29" s="11">
        <v>53.120000000000054</v>
      </c>
      <c r="AB29" s="11">
        <v>53.541999999999923</v>
      </c>
      <c r="AC29" s="11">
        <v>53.998000000000012</v>
      </c>
      <c r="AD29" s="11">
        <v>54.451000000000015</v>
      </c>
      <c r="AE29" s="11">
        <v>54.902999999999857</v>
      </c>
      <c r="AF29" s="11">
        <v>55.356999999999864</v>
      </c>
      <c r="AG29" s="11">
        <v>55.820999999999962</v>
      </c>
      <c r="AH29" s="11">
        <v>56.276000000000103</v>
      </c>
      <c r="AI29" s="11">
        <v>56.734000000000009</v>
      </c>
      <c r="AJ29" s="11">
        <v>57.194000000000059</v>
      </c>
      <c r="AK29" s="172">
        <v>57.65700000000006</v>
      </c>
      <c r="AL29" s="11">
        <v>58.122000000000071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13.443999999999978</v>
      </c>
      <c r="N30" s="11">
        <v>15.889000000000001</v>
      </c>
      <c r="O30" s="11">
        <v>15.122000000000009</v>
      </c>
      <c r="P30" s="11">
        <v>15.766999999999985</v>
      </c>
      <c r="Q30" s="11">
        <v>16.199000000000002</v>
      </c>
      <c r="R30" s="11">
        <v>16.378000000000053</v>
      </c>
      <c r="S30" s="11">
        <v>14.778000000000024</v>
      </c>
      <c r="T30" s="11">
        <v>17.160999999999998</v>
      </c>
      <c r="U30" s="11">
        <v>15.745000000000015</v>
      </c>
      <c r="V30" s="11">
        <v>15.499999999999989</v>
      </c>
      <c r="W30" s="11">
        <v>15.237999999999984</v>
      </c>
      <c r="X30" s="11">
        <v>15.802999999999969</v>
      </c>
      <c r="Y30" s="11">
        <v>16.025000000000009</v>
      </c>
      <c r="Z30" s="11">
        <v>16.334000000000035</v>
      </c>
      <c r="AA30" s="11">
        <v>16.615999999999989</v>
      </c>
      <c r="AB30" s="11">
        <v>16.740999999999996</v>
      </c>
      <c r="AC30" s="11">
        <v>16.943999999999988</v>
      </c>
      <c r="AD30" s="11">
        <v>17.113999999999979</v>
      </c>
      <c r="AE30" s="11">
        <v>17.285999999999952</v>
      </c>
      <c r="AF30" s="11">
        <v>17.450000000000006</v>
      </c>
      <c r="AG30" s="11">
        <v>17.625999999999966</v>
      </c>
      <c r="AH30" s="11">
        <v>17.807999999999989</v>
      </c>
      <c r="AI30" s="11">
        <v>17.994000000000007</v>
      </c>
      <c r="AJ30" s="11">
        <v>18.181000000000019</v>
      </c>
      <c r="AK30" s="172">
        <v>18.370000000000012</v>
      </c>
      <c r="AL30" s="11">
        <v>18.560999999999982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15.073000000000031</v>
      </c>
      <c r="N31" s="11">
        <v>14.773999999999992</v>
      </c>
      <c r="O31" s="11">
        <v>15.818999999999985</v>
      </c>
      <c r="P31" s="11">
        <v>18.64900000000004</v>
      </c>
      <c r="Q31" s="11">
        <v>17.742999999999995</v>
      </c>
      <c r="R31" s="11">
        <v>19.171999999999983</v>
      </c>
      <c r="S31" s="11">
        <v>16.044999999999948</v>
      </c>
      <c r="T31" s="11">
        <v>17.38</v>
      </c>
      <c r="U31" s="11">
        <v>16.700000000000021</v>
      </c>
      <c r="V31" s="11">
        <v>17.374000000000031</v>
      </c>
      <c r="W31" s="11">
        <v>16.82</v>
      </c>
      <c r="X31" s="11">
        <v>16.40100000000001</v>
      </c>
      <c r="Y31" s="11">
        <v>16.138000000000005</v>
      </c>
      <c r="Z31" s="11">
        <v>16.129000000000026</v>
      </c>
      <c r="AA31" s="11">
        <v>16.138999999999985</v>
      </c>
      <c r="AB31" s="11">
        <v>16.110999999999979</v>
      </c>
      <c r="AC31" s="11">
        <v>16.075999999999986</v>
      </c>
      <c r="AD31" s="11">
        <v>16.044</v>
      </c>
      <c r="AE31" s="11">
        <v>16.015999999999995</v>
      </c>
      <c r="AF31" s="11">
        <v>15.994999999999992</v>
      </c>
      <c r="AG31" s="11">
        <v>15.98200000000001</v>
      </c>
      <c r="AH31" s="11">
        <v>15.976000000000012</v>
      </c>
      <c r="AI31" s="11">
        <v>15.972999999999976</v>
      </c>
      <c r="AJ31" s="11">
        <v>15.972999999999978</v>
      </c>
      <c r="AK31" s="172">
        <v>15.976000000000008</v>
      </c>
      <c r="AL31" s="11">
        <v>15.984000000000016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107.29400000000015</v>
      </c>
      <c r="N33" s="11">
        <f t="shared" ref="N33:AK33" si="20">SUM(N34:N36)</f>
        <v>104.90899999999998</v>
      </c>
      <c r="O33" s="11">
        <f t="shared" si="20"/>
        <v>105.15600000000006</v>
      </c>
      <c r="P33" s="11">
        <f t="shared" si="20"/>
        <v>106.62700000000009</v>
      </c>
      <c r="Q33" s="11">
        <f t="shared" si="20"/>
        <v>105.19300000000004</v>
      </c>
      <c r="R33" s="11">
        <f t="shared" si="20"/>
        <v>113.28800000000004</v>
      </c>
      <c r="S33" s="11">
        <f t="shared" si="20"/>
        <v>113.13799999999993</v>
      </c>
      <c r="T33" s="11">
        <f t="shared" si="20"/>
        <v>113.70100000000015</v>
      </c>
      <c r="U33" s="11">
        <f t="shared" si="20"/>
        <v>114.90400000000014</v>
      </c>
      <c r="V33" s="11">
        <f t="shared" si="20"/>
        <v>117.827</v>
      </c>
      <c r="W33" s="11">
        <f t="shared" si="20"/>
        <v>115.73899999999995</v>
      </c>
      <c r="X33" s="11">
        <f t="shared" si="20"/>
        <v>116.25100000000006</v>
      </c>
      <c r="Y33" s="11">
        <f t="shared" si="20"/>
        <v>116.66300000000011</v>
      </c>
      <c r="Z33" s="11">
        <f t="shared" si="20"/>
        <v>117.07600000000011</v>
      </c>
      <c r="AA33" s="11">
        <f t="shared" si="20"/>
        <v>117.74200000000008</v>
      </c>
      <c r="AB33" s="11">
        <f t="shared" si="20"/>
        <v>118.17500000000001</v>
      </c>
      <c r="AC33" s="11">
        <f t="shared" si="20"/>
        <v>118.39899999999997</v>
      </c>
      <c r="AD33" s="11">
        <f t="shared" si="20"/>
        <v>118.58299999999991</v>
      </c>
      <c r="AE33" s="11">
        <f t="shared" si="20"/>
        <v>118.75799999999984</v>
      </c>
      <c r="AF33" s="11">
        <f t="shared" si="20"/>
        <v>118.93599999999995</v>
      </c>
      <c r="AG33" s="11">
        <f t="shared" si="20"/>
        <v>119.14900000000007</v>
      </c>
      <c r="AH33" s="11">
        <f t="shared" si="20"/>
        <v>119.34300000000002</v>
      </c>
      <c r="AI33" s="11">
        <f t="shared" si="20"/>
        <v>119.52400000000002</v>
      </c>
      <c r="AJ33" s="11">
        <f t="shared" si="20"/>
        <v>119.70800000000003</v>
      </c>
      <c r="AK33" s="11">
        <f t="shared" si="20"/>
        <v>119.89400000000003</v>
      </c>
      <c r="AL33" s="11">
        <f>SUM(AL34:AL36)</f>
        <v>120.08299999999994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19.851000000000059</v>
      </c>
      <c r="N34" s="11">
        <v>18.202000000000041</v>
      </c>
      <c r="O34" s="11">
        <v>17.78600000000003</v>
      </c>
      <c r="P34" s="11">
        <v>16.900000000000002</v>
      </c>
      <c r="Q34" s="11">
        <v>17.46100000000003</v>
      </c>
      <c r="R34" s="11">
        <v>16.752000000000013</v>
      </c>
      <c r="S34" s="11">
        <v>15.796000000000008</v>
      </c>
      <c r="T34" s="11">
        <v>15.220000000000017</v>
      </c>
      <c r="U34" s="11">
        <v>15.571000000000014</v>
      </c>
      <c r="V34" s="11">
        <v>14.275000000000048</v>
      </c>
      <c r="W34" s="11">
        <v>14.544000000000015</v>
      </c>
      <c r="X34" s="11">
        <v>14.763000000000016</v>
      </c>
      <c r="Y34" s="11">
        <v>15.013000000000003</v>
      </c>
      <c r="Z34" s="11">
        <v>15.089000000000008</v>
      </c>
      <c r="AA34" s="11">
        <v>15.214000000000036</v>
      </c>
      <c r="AB34" s="11">
        <v>15.200999999999944</v>
      </c>
      <c r="AC34" s="11">
        <v>15.178000000000038</v>
      </c>
      <c r="AD34" s="11">
        <v>15.153999999999975</v>
      </c>
      <c r="AE34" s="11">
        <v>15.131000000000006</v>
      </c>
      <c r="AF34" s="11">
        <v>15.107000000000021</v>
      </c>
      <c r="AG34" s="11">
        <v>15.083000000000007</v>
      </c>
      <c r="AH34" s="11">
        <v>15.050000000000008</v>
      </c>
      <c r="AI34" s="11">
        <v>15.016000000000032</v>
      </c>
      <c r="AJ34" s="11">
        <v>14.983999999999995</v>
      </c>
      <c r="AK34" s="172">
        <v>14.950999999999967</v>
      </c>
      <c r="AL34" s="11">
        <v>14.919999999999995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41.129000000000012</v>
      </c>
      <c r="N35" s="11">
        <v>41.633999999999936</v>
      </c>
      <c r="O35" s="11">
        <v>42.046999999999976</v>
      </c>
      <c r="P35" s="11">
        <v>44.409000000000027</v>
      </c>
      <c r="Q35" s="11">
        <v>44.435000000000052</v>
      </c>
      <c r="R35" s="11">
        <v>48.921999999999997</v>
      </c>
      <c r="S35" s="11">
        <v>48.256999999999927</v>
      </c>
      <c r="T35" s="11">
        <v>49.295000000000101</v>
      </c>
      <c r="U35" s="11">
        <v>49.006000000000064</v>
      </c>
      <c r="V35" s="11">
        <v>50.999999999999893</v>
      </c>
      <c r="W35" s="11">
        <v>49.098999999999982</v>
      </c>
      <c r="X35" s="11">
        <v>48.749000000000031</v>
      </c>
      <c r="Y35" s="11">
        <v>48.46100000000002</v>
      </c>
      <c r="Z35" s="11">
        <v>48.47399999999999</v>
      </c>
      <c r="AA35" s="11">
        <v>48.578000000000067</v>
      </c>
      <c r="AB35" s="11">
        <v>48.763000000000062</v>
      </c>
      <c r="AC35" s="11">
        <v>48.864999999999959</v>
      </c>
      <c r="AD35" s="11">
        <v>48.966999999999963</v>
      </c>
      <c r="AE35" s="11">
        <v>49.073999999999963</v>
      </c>
      <c r="AF35" s="11">
        <v>49.193000000000033</v>
      </c>
      <c r="AG35" s="11">
        <v>49.355000000000047</v>
      </c>
      <c r="AH35" s="11">
        <v>49.514999999999979</v>
      </c>
      <c r="AI35" s="11">
        <v>49.67</v>
      </c>
      <c r="AJ35" s="11">
        <v>49.826000000000029</v>
      </c>
      <c r="AK35" s="172">
        <v>49.98300000000004</v>
      </c>
      <c r="AL35" s="11">
        <v>50.139999999999979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46.314000000000071</v>
      </c>
      <c r="N36" s="11">
        <v>45.073</v>
      </c>
      <c r="O36" s="11">
        <v>45.323000000000064</v>
      </c>
      <c r="P36" s="11">
        <v>45.318000000000069</v>
      </c>
      <c r="Q36" s="11">
        <v>43.296999999999954</v>
      </c>
      <c r="R36" s="11">
        <v>47.61400000000004</v>
      </c>
      <c r="S36" s="11">
        <v>49.084999999999994</v>
      </c>
      <c r="T36" s="11">
        <v>49.186000000000035</v>
      </c>
      <c r="U36" s="11">
        <v>50.327000000000055</v>
      </c>
      <c r="V36" s="11">
        <v>52.552000000000056</v>
      </c>
      <c r="W36" s="11">
        <v>52.09599999999994</v>
      </c>
      <c r="X36" s="11">
        <v>52.739000000000011</v>
      </c>
      <c r="Y36" s="11">
        <v>53.189000000000085</v>
      </c>
      <c r="Z36" s="11">
        <v>53.513000000000105</v>
      </c>
      <c r="AA36" s="11">
        <v>53.949999999999974</v>
      </c>
      <c r="AB36" s="11">
        <v>54.211000000000006</v>
      </c>
      <c r="AC36" s="11">
        <v>54.35599999999998</v>
      </c>
      <c r="AD36" s="11">
        <v>54.461999999999982</v>
      </c>
      <c r="AE36" s="11">
        <v>54.552999999999869</v>
      </c>
      <c r="AF36" s="11">
        <v>54.635999999999896</v>
      </c>
      <c r="AG36" s="11">
        <v>54.711000000000013</v>
      </c>
      <c r="AH36" s="11">
        <v>54.778000000000034</v>
      </c>
      <c r="AI36" s="11">
        <v>54.83799999999998</v>
      </c>
      <c r="AJ36" s="11">
        <v>54.898000000000003</v>
      </c>
      <c r="AK36" s="172">
        <v>54.960000000000022</v>
      </c>
      <c r="AL36" s="11">
        <v>55.022999999999968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518.91300000000001</v>
      </c>
      <c r="N38" s="11">
        <f t="shared" ref="N38:AL38" si="21">SUM(N5,N11,N16,N18,N23,N33)</f>
        <v>524.19300000000021</v>
      </c>
      <c r="O38" s="11">
        <f t="shared" si="21"/>
        <v>535.47099999999989</v>
      </c>
      <c r="P38" s="11">
        <f t="shared" si="21"/>
        <v>534.23999999999978</v>
      </c>
      <c r="Q38" s="11">
        <f t="shared" si="21"/>
        <v>542.21300000000008</v>
      </c>
      <c r="R38" s="11">
        <f t="shared" si="21"/>
        <v>554.29899999999986</v>
      </c>
      <c r="S38" s="11">
        <f t="shared" si="21"/>
        <v>581.56599999999958</v>
      </c>
      <c r="T38" s="11">
        <f t="shared" si="21"/>
        <v>576.04099999999971</v>
      </c>
      <c r="U38" s="11">
        <f t="shared" si="21"/>
        <v>569.05700000000024</v>
      </c>
      <c r="V38" s="11">
        <f t="shared" si="21"/>
        <v>595.8810000000002</v>
      </c>
      <c r="W38" s="11">
        <f t="shared" si="21"/>
        <v>580.8810000000002</v>
      </c>
      <c r="X38" s="11">
        <f t="shared" si="21"/>
        <v>585.40900000000033</v>
      </c>
      <c r="Y38" s="11">
        <f t="shared" si="21"/>
        <v>588.21700000000033</v>
      </c>
      <c r="Z38" s="11">
        <f t="shared" si="21"/>
        <v>592.71600000000058</v>
      </c>
      <c r="AA38" s="11">
        <f t="shared" si="21"/>
        <v>597.72700000000032</v>
      </c>
      <c r="AB38" s="11">
        <f t="shared" si="21"/>
        <v>601.08499999999981</v>
      </c>
      <c r="AC38" s="11">
        <f t="shared" si="21"/>
        <v>604.00400000000013</v>
      </c>
      <c r="AD38" s="11">
        <f t="shared" si="21"/>
        <v>606.59699999999975</v>
      </c>
      <c r="AE38" s="11">
        <f t="shared" si="21"/>
        <v>609.15999999999929</v>
      </c>
      <c r="AF38" s="11">
        <f t="shared" si="21"/>
        <v>611.70999999999947</v>
      </c>
      <c r="AG38" s="11">
        <f t="shared" si="21"/>
        <v>614.48500000000024</v>
      </c>
      <c r="AH38" s="11">
        <f t="shared" si="21"/>
        <v>617.19799999999964</v>
      </c>
      <c r="AI38" s="11">
        <f t="shared" si="21"/>
        <v>619.89800000000002</v>
      </c>
      <c r="AJ38" s="11">
        <f t="shared" si="21"/>
        <v>622.60400000000004</v>
      </c>
      <c r="AK38" s="11">
        <f t="shared" si="21"/>
        <v>625.28200000000004</v>
      </c>
      <c r="AL38" s="11">
        <f t="shared" si="21"/>
        <v>627.94699999999989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Thames Valley Berkshire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Thames Valley Berkshire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Thames Valley Berkshire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Thames Valley Berkshire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Thames Valley Berkshire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Thames Valley Berkshire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Thames Valley Berkshire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20.43806681953243</v>
      </c>
      <c r="N231" s="40">
        <f>'Ind T1'!D25</f>
        <v>19.924735014572676</v>
      </c>
      <c r="O231" s="40">
        <f>'Ind T1'!F25</f>
        <v>19.123110708387802</v>
      </c>
    </row>
    <row r="232" spans="1:15" x14ac:dyDescent="0.2">
      <c r="L232" t="str">
        <f>L23</f>
        <v>Business and other services</v>
      </c>
      <c r="M232" s="40">
        <f>'Ind T1'!B24</f>
        <v>42.796396890486896</v>
      </c>
      <c r="N232" s="40">
        <f>'Ind T1'!D24</f>
        <v>42.060938471046519</v>
      </c>
      <c r="O232" s="40">
        <f>'Ind T1'!F24</f>
        <v>43.904182996335663</v>
      </c>
    </row>
    <row r="233" spans="1:15" x14ac:dyDescent="0.2">
      <c r="L233" t="str">
        <f>L18</f>
        <v>Trade, accomod. and transport</v>
      </c>
      <c r="M233" s="40">
        <f>'Ind T1'!B23</f>
        <v>24.946463912076329</v>
      </c>
      <c r="N233" s="40">
        <f>'Ind T1'!D23</f>
        <v>24.919389685667166</v>
      </c>
      <c r="O233" s="40">
        <f>'Ind T1'!F23</f>
        <v>24.477861985167557</v>
      </c>
    </row>
    <row r="234" spans="1:15" x14ac:dyDescent="0.2">
      <c r="L234" t="str">
        <f>L16</f>
        <v>Construction</v>
      </c>
      <c r="M234" s="40">
        <f>'Ind T1'!B22</f>
        <v>4.8612752323204793</v>
      </c>
      <c r="N234" s="40">
        <f>'Ind T1'!D22</f>
        <v>5.7194158528166792</v>
      </c>
      <c r="O234" s="40">
        <f>'Ind T1'!F22</f>
        <v>6.0546511090904174</v>
      </c>
    </row>
    <row r="235" spans="1:15" x14ac:dyDescent="0.2">
      <c r="L235" t="str">
        <f>L11</f>
        <v>Manufacturing</v>
      </c>
      <c r="M235" s="40">
        <f>'Ind T1'!B21</f>
        <v>4.9742106696927051</v>
      </c>
      <c r="N235" s="40">
        <f>'Ind T1'!D21</f>
        <v>4.9480013978766753</v>
      </c>
      <c r="O235" s="40">
        <f>'Ind T1'!F21</f>
        <v>3.9847311954671372</v>
      </c>
    </row>
    <row r="236" spans="1:15" x14ac:dyDescent="0.2">
      <c r="L236" t="str">
        <f>L5</f>
        <v>Primary sector and utilities</v>
      </c>
      <c r="M236" s="40">
        <f>'Ind T1'!B20</f>
        <v>1.9835864758911692</v>
      </c>
      <c r="N236" s="40">
        <f>'Ind T1'!D20</f>
        <v>2.4275195780202754</v>
      </c>
      <c r="O236" s="40">
        <f>'Ind T1'!F20</f>
        <v>2.45546200555142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Thames Valley Berkshire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2.4509999999999081</v>
      </c>
      <c r="O261" s="11">
        <f>'Ind T1'!F50</f>
        <v>4.3439999999999941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7.1039999999999281</v>
      </c>
      <c r="O262" s="11">
        <f>'Ind T1'!F49</f>
        <v>31.371000000000038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6.4740000000004159</v>
      </c>
      <c r="O263" s="11">
        <f>'Ind T1'!F48</f>
        <v>8.9559999999997331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6.2769999999999762</v>
      </c>
      <c r="O264" s="11">
        <f>'Ind T1'!F47</f>
        <v>4.7969999999999331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1.1700000000000585</v>
      </c>
      <c r="O265" s="11">
        <f>'Ind T1'!F46</f>
        <v>-3.7199999999999989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3.1059999999999715</v>
      </c>
      <c r="O266" s="11">
        <f>'Ind T1'!F45</f>
        <v>1.3180000000000121</v>
      </c>
    </row>
    <row r="268" spans="1:16" x14ac:dyDescent="0.2">
      <c r="L268" t="str">
        <f>L38</f>
        <v>All industries</v>
      </c>
      <c r="N268" s="11">
        <f>'Ind T1'!D14-'Ind T1'!B14</f>
        <v>26.582000000000335</v>
      </c>
      <c r="O268" s="11">
        <f>SUM(O261:O266)</f>
        <v>47.065999999999711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22.411124957655971</v>
      </c>
      <c r="C9" s="249">
        <f>SUM(C26,C43,C60,C77,C94,C111,C128,C145,C162,C179,C196,C213,C230,C247,C264,C281,C298,C315,C332,C349,C366,C383)</f>
        <v>44.253802724661547</v>
      </c>
      <c r="D9" s="249">
        <f>SUM(B9:C9)</f>
        <v>66.664927682317511</v>
      </c>
      <c r="E9" s="238"/>
      <c r="F9" s="249">
        <f>SUM(F26,F43,F60,F77,F94,F111,F128,F145,F162,F179,F196,F213,F230,F247,F264,F281,F298,F315,F332,F349,F366,F383)</f>
        <v>28.066214171755956</v>
      </c>
      <c r="G9" s="249">
        <f>SUM(G26,G43,G60,G77,G94,G111,G128,G145,G162,G179,G196,G213,G230,G247,G264,G281,G298,G315,G332,G349,G366,G383)</f>
        <v>48.157867852836112</v>
      </c>
      <c r="H9" s="249">
        <f>SUM(F9:G9)</f>
        <v>76.224082024592064</v>
      </c>
      <c r="I9" s="238"/>
      <c r="J9" s="249">
        <f>SUM(J26,J43,J60,J77,J94,J111,J128,J145,J162,J179,J196,J213,J230,J247,J264,J281,J298,J315,J332,J349,J366,J383)</f>
        <v>32.028240380319723</v>
      </c>
      <c r="K9" s="249">
        <f>SUM(K26,K43,K60,K77,K94,K111,K128,K145,K162,K179,K196,K213,K230,K247,K264,K281,K298,K315,K332,K349,K366,K383)</f>
        <v>48.241726991500769</v>
      </c>
      <c r="L9" s="249">
        <f>SUM(J9:K9)</f>
        <v>80.269967371820485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52.905722417683933</v>
      </c>
      <c r="C10" s="249">
        <f t="shared" si="0"/>
        <v>74.999100560143816</v>
      </c>
      <c r="D10" s="249">
        <f t="shared" ref="D10:D17" si="1">SUM(B10:C10)</f>
        <v>127.90482297782775</v>
      </c>
      <c r="E10" s="238"/>
      <c r="F10" s="249">
        <f t="shared" ref="F10:G17" si="2">SUM(F27,F44,F61,F78,F95,F112,F129,F146,F163,F180,F197,F214,F231,F248,F265,F282,F299,F316,F333,F350,F367,F384)</f>
        <v>65.200670153229282</v>
      </c>
      <c r="G10" s="249">
        <f t="shared" si="2"/>
        <v>84.426164283796666</v>
      </c>
      <c r="H10" s="249">
        <f t="shared" ref="H10:H17" si="3">SUM(F10:G10)</f>
        <v>149.62683443702593</v>
      </c>
      <c r="I10" s="238"/>
      <c r="J10" s="249">
        <f t="shared" ref="J10:K17" si="4">SUM(J27,J44,J61,J78,J95,J112,J129,J146,J163,J180,J197,J214,J231,J248,J265,J282,J299,J316,J333,J350,J367,J384)</f>
        <v>77.216741121334664</v>
      </c>
      <c r="K10" s="249">
        <f t="shared" si="4"/>
        <v>104.58103059119223</v>
      </c>
      <c r="L10" s="249">
        <f t="shared" ref="L10:L17" si="5">SUM(J10:K10)</f>
        <v>181.7977717125269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34.09850651070645</v>
      </c>
      <c r="C11" s="249">
        <f t="shared" si="0"/>
        <v>42.523033614382435</v>
      </c>
      <c r="D11" s="249">
        <f t="shared" si="1"/>
        <v>76.621540125088885</v>
      </c>
      <c r="E11" s="238"/>
      <c r="F11" s="249">
        <f t="shared" si="2"/>
        <v>39.1572006948888</v>
      </c>
      <c r="G11" s="249">
        <f t="shared" si="2"/>
        <v>45.286384241574936</v>
      </c>
      <c r="H11" s="249">
        <f t="shared" si="3"/>
        <v>84.443584936463736</v>
      </c>
      <c r="I11" s="238"/>
      <c r="J11" s="249">
        <f t="shared" si="4"/>
        <v>48.926680530278134</v>
      </c>
      <c r="K11" s="249">
        <f t="shared" si="4"/>
        <v>45.827257913943548</v>
      </c>
      <c r="L11" s="249">
        <f t="shared" si="5"/>
        <v>94.753938444221689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46.167004960566246</v>
      </c>
      <c r="C12" s="249">
        <f t="shared" si="0"/>
        <v>12.637944672757374</v>
      </c>
      <c r="D12" s="249">
        <f t="shared" si="1"/>
        <v>58.804949633323616</v>
      </c>
      <c r="E12" s="238"/>
      <c r="F12" s="249">
        <f t="shared" si="2"/>
        <v>43.736202340878052</v>
      </c>
      <c r="G12" s="249">
        <f t="shared" si="2"/>
        <v>13.534814874170536</v>
      </c>
      <c r="H12" s="249">
        <f t="shared" si="3"/>
        <v>57.271017215048587</v>
      </c>
      <c r="I12" s="238"/>
      <c r="J12" s="249">
        <f t="shared" si="4"/>
        <v>37.856825367600671</v>
      </c>
      <c r="K12" s="249">
        <f t="shared" si="4"/>
        <v>15.402357455440074</v>
      </c>
      <c r="L12" s="249">
        <f t="shared" si="5"/>
        <v>53.259182823040746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5.9998892636662617</v>
      </c>
      <c r="C13" s="249">
        <f t="shared" si="0"/>
        <v>42.273709174759304</v>
      </c>
      <c r="D13" s="249">
        <f t="shared" si="1"/>
        <v>48.273598438425566</v>
      </c>
      <c r="E13" s="238"/>
      <c r="F13" s="249">
        <f t="shared" si="2"/>
        <v>6.159043713857173</v>
      </c>
      <c r="G13" s="249">
        <f t="shared" si="2"/>
        <v>36.484819744525829</v>
      </c>
      <c r="H13" s="249">
        <f t="shared" si="3"/>
        <v>42.643863458383002</v>
      </c>
      <c r="I13" s="238"/>
      <c r="J13" s="249">
        <f t="shared" si="4"/>
        <v>8.0993260860784577</v>
      </c>
      <c r="K13" s="249">
        <f t="shared" si="4"/>
        <v>35.940207716772669</v>
      </c>
      <c r="L13" s="249">
        <f t="shared" si="5"/>
        <v>44.039533802851125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36.188738636490889</v>
      </c>
      <c r="C14" s="249">
        <f t="shared" si="0"/>
        <v>11.028734984458177</v>
      </c>
      <c r="D14" s="249">
        <f t="shared" si="1"/>
        <v>47.217473620949065</v>
      </c>
      <c r="E14" s="238"/>
      <c r="F14" s="249">
        <f t="shared" si="2"/>
        <v>36.639526995803081</v>
      </c>
      <c r="G14" s="249">
        <f t="shared" si="2"/>
        <v>11.199710026942139</v>
      </c>
      <c r="H14" s="249">
        <f t="shared" si="3"/>
        <v>47.839237022745223</v>
      </c>
      <c r="I14" s="238"/>
      <c r="J14" s="249">
        <f t="shared" si="4"/>
        <v>37.260868365877485</v>
      </c>
      <c r="K14" s="249">
        <f t="shared" si="4"/>
        <v>14.252157701287288</v>
      </c>
      <c r="L14" s="249">
        <f t="shared" si="5"/>
        <v>51.513026067164773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25.583649247099107</v>
      </c>
      <c r="C15" s="249">
        <f t="shared" si="0"/>
        <v>18.528814949610378</v>
      </c>
      <c r="D15" s="249">
        <f t="shared" si="1"/>
        <v>44.112464196709482</v>
      </c>
      <c r="E15" s="238"/>
      <c r="F15" s="249">
        <f t="shared" si="2"/>
        <v>24.971284602164626</v>
      </c>
      <c r="G15" s="249">
        <f t="shared" si="2"/>
        <v>18.948275618279254</v>
      </c>
      <c r="H15" s="249">
        <f t="shared" si="3"/>
        <v>43.919560220443884</v>
      </c>
      <c r="I15" s="238"/>
      <c r="J15" s="249">
        <f t="shared" si="4"/>
        <v>24.215294406259517</v>
      </c>
      <c r="K15" s="249">
        <f t="shared" si="4"/>
        <v>20.825339554439662</v>
      </c>
      <c r="L15" s="249">
        <f t="shared" si="5"/>
        <v>45.040633960699182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3.010309462845429</v>
      </c>
      <c r="C16" s="249">
        <f t="shared" si="0"/>
        <v>22.75422814260488</v>
      </c>
      <c r="D16" s="249">
        <f t="shared" si="1"/>
        <v>25.764537605450307</v>
      </c>
      <c r="E16" s="238"/>
      <c r="F16" s="249">
        <f t="shared" si="2"/>
        <v>2.5983398911629116</v>
      </c>
      <c r="G16" s="249">
        <f t="shared" si="2"/>
        <v>20.635386529427173</v>
      </c>
      <c r="H16" s="249">
        <f t="shared" si="3"/>
        <v>23.233726420590084</v>
      </c>
      <c r="I16" s="238"/>
      <c r="J16" s="249">
        <f t="shared" si="4"/>
        <v>3.5044530234639066</v>
      </c>
      <c r="K16" s="249">
        <f t="shared" si="4"/>
        <v>20.066493717547598</v>
      </c>
      <c r="L16" s="249">
        <f t="shared" si="5"/>
        <v>23.570946741011504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28.244763779292192</v>
      </c>
      <c r="C17" s="249">
        <f t="shared" si="0"/>
        <v>30.689921940615594</v>
      </c>
      <c r="D17" s="249">
        <f t="shared" si="1"/>
        <v>58.93468571990779</v>
      </c>
      <c r="E17" s="238"/>
      <c r="F17" s="249">
        <f t="shared" si="2"/>
        <v>26.994610185055144</v>
      </c>
      <c r="G17" s="249">
        <f t="shared" si="2"/>
        <v>28.68448407965257</v>
      </c>
      <c r="H17" s="249">
        <f t="shared" si="3"/>
        <v>55.679094264707715</v>
      </c>
      <c r="I17" s="238"/>
      <c r="J17" s="249">
        <f t="shared" si="4"/>
        <v>25.528829221450486</v>
      </c>
      <c r="K17" s="249">
        <f t="shared" si="4"/>
        <v>28.173169855213047</v>
      </c>
      <c r="L17" s="249">
        <f t="shared" si="5"/>
        <v>53.701999076663533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254.60970923600647</v>
      </c>
      <c r="C19" s="247">
        <f t="shared" ref="C19:L19" si="6">SUM(C9:C17)</f>
        <v>299.68929076399348</v>
      </c>
      <c r="D19" s="247">
        <f t="shared" si="6"/>
        <v>554.29899999999986</v>
      </c>
      <c r="E19" s="247"/>
      <c r="F19" s="247">
        <f t="shared" si="6"/>
        <v>273.52309274879497</v>
      </c>
      <c r="G19" s="247">
        <f t="shared" si="6"/>
        <v>307.35790725120523</v>
      </c>
      <c r="H19" s="247">
        <f t="shared" si="6"/>
        <v>580.8810000000002</v>
      </c>
      <c r="I19" s="247"/>
      <c r="J19" s="247">
        <f t="shared" si="6"/>
        <v>294.63725850266303</v>
      </c>
      <c r="K19" s="247">
        <f t="shared" si="6"/>
        <v>333.30974149733686</v>
      </c>
      <c r="L19" s="247">
        <f t="shared" si="6"/>
        <v>627.94700000000012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6.3417193889389448E-2</v>
      </c>
      <c r="C26" s="302">
        <v>0.11318259179113781</v>
      </c>
      <c r="D26" s="302">
        <f>SUM(B26:C26)</f>
        <v>0.17659978568052725</v>
      </c>
      <c r="E26" s="303"/>
      <c r="F26" s="302">
        <v>8.7000113365058349E-2</v>
      </c>
      <c r="G26" s="302">
        <v>0.13925545759849925</v>
      </c>
      <c r="H26" s="302">
        <f>SUM(F26:G26)</f>
        <v>0.22625557096355758</v>
      </c>
      <c r="I26" s="303"/>
      <c r="J26" s="302">
        <v>7.5519054288609652E-2</v>
      </c>
      <c r="K26" s="302">
        <v>0.18229193734440347</v>
      </c>
      <c r="L26" s="302">
        <f>SUM(J26:K26)</f>
        <v>0.25781099163301313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7.3757281994613177E-2</v>
      </c>
      <c r="C27" s="302">
        <v>0.10493433796739045</v>
      </c>
      <c r="D27" s="302">
        <f t="shared" ref="D27:D34" si="7">SUM(B27:C27)</f>
        <v>0.17869161996200361</v>
      </c>
      <c r="E27" s="303"/>
      <c r="F27" s="302">
        <v>0.12018768139025614</v>
      </c>
      <c r="G27" s="302">
        <v>0.15138122415514693</v>
      </c>
      <c r="H27" s="302">
        <f t="shared" ref="H27:H34" si="8">SUM(F27:G27)</f>
        <v>0.27156890554540308</v>
      </c>
      <c r="I27" s="303"/>
      <c r="J27" s="302">
        <v>0.14117777729879399</v>
      </c>
      <c r="K27" s="302">
        <v>0.25859929254327096</v>
      </c>
      <c r="L27" s="302">
        <f t="shared" ref="L27:L34" si="9">SUM(J27:K27)</f>
        <v>0.39977706984206496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6.5020106601169733E-2</v>
      </c>
      <c r="C28" s="302">
        <v>6.4440791284615925E-2</v>
      </c>
      <c r="D28" s="302">
        <f t="shared" si="7"/>
        <v>0.12946089788578566</v>
      </c>
      <c r="E28" s="303"/>
      <c r="F28" s="302">
        <v>9.2511611297005775E-2</v>
      </c>
      <c r="G28" s="302">
        <v>7.8264452240847548E-2</v>
      </c>
      <c r="H28" s="302">
        <f t="shared" si="8"/>
        <v>0.17077606353785332</v>
      </c>
      <c r="I28" s="303"/>
      <c r="J28" s="302">
        <v>0.10302894190434896</v>
      </c>
      <c r="K28" s="302">
        <v>9.9780898034627363E-2</v>
      </c>
      <c r="L28" s="302">
        <f t="shared" si="9"/>
        <v>0.20280983993897633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0.1566887877638668</v>
      </c>
      <c r="C29" s="302">
        <v>2.8119936873513905E-2</v>
      </c>
      <c r="D29" s="302">
        <f t="shared" si="7"/>
        <v>0.18480872463738071</v>
      </c>
      <c r="E29" s="303"/>
      <c r="F29" s="302">
        <v>0.18572914168043889</v>
      </c>
      <c r="G29" s="302">
        <v>2.3212218326778757E-2</v>
      </c>
      <c r="H29" s="302">
        <f t="shared" si="8"/>
        <v>0.20894136000721764</v>
      </c>
      <c r="I29" s="303"/>
      <c r="J29" s="302">
        <v>0.11600996658093542</v>
      </c>
      <c r="K29" s="302">
        <v>2.8048725390329182E-2</v>
      </c>
      <c r="L29" s="302">
        <f t="shared" si="9"/>
        <v>0.14405869197126459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0.35004838792096288</v>
      </c>
      <c r="C30" s="302">
        <v>0.80306180013145867</v>
      </c>
      <c r="D30" s="302">
        <f t="shared" si="7"/>
        <v>1.1531101880524215</v>
      </c>
      <c r="E30" s="303"/>
      <c r="F30" s="302">
        <v>0.28464787741380365</v>
      </c>
      <c r="G30" s="302">
        <v>0.79841082121380713</v>
      </c>
      <c r="H30" s="302">
        <f t="shared" si="8"/>
        <v>1.0830586986276107</v>
      </c>
      <c r="I30" s="303"/>
      <c r="J30" s="302">
        <v>0.32327525786903366</v>
      </c>
      <c r="K30" s="302">
        <v>0.7773255176292293</v>
      </c>
      <c r="L30" s="302">
        <f t="shared" si="9"/>
        <v>1.100600775498263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6.8011157907035963E-2</v>
      </c>
      <c r="C31" s="302">
        <v>3.3477814059708087E-2</v>
      </c>
      <c r="D31" s="302">
        <f t="shared" si="7"/>
        <v>0.10148897196674406</v>
      </c>
      <c r="E31" s="303"/>
      <c r="F31" s="302">
        <v>7.5702029827455192E-2</v>
      </c>
      <c r="G31" s="302">
        <v>3.6097535290014894E-2</v>
      </c>
      <c r="H31" s="302">
        <f t="shared" si="8"/>
        <v>0.11179956511747008</v>
      </c>
      <c r="I31" s="303"/>
      <c r="J31" s="302">
        <v>6.4496557578497316E-2</v>
      </c>
      <c r="K31" s="302">
        <v>3.9442454079616267E-2</v>
      </c>
      <c r="L31" s="302">
        <f t="shared" si="9"/>
        <v>0.10393901165811359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3.7276659521835911E-2</v>
      </c>
      <c r="C32" s="302">
        <v>3.3458694395148689E-2</v>
      </c>
      <c r="D32" s="302">
        <f t="shared" si="7"/>
        <v>7.07353539169846E-2</v>
      </c>
      <c r="E32" s="303"/>
      <c r="F32" s="302">
        <v>4.1701506960029361E-2</v>
      </c>
      <c r="G32" s="302">
        <v>2.6898753401756927E-2</v>
      </c>
      <c r="H32" s="302">
        <f t="shared" si="8"/>
        <v>6.8600260361786292E-2</v>
      </c>
      <c r="I32" s="303"/>
      <c r="J32" s="302">
        <v>2.9871960958281214E-2</v>
      </c>
      <c r="K32" s="302">
        <v>3.3473477117337988E-2</v>
      </c>
      <c r="L32" s="302">
        <f t="shared" si="9"/>
        <v>6.3345438075619209E-2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2.7864059748156044E-2</v>
      </c>
      <c r="C33" s="302">
        <v>9.765165401775977E-2</v>
      </c>
      <c r="D33" s="302">
        <f t="shared" si="7"/>
        <v>0.1255157137659158</v>
      </c>
      <c r="E33" s="303"/>
      <c r="F33" s="302">
        <v>3.0086410506962171E-2</v>
      </c>
      <c r="G33" s="302">
        <v>8.1733529238506047E-2</v>
      </c>
      <c r="H33" s="302">
        <f t="shared" si="8"/>
        <v>0.11181993974546822</v>
      </c>
      <c r="I33" s="303"/>
      <c r="J33" s="302">
        <v>2.5566787525868474E-2</v>
      </c>
      <c r="K33" s="302">
        <v>6.9875312971185058E-2</v>
      </c>
      <c r="L33" s="302">
        <f t="shared" si="9"/>
        <v>9.5442100497053539E-2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0.11502761491676491</v>
      </c>
      <c r="C34" s="302">
        <v>0.24456112921546855</v>
      </c>
      <c r="D34" s="302">
        <f t="shared" si="7"/>
        <v>0.35958874413223346</v>
      </c>
      <c r="E34" s="303"/>
      <c r="F34" s="302">
        <v>0.10889003361845073</v>
      </c>
      <c r="G34" s="302">
        <v>0.18928960247518256</v>
      </c>
      <c r="H34" s="302">
        <f t="shared" si="8"/>
        <v>0.29817963609363329</v>
      </c>
      <c r="I34" s="303"/>
      <c r="J34" s="302">
        <v>0.16127553885309379</v>
      </c>
      <c r="K34" s="302">
        <v>0.19294054203253774</v>
      </c>
      <c r="L34" s="302">
        <f t="shared" si="9"/>
        <v>0.3542160808856315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0.95711125026379495</v>
      </c>
      <c r="C36" s="311">
        <f t="shared" ref="C36:K36" si="10">SUM(C26:C34)</f>
        <v>1.522888749736202</v>
      </c>
      <c r="D36" s="311">
        <f t="shared" si="10"/>
        <v>2.4799999999999969</v>
      </c>
      <c r="E36" s="311"/>
      <c r="F36" s="311">
        <f t="shared" si="10"/>
        <v>1.0264564060594603</v>
      </c>
      <c r="G36" s="311">
        <f t="shared" si="10"/>
        <v>1.5245435939405398</v>
      </c>
      <c r="H36" s="311">
        <f t="shared" si="10"/>
        <v>2.5510000000000002</v>
      </c>
      <c r="I36" s="311"/>
      <c r="J36" s="311">
        <f t="shared" si="10"/>
        <v>1.0402218428574626</v>
      </c>
      <c r="K36" s="311">
        <f t="shared" si="10"/>
        <v>1.6817781571425372</v>
      </c>
      <c r="L36" s="311">
        <f>SUM(L26:L34)</f>
        <v>2.722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1.2780042704751091E-2</v>
      </c>
      <c r="C43" s="302">
        <v>0.24683765522960607</v>
      </c>
      <c r="D43" s="302">
        <f>SUM(B43:C43)</f>
        <v>0.25961769793435718</v>
      </c>
      <c r="E43" s="303"/>
      <c r="F43" s="302">
        <v>4.096782076749279E-3</v>
      </c>
      <c r="G43" s="302">
        <v>7.6592126325934887E-2</v>
      </c>
      <c r="H43" s="302">
        <f>SUM(F43:G43)</f>
        <v>8.0688908402684167E-2</v>
      </c>
      <c r="I43" s="303"/>
      <c r="J43" s="302">
        <v>3.0636830323358139E-3</v>
      </c>
      <c r="K43" s="302">
        <v>6.0577448320047321E-2</v>
      </c>
      <c r="L43" s="302">
        <f>SUM(J43:K43)</f>
        <v>6.364113135238314E-2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1.7474272039402435E-2</v>
      </c>
      <c r="C44" s="302">
        <v>0.1448223305252157</v>
      </c>
      <c r="D44" s="302">
        <f t="shared" ref="D44:D51" si="11">SUM(B44:C44)</f>
        <v>0.16229660256461814</v>
      </c>
      <c r="E44" s="303"/>
      <c r="F44" s="302">
        <v>6.1115068771458222E-3</v>
      </c>
      <c r="G44" s="302">
        <v>3.9693511050544854E-2</v>
      </c>
      <c r="H44" s="302">
        <f t="shared" ref="H44:H51" si="12">SUM(F44:G44)</f>
        <v>4.5805017927690678E-2</v>
      </c>
      <c r="I44" s="303"/>
      <c r="J44" s="302">
        <v>4.9395242374613976E-3</v>
      </c>
      <c r="K44" s="302">
        <v>2.4637512055413559E-2</v>
      </c>
      <c r="L44" s="302">
        <f t="shared" ref="L44:L51" si="13">SUM(J44:K44)</f>
        <v>2.9577036292874958E-2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2.0799621353165272E-2</v>
      </c>
      <c r="C45" s="302">
        <v>9.6656370255110452E-2</v>
      </c>
      <c r="D45" s="302">
        <f t="shared" si="11"/>
        <v>0.11745599160827572</v>
      </c>
      <c r="E45" s="303"/>
      <c r="F45" s="302">
        <v>6.2412701100447044E-3</v>
      </c>
      <c r="G45" s="302">
        <v>2.404540915587575E-2</v>
      </c>
      <c r="H45" s="302">
        <f t="shared" si="12"/>
        <v>3.0286679265920456E-2</v>
      </c>
      <c r="I45" s="303"/>
      <c r="J45" s="302">
        <v>4.8330026815383157E-3</v>
      </c>
      <c r="K45" s="302">
        <v>1.6175684977355154E-2</v>
      </c>
      <c r="L45" s="302">
        <f t="shared" si="13"/>
        <v>2.1008687658893469E-2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4.419236654587342E-2</v>
      </c>
      <c r="C46" s="302">
        <v>7.2900953968834822E-2</v>
      </c>
      <c r="D46" s="302">
        <f t="shared" si="11"/>
        <v>0.11709332051470825</v>
      </c>
      <c r="E46" s="303"/>
      <c r="F46" s="302">
        <v>1.0783922013012063E-2</v>
      </c>
      <c r="G46" s="302">
        <v>1.6872313497917051E-2</v>
      </c>
      <c r="H46" s="302">
        <f t="shared" si="12"/>
        <v>2.7656235510929113E-2</v>
      </c>
      <c r="I46" s="303"/>
      <c r="J46" s="302">
        <v>5.9636929290688727E-3</v>
      </c>
      <c r="K46" s="302">
        <v>1.5727199189597092E-2</v>
      </c>
      <c r="L46" s="302">
        <f t="shared" si="13"/>
        <v>2.1690892118665966E-2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3.49191964113128E-3</v>
      </c>
      <c r="C47" s="302">
        <v>0.2630649405899515</v>
      </c>
      <c r="D47" s="302">
        <f t="shared" si="11"/>
        <v>0.26655686023108277</v>
      </c>
      <c r="E47" s="303"/>
      <c r="F47" s="302">
        <v>7.93208743686042E-4</v>
      </c>
      <c r="G47" s="302">
        <v>5.161125101019394E-2</v>
      </c>
      <c r="H47" s="302">
        <f>SUM(F47:G47)</f>
        <v>5.240445975387998E-2</v>
      </c>
      <c r="I47" s="303"/>
      <c r="J47" s="302">
        <v>7.2064371003538442E-4</v>
      </c>
      <c r="K47" s="302">
        <v>2.4878735227803529E-2</v>
      </c>
      <c r="L47" s="302">
        <f t="shared" si="13"/>
        <v>2.5599378937838913E-2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8.8860442046048583E-3</v>
      </c>
      <c r="C48" s="302">
        <v>1.7529725629584617E-2</v>
      </c>
      <c r="D48" s="302">
        <f t="shared" si="11"/>
        <v>2.6415769834189473E-2</v>
      </c>
      <c r="E48" s="303"/>
      <c r="F48" s="302">
        <v>2.1646823409299017E-3</v>
      </c>
      <c r="G48" s="302">
        <v>2.2897167494970849E-3</v>
      </c>
      <c r="H48" s="302">
        <f t="shared" si="12"/>
        <v>4.4543990904269866E-3</v>
      </c>
      <c r="I48" s="303"/>
      <c r="J48" s="302">
        <v>1.4108858835115414E-3</v>
      </c>
      <c r="K48" s="302">
        <v>2.027620441819629E-3</v>
      </c>
      <c r="L48" s="302">
        <f t="shared" si="13"/>
        <v>3.4385063253311705E-3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1.50920313412899E-2</v>
      </c>
      <c r="C49" s="302">
        <v>3.6750450915145373E-2</v>
      </c>
      <c r="D49" s="302">
        <f t="shared" si="11"/>
        <v>5.1842482256435271E-2</v>
      </c>
      <c r="E49" s="303"/>
      <c r="F49" s="302">
        <v>3.3705910120274628E-3</v>
      </c>
      <c r="G49" s="302">
        <v>5.7089902506126762E-3</v>
      </c>
      <c r="H49" s="302">
        <f t="shared" si="12"/>
        <v>9.0795812626401386E-3</v>
      </c>
      <c r="I49" s="303"/>
      <c r="J49" s="302">
        <v>2.0709787799876498E-3</v>
      </c>
      <c r="K49" s="302">
        <v>5.2823356221836665E-3</v>
      </c>
      <c r="L49" s="302">
        <f t="shared" si="13"/>
        <v>7.3533144021713168E-3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2.460923150432066E-3</v>
      </c>
      <c r="C50" s="302">
        <v>0.24561047690919904</v>
      </c>
      <c r="D50" s="302">
        <f t="shared" si="11"/>
        <v>0.2480714000596311</v>
      </c>
      <c r="E50" s="303"/>
      <c r="F50" s="302">
        <v>4.7204350920770975E-4</v>
      </c>
      <c r="G50" s="302">
        <v>5.5637106631709843E-2</v>
      </c>
      <c r="H50" s="302">
        <f t="shared" si="12"/>
        <v>5.6109150140917552E-2</v>
      </c>
      <c r="I50" s="303"/>
      <c r="J50" s="302">
        <v>4.5179470521617749E-4</v>
      </c>
      <c r="K50" s="302">
        <v>4.8133339567584754E-2</v>
      </c>
      <c r="L50" s="302">
        <f t="shared" si="13"/>
        <v>4.858513427280093E-2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1.2891855089924988E-2</v>
      </c>
      <c r="C51" s="302">
        <v>4.2758019906775219E-2</v>
      </c>
      <c r="D51" s="302">
        <f t="shared" si="11"/>
        <v>5.564987499670021E-2</v>
      </c>
      <c r="E51" s="303"/>
      <c r="F51" s="302">
        <v>2.5831550332087172E-3</v>
      </c>
      <c r="G51" s="302">
        <v>7.9324136117018499E-3</v>
      </c>
      <c r="H51" s="302">
        <f t="shared" si="12"/>
        <v>1.0515568644910567E-2</v>
      </c>
      <c r="I51" s="303"/>
      <c r="J51" s="302">
        <v>3.3242593878171928E-3</v>
      </c>
      <c r="K51" s="302">
        <v>6.781659251223298E-3</v>
      </c>
      <c r="L51" s="302">
        <f t="shared" si="13"/>
        <v>1.0105918639040491E-2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0.13806907607057534</v>
      </c>
      <c r="C53" s="311">
        <f t="shared" ref="C53:L53" si="14">SUM(C43:C51)</f>
        <v>1.1669309239294228</v>
      </c>
      <c r="D53" s="311">
        <f t="shared" si="14"/>
        <v>1.3049999999999982</v>
      </c>
      <c r="E53" s="311"/>
      <c r="F53" s="311">
        <f t="shared" si="14"/>
        <v>3.6617161716011704E-2</v>
      </c>
      <c r="G53" s="311">
        <f t="shared" si="14"/>
        <v>0.28038283828398786</v>
      </c>
      <c r="H53" s="311">
        <f t="shared" si="14"/>
        <v>0.31699999999999962</v>
      </c>
      <c r="I53" s="311"/>
      <c r="J53" s="311">
        <f t="shared" si="14"/>
        <v>2.6778465346972348E-2</v>
      </c>
      <c r="K53" s="311">
        <f t="shared" si="14"/>
        <v>0.20422153465302798</v>
      </c>
      <c r="L53" s="311">
        <f t="shared" si="14"/>
        <v>0.23100000000000034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0.17813589105123229</v>
      </c>
      <c r="C60" s="302">
        <v>0.24349276790210264</v>
      </c>
      <c r="D60" s="302">
        <f>SUM(B60:C60)</f>
        <v>0.4216286589533349</v>
      </c>
      <c r="E60" s="303"/>
      <c r="F60" s="302">
        <v>0.19694254077205881</v>
      </c>
      <c r="G60" s="302">
        <v>0.29220845999099077</v>
      </c>
      <c r="H60" s="302">
        <f>SUM(F60:G60)</f>
        <v>0.48915100076304957</v>
      </c>
      <c r="I60" s="303"/>
      <c r="J60" s="302">
        <v>0.22964207110598508</v>
      </c>
      <c r="K60" s="302">
        <v>0.31361884830492187</v>
      </c>
      <c r="L60" s="302">
        <f>SUM(J60:K60)</f>
        <v>0.54326091941090693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0.1471801259560927</v>
      </c>
      <c r="C61" s="302">
        <v>0.18530387762931913</v>
      </c>
      <c r="D61" s="302">
        <f t="shared" ref="D61:D68" si="15">SUM(B61:C61)</f>
        <v>0.33248400358541186</v>
      </c>
      <c r="E61" s="303"/>
      <c r="F61" s="302">
        <v>0.18639569789625407</v>
      </c>
      <c r="G61" s="302">
        <v>0.25199166070499218</v>
      </c>
      <c r="H61" s="302">
        <f t="shared" ref="H61:H68" si="16">SUM(F61:G61)</f>
        <v>0.43838735860124622</v>
      </c>
      <c r="I61" s="303"/>
      <c r="J61" s="302">
        <v>0.26571146174081056</v>
      </c>
      <c r="K61" s="302">
        <v>0.40215167779434313</v>
      </c>
      <c r="L61" s="302">
        <f t="shared" ref="L61:L68" si="17">SUM(J61:K61)</f>
        <v>0.66786313953515375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0.23316077741075447</v>
      </c>
      <c r="C62" s="302">
        <v>0.20568576712048475</v>
      </c>
      <c r="D62" s="302">
        <f t="shared" si="15"/>
        <v>0.43884654453123922</v>
      </c>
      <c r="E62" s="303"/>
      <c r="F62" s="302">
        <v>0.26526707139903039</v>
      </c>
      <c r="G62" s="302">
        <v>0.25671071994360245</v>
      </c>
      <c r="H62" s="302">
        <f t="shared" si="16"/>
        <v>0.52197779134263289</v>
      </c>
      <c r="I62" s="303"/>
      <c r="J62" s="302">
        <v>0.3532014534738081</v>
      </c>
      <c r="K62" s="302">
        <v>0.29616946806761585</v>
      </c>
      <c r="L62" s="302">
        <f t="shared" si="17"/>
        <v>0.64937092154142395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0.24232934182410806</v>
      </c>
      <c r="C63" s="302">
        <v>0.12461406275467675</v>
      </c>
      <c r="D63" s="302">
        <f t="shared" si="15"/>
        <v>0.36694340457878483</v>
      </c>
      <c r="E63" s="303"/>
      <c r="F63" s="302">
        <v>0.24505374606888466</v>
      </c>
      <c r="G63" s="302">
        <v>0.14349759274400045</v>
      </c>
      <c r="H63" s="302">
        <f t="shared" si="16"/>
        <v>0.38855133881288512</v>
      </c>
      <c r="I63" s="303"/>
      <c r="J63" s="302">
        <v>0.23623674450968651</v>
      </c>
      <c r="K63" s="302">
        <v>0.18469836742367479</v>
      </c>
      <c r="L63" s="302">
        <f t="shared" si="17"/>
        <v>0.42093511193336131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0.15353296218196782</v>
      </c>
      <c r="C64" s="302">
        <v>0.34078453905884787</v>
      </c>
      <c r="D64" s="302">
        <f t="shared" si="15"/>
        <v>0.49431750124081569</v>
      </c>
      <c r="E64" s="303"/>
      <c r="F64" s="302">
        <v>0.10886270410189085</v>
      </c>
      <c r="G64" s="302">
        <v>0.26354513074578045</v>
      </c>
      <c r="H64" s="302">
        <f t="shared" si="16"/>
        <v>0.37240783484767132</v>
      </c>
      <c r="I64" s="303"/>
      <c r="J64" s="302">
        <v>7.090081936610268E-2</v>
      </c>
      <c r="K64" s="302">
        <v>0.28350833884757992</v>
      </c>
      <c r="L64" s="302">
        <f t="shared" si="17"/>
        <v>0.35440915821368257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2.87561812725802E-2</v>
      </c>
      <c r="C65" s="302">
        <v>1.5919396724805593E-2</v>
      </c>
      <c r="D65" s="302">
        <f t="shared" si="15"/>
        <v>4.4675577997385793E-2</v>
      </c>
      <c r="E65" s="303"/>
      <c r="F65" s="302">
        <v>3.3036694562845935E-2</v>
      </c>
      <c r="G65" s="302">
        <v>1.9498474506689671E-2</v>
      </c>
      <c r="H65" s="302">
        <f t="shared" si="16"/>
        <v>5.2535169069535606E-2</v>
      </c>
      <c r="I65" s="303"/>
      <c r="J65" s="302">
        <v>3.2549323538589914E-2</v>
      </c>
      <c r="K65" s="302">
        <v>2.2834274049294757E-2</v>
      </c>
      <c r="L65" s="302">
        <f t="shared" si="17"/>
        <v>5.5383597587884671E-2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0.1002386158106203</v>
      </c>
      <c r="C66" s="302">
        <v>0.10983242214184119</v>
      </c>
      <c r="D66" s="302">
        <f t="shared" si="15"/>
        <v>0.21007103795246149</v>
      </c>
      <c r="E66" s="303"/>
      <c r="F66" s="302">
        <v>0.11764627397664688</v>
      </c>
      <c r="G66" s="302">
        <v>0.11696070654527449</v>
      </c>
      <c r="H66" s="302">
        <f t="shared" si="16"/>
        <v>0.23460698052192136</v>
      </c>
      <c r="I66" s="303"/>
      <c r="J66" s="302">
        <v>0.11926428274416084</v>
      </c>
      <c r="K66" s="302">
        <v>0.15960275340206095</v>
      </c>
      <c r="L66" s="302">
        <f t="shared" si="17"/>
        <v>0.27886703614622177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8.6666604816505038E-2</v>
      </c>
      <c r="C67" s="302">
        <v>0.61812499658048436</v>
      </c>
      <c r="D67" s="302">
        <f t="shared" si="15"/>
        <v>0.70479160139698938</v>
      </c>
      <c r="E67" s="303"/>
      <c r="F67" s="302">
        <v>7.6033811061404125E-2</v>
      </c>
      <c r="G67" s="302">
        <v>0.52070235266034015</v>
      </c>
      <c r="H67" s="302">
        <f t="shared" si="16"/>
        <v>0.59673616372174432</v>
      </c>
      <c r="I67" s="303"/>
      <c r="J67" s="302">
        <v>0.13495638742107532</v>
      </c>
      <c r="K67" s="302">
        <v>0.48982063402426751</v>
      </c>
      <c r="L67" s="302">
        <f t="shared" si="17"/>
        <v>0.62477702144534286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0.22510169725878718</v>
      </c>
      <c r="C68" s="302">
        <v>0.278139972504788</v>
      </c>
      <c r="D68" s="302">
        <f t="shared" si="15"/>
        <v>0.50324166976357521</v>
      </c>
      <c r="E68" s="303"/>
      <c r="F68" s="302">
        <v>0.20583330482357895</v>
      </c>
      <c r="G68" s="302">
        <v>0.23381305749573938</v>
      </c>
      <c r="H68" s="302">
        <f t="shared" si="16"/>
        <v>0.43964636231931831</v>
      </c>
      <c r="I68" s="303"/>
      <c r="J68" s="302">
        <v>0.37339459897422095</v>
      </c>
      <c r="K68" s="302">
        <v>0.26873849521179627</v>
      </c>
      <c r="L68" s="302">
        <f t="shared" si="17"/>
        <v>0.64213309418601727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1.3951021975826479</v>
      </c>
      <c r="C70" s="311">
        <f t="shared" ref="C70:L70" si="18">SUM(C60:C68)</f>
        <v>2.1218978024173505</v>
      </c>
      <c r="D70" s="311">
        <f t="shared" si="18"/>
        <v>3.5169999999999981</v>
      </c>
      <c r="E70" s="311"/>
      <c r="F70" s="311">
        <f t="shared" si="18"/>
        <v>1.4350718446625945</v>
      </c>
      <c r="G70" s="311">
        <f t="shared" si="18"/>
        <v>2.09892815533741</v>
      </c>
      <c r="H70" s="311">
        <f t="shared" si="18"/>
        <v>3.5340000000000042</v>
      </c>
      <c r="I70" s="311"/>
      <c r="J70" s="311">
        <f t="shared" si="18"/>
        <v>1.8158571428744397</v>
      </c>
      <c r="K70" s="311">
        <f t="shared" si="18"/>
        <v>2.4211428571255555</v>
      </c>
      <c r="L70" s="311">
        <f t="shared" si="18"/>
        <v>4.2369999999999948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0.13440589349984952</v>
      </c>
      <c r="C77" s="302">
        <v>0.67814267414784946</v>
      </c>
      <c r="D77" s="302">
        <f>SUM(B77:C77)</f>
        <v>0.812548567647699</v>
      </c>
      <c r="E77" s="303"/>
      <c r="F77" s="302">
        <v>0.2007483585566173</v>
      </c>
      <c r="G77" s="302">
        <v>0.83189842732642205</v>
      </c>
      <c r="H77" s="302">
        <f>SUM(F77:G77)</f>
        <v>1.0326467858830393</v>
      </c>
      <c r="I77" s="303"/>
      <c r="J77" s="302">
        <v>0.14401300340894635</v>
      </c>
      <c r="K77" s="302">
        <v>0.57161470817847271</v>
      </c>
      <c r="L77" s="302">
        <f>SUM(J77:K77)</f>
        <v>0.715627711587419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0.1841742818135875</v>
      </c>
      <c r="C78" s="302">
        <v>0.91876152515863319</v>
      </c>
      <c r="D78" s="302">
        <f t="shared" ref="D78:D85" si="19">SUM(B78:C78)</f>
        <v>1.1029358069722206</v>
      </c>
      <c r="E78" s="303"/>
      <c r="F78" s="302">
        <v>0.28538023473339807</v>
      </c>
      <c r="G78" s="302">
        <v>1.2985409061480988</v>
      </c>
      <c r="H78" s="302">
        <f t="shared" ref="H78:H85" si="20">SUM(F78:G78)</f>
        <v>1.5839211408814968</v>
      </c>
      <c r="I78" s="303"/>
      <c r="J78" s="302">
        <v>0.20974600606107005</v>
      </c>
      <c r="K78" s="302">
        <v>1.1662637196074124</v>
      </c>
      <c r="L78" s="302">
        <f t="shared" ref="L78:L85" si="21">SUM(J78:K78)</f>
        <v>1.3760097256684825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0.18791057722219656</v>
      </c>
      <c r="C79" s="302">
        <v>0.52281519530062659</v>
      </c>
      <c r="D79" s="302">
        <f t="shared" si="19"/>
        <v>0.7107257725228231</v>
      </c>
      <c r="E79" s="303"/>
      <c r="F79" s="302">
        <v>0.24877901608779954</v>
      </c>
      <c r="G79" s="302">
        <v>0.68287470189908916</v>
      </c>
      <c r="H79" s="302">
        <f t="shared" si="20"/>
        <v>0.93165371798688867</v>
      </c>
      <c r="I79" s="303"/>
      <c r="J79" s="302">
        <v>0.18407776776249699</v>
      </c>
      <c r="K79" s="302">
        <v>0.46922152514073273</v>
      </c>
      <c r="L79" s="302">
        <f t="shared" si="21"/>
        <v>0.65329929290322974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0.27034512658367771</v>
      </c>
      <c r="C80" s="302">
        <v>9.9922113855986192E-2</v>
      </c>
      <c r="D80" s="302">
        <f t="shared" si="19"/>
        <v>0.37026724043966391</v>
      </c>
      <c r="E80" s="303"/>
      <c r="F80" s="302">
        <v>0.30408101283485683</v>
      </c>
      <c r="G80" s="302">
        <v>0.1225079540742765</v>
      </c>
      <c r="H80" s="302">
        <f t="shared" si="20"/>
        <v>0.42658896690913334</v>
      </c>
      <c r="I80" s="303"/>
      <c r="J80" s="302">
        <v>0.17366411042082255</v>
      </c>
      <c r="K80" s="302">
        <v>0.11732865864898966</v>
      </c>
      <c r="L80" s="302">
        <f t="shared" si="21"/>
        <v>0.2909927690698122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3.8314702360866107E-2</v>
      </c>
      <c r="C81" s="302">
        <v>0.71979502592624767</v>
      </c>
      <c r="D81" s="302">
        <f t="shared" si="19"/>
        <v>0.75810972828711376</v>
      </c>
      <c r="E81" s="303"/>
      <c r="F81" s="302">
        <v>4.7615114560649416E-2</v>
      </c>
      <c r="G81" s="302">
        <v>0.6111561910453529</v>
      </c>
      <c r="H81" s="302">
        <f t="shared" si="20"/>
        <v>0.65877130560600228</v>
      </c>
      <c r="I81" s="303"/>
      <c r="J81" s="302">
        <v>4.3423955228509559E-2</v>
      </c>
      <c r="K81" s="302">
        <v>0.37002993078067176</v>
      </c>
      <c r="L81" s="302">
        <f t="shared" si="21"/>
        <v>0.41345388600918132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7.4161404674961393E-2</v>
      </c>
      <c r="C82" s="302">
        <v>1.4663331587818497E-2</v>
      </c>
      <c r="D82" s="302">
        <f t="shared" si="19"/>
        <v>8.8824736262779896E-2</v>
      </c>
      <c r="E82" s="303"/>
      <c r="F82" s="302">
        <v>7.3459415410236553E-2</v>
      </c>
      <c r="G82" s="302">
        <v>1.7093620748771066E-2</v>
      </c>
      <c r="H82" s="302">
        <f t="shared" si="20"/>
        <v>9.0553036159007616E-2</v>
      </c>
      <c r="I82" s="303"/>
      <c r="J82" s="302">
        <v>5.0053765590225216E-2</v>
      </c>
      <c r="K82" s="302">
        <v>1.3535022994120264E-2</v>
      </c>
      <c r="L82" s="302">
        <f t="shared" si="21"/>
        <v>6.3588788584345482E-2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6.1867950489948656E-2</v>
      </c>
      <c r="C83" s="302">
        <v>8.1611313072517816E-2</v>
      </c>
      <c r="D83" s="302">
        <f t="shared" si="19"/>
        <v>0.14347926356246649</v>
      </c>
      <c r="E83" s="303"/>
      <c r="F83" s="302">
        <v>7.117019383218591E-2</v>
      </c>
      <c r="G83" s="302">
        <v>8.6688923189112296E-2</v>
      </c>
      <c r="H83" s="302">
        <f t="shared" si="20"/>
        <v>0.15785911702129821</v>
      </c>
      <c r="I83" s="303"/>
      <c r="J83" s="302">
        <v>4.4791134214791861E-2</v>
      </c>
      <c r="K83" s="302">
        <v>7.7738278792602145E-2</v>
      </c>
      <c r="L83" s="302">
        <f t="shared" si="21"/>
        <v>0.12252941300739401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7.873783975850944E-2</v>
      </c>
      <c r="C84" s="302">
        <v>0.23268430420536609</v>
      </c>
      <c r="D84" s="302">
        <f t="shared" si="19"/>
        <v>0.31142214396387552</v>
      </c>
      <c r="E84" s="303"/>
      <c r="F84" s="302">
        <v>7.4728932269305701E-2</v>
      </c>
      <c r="G84" s="302">
        <v>0.19297803100442668</v>
      </c>
      <c r="H84" s="302">
        <f t="shared" si="20"/>
        <v>0.26770696327373239</v>
      </c>
      <c r="I84" s="303"/>
      <c r="J84" s="302">
        <v>4.2043793240830185E-2</v>
      </c>
      <c r="K84" s="302">
        <v>0.12289204274581116</v>
      </c>
      <c r="L84" s="302">
        <f t="shared" si="21"/>
        <v>0.16493583598664135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4.6447926845429893E-2</v>
      </c>
      <c r="C85" s="302">
        <v>0.11623881349592771</v>
      </c>
      <c r="D85" s="302">
        <f t="shared" si="19"/>
        <v>0.16268674034135761</v>
      </c>
      <c r="E85" s="303"/>
      <c r="F85" s="302">
        <v>4.228023597749947E-2</v>
      </c>
      <c r="G85" s="302">
        <v>9.4018730301907591E-2</v>
      </c>
      <c r="H85" s="302">
        <f t="shared" si="20"/>
        <v>0.13629896627940707</v>
      </c>
      <c r="I85" s="303"/>
      <c r="J85" s="302">
        <v>5.0910317622869683E-2</v>
      </c>
      <c r="K85" s="302">
        <v>7.0652259560619199E-2</v>
      </c>
      <c r="L85" s="302">
        <f t="shared" si="21"/>
        <v>0.12156257718348888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1.0763657032490266</v>
      </c>
      <c r="C87" s="311">
        <f t="shared" ref="C87:D87" si="22">SUM(C77:C85)</f>
        <v>3.3846342967509737</v>
      </c>
      <c r="D87" s="311">
        <f t="shared" si="22"/>
        <v>4.4610000000000003</v>
      </c>
      <c r="E87" s="311"/>
      <c r="F87" s="311">
        <f t="shared" ref="F87:H87" si="23">SUM(F77:F85)</f>
        <v>1.3482425142625485</v>
      </c>
      <c r="G87" s="311">
        <f t="shared" si="23"/>
        <v>3.9377574857374569</v>
      </c>
      <c r="H87" s="311">
        <f t="shared" si="23"/>
        <v>5.2860000000000049</v>
      </c>
      <c r="I87" s="311"/>
      <c r="J87" s="311">
        <f t="shared" ref="J87:L87" si="24">SUM(J77:J85)</f>
        <v>0.94272385355056232</v>
      </c>
      <c r="K87" s="311">
        <f t="shared" si="24"/>
        <v>2.9792761464494322</v>
      </c>
      <c r="L87" s="311">
        <f t="shared" si="24"/>
        <v>3.9219999999999944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0.57657580327615232</v>
      </c>
      <c r="C94" s="302">
        <v>2.4643326014718845</v>
      </c>
      <c r="D94" s="302">
        <f>SUM(B94:C94)</f>
        <v>3.0409084047480368</v>
      </c>
      <c r="E94" s="303"/>
      <c r="F94" s="302">
        <v>0.72785934476674075</v>
      </c>
      <c r="G94" s="302">
        <v>2.6882412233343902</v>
      </c>
      <c r="H94" s="302">
        <f>SUM(F94:G94)</f>
        <v>3.4161005681011307</v>
      </c>
      <c r="I94" s="303"/>
      <c r="J94" s="302">
        <v>0.61886948495081429</v>
      </c>
      <c r="K94" s="302">
        <v>2.1498347002076064</v>
      </c>
      <c r="L94" s="302">
        <f>SUM(J94:K94)</f>
        <v>2.7687041851584206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0.69396845939751906</v>
      </c>
      <c r="C95" s="302">
        <v>2.8167153893980919</v>
      </c>
      <c r="D95" s="302">
        <f t="shared" ref="D95:D102" si="25">SUM(B95:C95)</f>
        <v>3.5106838487956109</v>
      </c>
      <c r="E95" s="303"/>
      <c r="F95" s="302">
        <v>0.88290492485836669</v>
      </c>
      <c r="G95" s="302">
        <v>3.4899470073509145</v>
      </c>
      <c r="H95" s="302">
        <f t="shared" ref="H95:H102" si="26">SUM(F95:G95)</f>
        <v>4.3728519322092811</v>
      </c>
      <c r="I95" s="303"/>
      <c r="J95" s="302">
        <v>0.86062521013437454</v>
      </c>
      <c r="K95" s="302">
        <v>3.5291874609186462</v>
      </c>
      <c r="L95" s="302">
        <f t="shared" ref="L95:L102" si="27">SUM(J95:K95)</f>
        <v>4.3898126710530203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0.83685225348164227</v>
      </c>
      <c r="C96" s="302">
        <v>2.0467350759870122</v>
      </c>
      <c r="D96" s="302">
        <f t="shared" si="25"/>
        <v>2.8835873294686545</v>
      </c>
      <c r="E96" s="303"/>
      <c r="F96" s="302">
        <v>0.86244093498793994</v>
      </c>
      <c r="G96" s="302">
        <v>2.2500244939715897</v>
      </c>
      <c r="H96" s="302">
        <f t="shared" si="26"/>
        <v>3.1124654289595295</v>
      </c>
      <c r="I96" s="303"/>
      <c r="J96" s="302">
        <v>0.75339660406417031</v>
      </c>
      <c r="K96" s="302">
        <v>1.8665026662174686</v>
      </c>
      <c r="L96" s="302">
        <f t="shared" si="27"/>
        <v>2.619899270281639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1.0955777538096314</v>
      </c>
      <c r="C97" s="302">
        <v>0.50552841896544554</v>
      </c>
      <c r="D97" s="302">
        <f t="shared" si="25"/>
        <v>1.6011061727750771</v>
      </c>
      <c r="E97" s="303"/>
      <c r="F97" s="302">
        <v>1.1216535690578606</v>
      </c>
      <c r="G97" s="302">
        <v>0.59092314728583828</v>
      </c>
      <c r="H97" s="302">
        <f t="shared" si="26"/>
        <v>1.7125767163436989</v>
      </c>
      <c r="I97" s="303"/>
      <c r="J97" s="302">
        <v>0.75346710888052237</v>
      </c>
      <c r="K97" s="302">
        <v>0.58065832105558679</v>
      </c>
      <c r="L97" s="302">
        <f t="shared" si="27"/>
        <v>1.3341254299361092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0.36033044462376607</v>
      </c>
      <c r="C98" s="302">
        <v>3.8574755239933283</v>
      </c>
      <c r="D98" s="302">
        <f t="shared" si="25"/>
        <v>4.2178059686170943</v>
      </c>
      <c r="E98" s="303"/>
      <c r="F98" s="302">
        <v>0.32192995677263547</v>
      </c>
      <c r="G98" s="302">
        <v>3.1073740709361219</v>
      </c>
      <c r="H98" s="302">
        <f t="shared" si="26"/>
        <v>3.4293040277087572</v>
      </c>
      <c r="I98" s="303"/>
      <c r="J98" s="302">
        <v>0.33549847705047703</v>
      </c>
      <c r="K98" s="302">
        <v>2.1881008663118036</v>
      </c>
      <c r="L98" s="302">
        <f t="shared" si="27"/>
        <v>2.5235993433622808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0.13443151352744218</v>
      </c>
      <c r="C99" s="302">
        <v>0.1396265756307413</v>
      </c>
      <c r="D99" s="302">
        <f t="shared" si="25"/>
        <v>0.27405808915818347</v>
      </c>
      <c r="E99" s="303"/>
      <c r="F99" s="302">
        <v>0.15023792674330816</v>
      </c>
      <c r="G99" s="302">
        <v>0.15784409389493301</v>
      </c>
      <c r="H99" s="302">
        <f t="shared" si="26"/>
        <v>0.30808202063824119</v>
      </c>
      <c r="I99" s="303"/>
      <c r="J99" s="302">
        <v>0.11388612762289911</v>
      </c>
      <c r="K99" s="302">
        <v>0.1744741088897814</v>
      </c>
      <c r="L99" s="302">
        <f t="shared" si="27"/>
        <v>0.2883602365126805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0.293603594854212</v>
      </c>
      <c r="C100" s="302">
        <v>0.33790930047898482</v>
      </c>
      <c r="D100" s="302">
        <f t="shared" si="25"/>
        <v>0.63151289533319677</v>
      </c>
      <c r="E100" s="303"/>
      <c r="F100" s="302">
        <v>0.28225682563172017</v>
      </c>
      <c r="G100" s="302">
        <v>0.33548608214533715</v>
      </c>
      <c r="H100" s="302">
        <f t="shared" si="26"/>
        <v>0.61774290777705732</v>
      </c>
      <c r="I100" s="303"/>
      <c r="J100" s="302">
        <v>0.23170109949567927</v>
      </c>
      <c r="K100" s="302">
        <v>0.32165854086798695</v>
      </c>
      <c r="L100" s="302">
        <f t="shared" si="27"/>
        <v>0.55335964036366625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0.35772967104814041</v>
      </c>
      <c r="C101" s="302">
        <v>1.9368309822860839</v>
      </c>
      <c r="D101" s="302">
        <f t="shared" si="25"/>
        <v>2.2945606533342242</v>
      </c>
      <c r="E101" s="303"/>
      <c r="F101" s="302">
        <v>0.30114910614543167</v>
      </c>
      <c r="G101" s="302">
        <v>1.7324605389464802</v>
      </c>
      <c r="H101" s="302">
        <f t="shared" si="26"/>
        <v>2.0336096450919117</v>
      </c>
      <c r="I101" s="303"/>
      <c r="J101" s="302">
        <v>0.24932409290448118</v>
      </c>
      <c r="K101" s="302">
        <v>1.2681745931723303</v>
      </c>
      <c r="L101" s="302">
        <f t="shared" si="27"/>
        <v>1.5174986860768114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0.37111307731084159</v>
      </c>
      <c r="C102" s="302">
        <v>0.76866356045908402</v>
      </c>
      <c r="D102" s="302">
        <f t="shared" si="25"/>
        <v>1.1397766377699257</v>
      </c>
      <c r="E102" s="303"/>
      <c r="F102" s="302">
        <v>0.26038354016711862</v>
      </c>
      <c r="G102" s="302">
        <v>0.65888321300328589</v>
      </c>
      <c r="H102" s="302">
        <f t="shared" si="26"/>
        <v>0.91926675317040452</v>
      </c>
      <c r="I102" s="303"/>
      <c r="J102" s="302">
        <v>0.33870617659953484</v>
      </c>
      <c r="K102" s="302">
        <v>0.52893436065584198</v>
      </c>
      <c r="L102" s="302">
        <f t="shared" si="27"/>
        <v>0.86764053725537682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4.7201825713293468</v>
      </c>
      <c r="C104" s="311">
        <f t="shared" ref="C104:D104" si="28">SUM(C94:C102)</f>
        <v>14.873817428670657</v>
      </c>
      <c r="D104" s="311">
        <f t="shared" si="28"/>
        <v>19.594000000000005</v>
      </c>
      <c r="E104" s="311"/>
      <c r="F104" s="311">
        <f t="shared" ref="F104:H104" si="29">SUM(F94:F102)</f>
        <v>4.9108161291311223</v>
      </c>
      <c r="G104" s="311">
        <f t="shared" si="29"/>
        <v>15.011183870868891</v>
      </c>
      <c r="H104" s="311">
        <f t="shared" si="29"/>
        <v>19.922000000000011</v>
      </c>
      <c r="I104" s="311"/>
      <c r="J104" s="311">
        <f t="shared" ref="J104:L104" si="30">SUM(J94:J102)</f>
        <v>4.2554743817029532</v>
      </c>
      <c r="K104" s="311">
        <f t="shared" si="30"/>
        <v>12.607525618297052</v>
      </c>
      <c r="L104" s="311">
        <f t="shared" si="30"/>
        <v>16.863000000000007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6.2730642625887734E-2</v>
      </c>
      <c r="C111" s="302">
        <v>0.26670466368285195</v>
      </c>
      <c r="D111" s="302">
        <f>SUM(B111:C111)</f>
        <v>0.32943530630873968</v>
      </c>
      <c r="E111" s="303"/>
      <c r="F111" s="302">
        <v>0.18838280840674956</v>
      </c>
      <c r="G111" s="302">
        <v>0.43772700068272025</v>
      </c>
      <c r="H111" s="302">
        <f>SUM(F111:G111)</f>
        <v>0.62610980908946978</v>
      </c>
      <c r="I111" s="303"/>
      <c r="J111" s="302">
        <v>0.15741771989730075</v>
      </c>
      <c r="K111" s="302">
        <v>0.39887029912633015</v>
      </c>
      <c r="L111" s="302">
        <f>SUM(J111:K111)</f>
        <v>0.5562880190236309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8.9350475199332938E-2</v>
      </c>
      <c r="C112" s="302">
        <v>0.49983108635996804</v>
      </c>
      <c r="D112" s="302">
        <f t="shared" ref="D112:D119" si="31">SUM(B112:C112)</f>
        <v>0.58918156155930101</v>
      </c>
      <c r="E112" s="303"/>
      <c r="F112" s="302">
        <v>0.26421038206695191</v>
      </c>
      <c r="G112" s="302">
        <v>0.9595948920221693</v>
      </c>
      <c r="H112" s="302">
        <f t="shared" ref="H112:H119" si="32">SUM(F112:G112)</f>
        <v>1.2238052740891212</v>
      </c>
      <c r="I112" s="303"/>
      <c r="J112" s="302">
        <v>0.28590398077759982</v>
      </c>
      <c r="K112" s="302">
        <v>1.168025469684828</v>
      </c>
      <c r="L112" s="302">
        <f t="shared" ref="L112:L119" si="33">SUM(J112:K112)</f>
        <v>1.4539294504624278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8.8690539689474171E-2</v>
      </c>
      <c r="C113" s="302">
        <v>0.28151443437642981</v>
      </c>
      <c r="D113" s="302">
        <f t="shared" si="31"/>
        <v>0.37020497406590397</v>
      </c>
      <c r="E113" s="303"/>
      <c r="F113" s="302">
        <v>0.23080074103498402</v>
      </c>
      <c r="G113" s="302">
        <v>0.54262930902824535</v>
      </c>
      <c r="H113" s="302">
        <f t="shared" si="32"/>
        <v>0.7734300500632294</v>
      </c>
      <c r="I113" s="303"/>
      <c r="J113" s="302">
        <v>0.2061795263347638</v>
      </c>
      <c r="K113" s="302">
        <v>0.48688180459055241</v>
      </c>
      <c r="L113" s="302">
        <f t="shared" si="33"/>
        <v>0.69306133092531619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0.15408900764688749</v>
      </c>
      <c r="C114" s="302">
        <v>4.4651476462750098E-2</v>
      </c>
      <c r="D114" s="302">
        <f t="shared" si="31"/>
        <v>0.19874048410963757</v>
      </c>
      <c r="E114" s="303"/>
      <c r="F114" s="302">
        <v>0.26141383212607783</v>
      </c>
      <c r="G114" s="302">
        <v>7.0168766083029771E-2</v>
      </c>
      <c r="H114" s="302">
        <f t="shared" si="32"/>
        <v>0.33158259820910763</v>
      </c>
      <c r="I114" s="303"/>
      <c r="J114" s="302">
        <v>0.27132235118266035</v>
      </c>
      <c r="K114" s="302">
        <v>4.0713382513380802E-2</v>
      </c>
      <c r="L114" s="302">
        <f t="shared" si="33"/>
        <v>0.31203573369604115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1.8173523807143765E-2</v>
      </c>
      <c r="C115" s="302">
        <v>0.54210712189448584</v>
      </c>
      <c r="D115" s="302">
        <f t="shared" si="31"/>
        <v>0.56028064570162961</v>
      </c>
      <c r="E115" s="303"/>
      <c r="F115" s="302">
        <v>0.10637759686436295</v>
      </c>
      <c r="G115" s="302">
        <v>0.67563789459524271</v>
      </c>
      <c r="H115" s="302">
        <f t="shared" si="32"/>
        <v>0.78201549145960569</v>
      </c>
      <c r="I115" s="303"/>
      <c r="J115" s="302">
        <v>0.14063409460652837</v>
      </c>
      <c r="K115" s="302">
        <v>0.50313617730115834</v>
      </c>
      <c r="L115" s="302">
        <f t="shared" si="33"/>
        <v>0.64377027190768676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2.0650171208265192E-2</v>
      </c>
      <c r="C116" s="302">
        <v>2.120922705148225E-2</v>
      </c>
      <c r="D116" s="302">
        <f t="shared" si="31"/>
        <v>4.1859398259747438E-2</v>
      </c>
      <c r="E116" s="303"/>
      <c r="F116" s="302">
        <v>9.0302302011192048E-2</v>
      </c>
      <c r="G116" s="302">
        <v>3.3855979802812158E-2</v>
      </c>
      <c r="H116" s="302">
        <f t="shared" si="32"/>
        <v>0.12415828181400421</v>
      </c>
      <c r="I116" s="303"/>
      <c r="J116" s="302">
        <v>7.6760682306182756E-2</v>
      </c>
      <c r="K116" s="302">
        <v>3.3151722200698466E-2</v>
      </c>
      <c r="L116" s="302">
        <f t="shared" si="33"/>
        <v>0.10991240450688122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0.21115549346975906</v>
      </c>
      <c r="C117" s="302">
        <v>0.11621570449713303</v>
      </c>
      <c r="D117" s="302">
        <f t="shared" si="31"/>
        <v>0.32737119796689207</v>
      </c>
      <c r="E117" s="303"/>
      <c r="F117" s="302">
        <v>0.36210747639957513</v>
      </c>
      <c r="G117" s="302">
        <v>0.16210897657413403</v>
      </c>
      <c r="H117" s="302">
        <f t="shared" si="32"/>
        <v>0.52421645297370922</v>
      </c>
      <c r="I117" s="303"/>
      <c r="J117" s="302">
        <v>0.34201537054027181</v>
      </c>
      <c r="K117" s="302">
        <v>0.16746916290884706</v>
      </c>
      <c r="L117" s="302">
        <f t="shared" si="33"/>
        <v>0.50948453344911893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3.326778684948632E-3</v>
      </c>
      <c r="C118" s="302">
        <v>0.1155438729419014</v>
      </c>
      <c r="D118" s="302">
        <f t="shared" si="31"/>
        <v>0.11887065162685002</v>
      </c>
      <c r="E118" s="303"/>
      <c r="F118" s="302">
        <v>1.4466121826058531E-2</v>
      </c>
      <c r="G118" s="302">
        <v>0.13522161130422231</v>
      </c>
      <c r="H118" s="302">
        <f t="shared" si="32"/>
        <v>0.14968773313028083</v>
      </c>
      <c r="I118" s="303"/>
      <c r="J118" s="302">
        <v>2.4861251834431039E-2</v>
      </c>
      <c r="K118" s="302">
        <v>0.1326778864734254</v>
      </c>
      <c r="L118" s="302">
        <f t="shared" si="33"/>
        <v>0.15753913830785643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8.6676093313347476E-3</v>
      </c>
      <c r="C119" s="302">
        <v>3.438817106996174E-2</v>
      </c>
      <c r="D119" s="302">
        <f t="shared" si="31"/>
        <v>4.3055780401296484E-2</v>
      </c>
      <c r="E119" s="303"/>
      <c r="F119" s="302">
        <v>4.4344349489051145E-2</v>
      </c>
      <c r="G119" s="302">
        <v>3.8649959682417502E-2</v>
      </c>
      <c r="H119" s="302">
        <f t="shared" si="32"/>
        <v>8.2994309171468647E-2</v>
      </c>
      <c r="I119" s="303"/>
      <c r="J119" s="302">
        <v>5.0783516454819461E-2</v>
      </c>
      <c r="K119" s="302">
        <v>2.8195601266222302E-2</v>
      </c>
      <c r="L119" s="302">
        <f t="shared" si="33"/>
        <v>7.8979117721041769E-2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0.65683424166303372</v>
      </c>
      <c r="C121" s="311">
        <f t="shared" ref="C121:D121" si="34">SUM(C111:C119)</f>
        <v>1.9221657583369645</v>
      </c>
      <c r="D121" s="311">
        <f t="shared" si="34"/>
        <v>2.5789999999999975</v>
      </c>
      <c r="E121" s="311"/>
      <c r="F121" s="311">
        <f t="shared" ref="F121:H121" si="35">SUM(F111:F119)</f>
        <v>1.562405610225003</v>
      </c>
      <c r="G121" s="311">
        <f t="shared" si="35"/>
        <v>3.0555943897749933</v>
      </c>
      <c r="H121" s="311">
        <f t="shared" si="35"/>
        <v>4.6179999999999959</v>
      </c>
      <c r="I121" s="311"/>
      <c r="J121" s="311">
        <f t="shared" ref="J121:L121" si="36">SUM(J111:J119)</f>
        <v>1.5558784939345582</v>
      </c>
      <c r="K121" s="311">
        <f t="shared" si="36"/>
        <v>2.959121506065443</v>
      </c>
      <c r="L121" s="311">
        <f t="shared" si="36"/>
        <v>4.5150000000000015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0.11304000134482863</v>
      </c>
      <c r="C128" s="302">
        <v>0.51227790143354091</v>
      </c>
      <c r="D128" s="302">
        <f>SUM(B128:C128)</f>
        <v>0.62531790277836952</v>
      </c>
      <c r="E128" s="303"/>
      <c r="F128" s="302">
        <v>0.13514425821343162</v>
      </c>
      <c r="G128" s="302">
        <v>0.92932590658558156</v>
      </c>
      <c r="H128" s="302">
        <f>SUM(F128:G128)</f>
        <v>1.0644701647990131</v>
      </c>
      <c r="I128" s="303"/>
      <c r="J128" s="302">
        <v>0.16684981336331375</v>
      </c>
      <c r="K128" s="302">
        <v>1.0591232907065464</v>
      </c>
      <c r="L128" s="302">
        <f>SUM(J128:K128)</f>
        <v>1.2259731040698603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0.20042628811076293</v>
      </c>
      <c r="C129" s="302">
        <v>0.42076303694048034</v>
      </c>
      <c r="D129" s="302">
        <f t="shared" ref="D129:D136" si="37">SUM(B129:C129)</f>
        <v>0.62118932505124325</v>
      </c>
      <c r="E129" s="303"/>
      <c r="F129" s="302">
        <v>0.28635409469622158</v>
      </c>
      <c r="G129" s="302">
        <v>0.78752508521452003</v>
      </c>
      <c r="H129" s="302">
        <f t="shared" ref="H129:H136" si="38">SUM(F129:G129)</f>
        <v>1.0738791799107417</v>
      </c>
      <c r="I129" s="303"/>
      <c r="J129" s="302">
        <v>0.46254427691599437</v>
      </c>
      <c r="K129" s="302">
        <v>1.0514724029615656</v>
      </c>
      <c r="L129" s="302">
        <f t="shared" ref="L129:L136" si="39">SUM(J129:K129)</f>
        <v>1.5140166798775601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0.28819187985637329</v>
      </c>
      <c r="C130" s="302">
        <v>0.36534023116121683</v>
      </c>
      <c r="D130" s="302">
        <f t="shared" si="37"/>
        <v>0.65353211101759012</v>
      </c>
      <c r="E130" s="303"/>
      <c r="F130" s="302">
        <v>0.33942849469314867</v>
      </c>
      <c r="G130" s="302">
        <v>0.61591849258282017</v>
      </c>
      <c r="H130" s="302">
        <f t="shared" si="38"/>
        <v>0.95534698727596878</v>
      </c>
      <c r="I130" s="303"/>
      <c r="J130" s="302">
        <v>0.4598813559086426</v>
      </c>
      <c r="K130" s="302">
        <v>0.6703298307771236</v>
      </c>
      <c r="L130" s="302">
        <f t="shared" si="39"/>
        <v>1.1302111866857663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0.24295182535313811</v>
      </c>
      <c r="C131" s="302">
        <v>6.673639956161459E-2</v>
      </c>
      <c r="D131" s="302">
        <f t="shared" si="37"/>
        <v>0.30968822491475267</v>
      </c>
      <c r="E131" s="303"/>
      <c r="F131" s="302">
        <v>0.21813777997687459</v>
      </c>
      <c r="G131" s="302">
        <v>0.16621574986815793</v>
      </c>
      <c r="H131" s="302">
        <f t="shared" si="38"/>
        <v>0.38435352984503252</v>
      </c>
      <c r="I131" s="303"/>
      <c r="J131" s="302">
        <v>0.17521386360489755</v>
      </c>
      <c r="K131" s="302">
        <v>0.21169176611295187</v>
      </c>
      <c r="L131" s="302">
        <f t="shared" si="39"/>
        <v>0.38690562971784942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7.1215489943273494E-2</v>
      </c>
      <c r="C132" s="302">
        <v>0.32558671863059674</v>
      </c>
      <c r="D132" s="302">
        <f t="shared" si="37"/>
        <v>0.39680220857387022</v>
      </c>
      <c r="E132" s="303"/>
      <c r="F132" s="302">
        <v>5.5608521749569803E-2</v>
      </c>
      <c r="G132" s="302">
        <v>0.57330342293317638</v>
      </c>
      <c r="H132" s="302">
        <f t="shared" si="38"/>
        <v>0.62891194468274614</v>
      </c>
      <c r="I132" s="303"/>
      <c r="J132" s="302">
        <v>0.11199667776817239</v>
      </c>
      <c r="K132" s="302">
        <v>0.64675839133348834</v>
      </c>
      <c r="L132" s="302">
        <f t="shared" si="39"/>
        <v>0.75875506910166068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6.6312844549785546E-2</v>
      </c>
      <c r="C133" s="302">
        <v>5.4252939177864466E-2</v>
      </c>
      <c r="D133" s="302">
        <f t="shared" si="37"/>
        <v>0.12056578372765001</v>
      </c>
      <c r="E133" s="303"/>
      <c r="F133" s="302">
        <v>5.261127813831902E-2</v>
      </c>
      <c r="G133" s="302">
        <v>9.7733535929649534E-2</v>
      </c>
      <c r="H133" s="302">
        <f t="shared" si="38"/>
        <v>0.15034481406796857</v>
      </c>
      <c r="I133" s="303"/>
      <c r="J133" s="302">
        <v>6.9605883171590568E-2</v>
      </c>
      <c r="K133" s="302">
        <v>0.12648548584834848</v>
      </c>
      <c r="L133" s="302">
        <f t="shared" si="39"/>
        <v>0.19609136901993907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9.3779891044541847E-2</v>
      </c>
      <c r="C134" s="302">
        <v>5.8043016905548063E-2</v>
      </c>
      <c r="D134" s="302">
        <f>SUM(B134:C134)</f>
        <v>0.1518229079500899</v>
      </c>
      <c r="E134" s="303"/>
      <c r="F134" s="302">
        <v>7.1290139354727639E-2</v>
      </c>
      <c r="G134" s="302">
        <v>0.15074530069706391</v>
      </c>
      <c r="H134" s="302">
        <f t="shared" si="38"/>
        <v>0.22203544005179154</v>
      </c>
      <c r="I134" s="303"/>
      <c r="J134" s="302">
        <v>8.2979485556091775E-2</v>
      </c>
      <c r="K134" s="302">
        <v>0.20731703612781757</v>
      </c>
      <c r="L134" s="302">
        <f t="shared" si="39"/>
        <v>0.29029652168390935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6.0615157522454471E-2</v>
      </c>
      <c r="C135" s="302">
        <v>0.81656550560481944</v>
      </c>
      <c r="D135" s="302">
        <f t="shared" si="37"/>
        <v>0.87718066312727394</v>
      </c>
      <c r="E135" s="303"/>
      <c r="F135" s="302">
        <v>5.0940588233204687E-2</v>
      </c>
      <c r="G135" s="302">
        <v>1.1040901175907332</v>
      </c>
      <c r="H135" s="302">
        <f t="shared" si="38"/>
        <v>1.155030705823938</v>
      </c>
      <c r="I135" s="303"/>
      <c r="J135" s="302">
        <v>5.9037983154936642E-2</v>
      </c>
      <c r="K135" s="302">
        <v>1.3810749776653313</v>
      </c>
      <c r="L135" s="302">
        <f t="shared" si="39"/>
        <v>1.4401129608202679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9.1826673882306448E-2</v>
      </c>
      <c r="C136" s="302">
        <v>0.78307419897685726</v>
      </c>
      <c r="D136" s="302">
        <f t="shared" si="37"/>
        <v>0.87490087285916374</v>
      </c>
      <c r="E136" s="303"/>
      <c r="F136" s="302">
        <v>5.213497977288295E-2</v>
      </c>
      <c r="G136" s="302">
        <v>0.92849225376989231</v>
      </c>
      <c r="H136" s="302">
        <f t="shared" si="38"/>
        <v>0.98062723354277526</v>
      </c>
      <c r="I136" s="303"/>
      <c r="J136" s="302">
        <v>7.9337037995495102E-2</v>
      </c>
      <c r="K136" s="302">
        <v>0.92930044102767817</v>
      </c>
      <c r="L136" s="302">
        <f t="shared" si="39"/>
        <v>1.0086374790231734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1.2283600516074649</v>
      </c>
      <c r="C138" s="311">
        <f t="shared" ref="C138" si="40">SUM(C128:C136)</f>
        <v>3.4026399483925389</v>
      </c>
      <c r="D138" s="311">
        <f>SUM(D128:D136)</f>
        <v>4.6310000000000029</v>
      </c>
      <c r="E138" s="311"/>
      <c r="F138" s="311">
        <f t="shared" ref="F138:H138" si="41">SUM(F128:F136)</f>
        <v>1.2616501348283804</v>
      </c>
      <c r="G138" s="311">
        <f t="shared" si="41"/>
        <v>5.3533498651715945</v>
      </c>
      <c r="H138" s="311">
        <f t="shared" si="41"/>
        <v>6.6149999999999753</v>
      </c>
      <c r="I138" s="311"/>
      <c r="J138" s="311">
        <f t="shared" ref="J138:L138" si="42">SUM(J128:J136)</f>
        <v>1.667446377439135</v>
      </c>
      <c r="K138" s="311">
        <f t="shared" si="42"/>
        <v>6.2835536225608513</v>
      </c>
      <c r="L138" s="311">
        <f t="shared" si="42"/>
        <v>7.9509999999999863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0.53184171293122473</v>
      </c>
      <c r="C145" s="302">
        <v>2.7049285029860237</v>
      </c>
      <c r="D145" s="302">
        <f>SUM(B145:C145)</f>
        <v>3.2367702159172484</v>
      </c>
      <c r="E145" s="303"/>
      <c r="F145" s="302">
        <v>0.91368979884773482</v>
      </c>
      <c r="G145" s="302">
        <v>4.1490627867566507</v>
      </c>
      <c r="H145" s="302">
        <f>SUM(F145:G145)</f>
        <v>5.062752585604386</v>
      </c>
      <c r="I145" s="303"/>
      <c r="J145" s="302">
        <v>1.1212801208803378</v>
      </c>
      <c r="K145" s="302">
        <v>4.4418922708388768</v>
      </c>
      <c r="L145" s="302">
        <f>SUM(J145:K145)</f>
        <v>5.5631723917192151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0.44360327022869772</v>
      </c>
      <c r="C146" s="302">
        <v>2.4993448273069983</v>
      </c>
      <c r="D146" s="302">
        <f t="shared" ref="D146:D153" si="43">SUM(B146:C146)</f>
        <v>2.9429480975356959</v>
      </c>
      <c r="E146" s="303"/>
      <c r="F146" s="302">
        <v>0.77842041075281854</v>
      </c>
      <c r="G146" s="302">
        <v>3.934952153549097</v>
      </c>
      <c r="H146" s="302">
        <f t="shared" ref="H146:H153" si="44">SUM(F146:G146)</f>
        <v>4.7133725643019151</v>
      </c>
      <c r="I146" s="303"/>
      <c r="J146" s="302">
        <v>1.1256150703722028</v>
      </c>
      <c r="K146" s="302">
        <v>5.63518662082092</v>
      </c>
      <c r="L146" s="302">
        <f t="shared" ref="L146:L153" si="45">SUM(J146:K146)</f>
        <v>6.760801691193123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0.42095428151096753</v>
      </c>
      <c r="C147" s="302">
        <v>1.298084714379812</v>
      </c>
      <c r="D147" s="302">
        <f t="shared" si="43"/>
        <v>1.7190389958907795</v>
      </c>
      <c r="E147" s="303"/>
      <c r="F147" s="302">
        <v>0.65016022073985724</v>
      </c>
      <c r="G147" s="302">
        <v>1.9444584378797027</v>
      </c>
      <c r="H147" s="302">
        <f t="shared" si="44"/>
        <v>2.5946186586195599</v>
      </c>
      <c r="I147" s="303"/>
      <c r="J147" s="302">
        <v>0.85512556437373377</v>
      </c>
      <c r="K147" s="302">
        <v>2.251052593254828</v>
      </c>
      <c r="L147" s="302">
        <f t="shared" si="45"/>
        <v>3.1061781576285616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2.0416502667944099</v>
      </c>
      <c r="C148" s="302">
        <v>0.25534752720286674</v>
      </c>
      <c r="D148" s="302">
        <f t="shared" si="43"/>
        <v>2.2969977939972765</v>
      </c>
      <c r="E148" s="303"/>
      <c r="F148" s="302">
        <v>2.6216791272253901</v>
      </c>
      <c r="G148" s="302">
        <v>0.36298407457243875</v>
      </c>
      <c r="H148" s="302">
        <f t="shared" si="44"/>
        <v>2.984663201797829</v>
      </c>
      <c r="I148" s="303"/>
      <c r="J148" s="302">
        <v>2.556742825541702</v>
      </c>
      <c r="K148" s="302">
        <v>0.45072091944222226</v>
      </c>
      <c r="L148" s="302">
        <f t="shared" si="45"/>
        <v>3.0074637449839243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0.19899086143172334</v>
      </c>
      <c r="C149" s="302">
        <v>12.226780297827615</v>
      </c>
      <c r="D149" s="302">
        <f t="shared" si="43"/>
        <v>12.425771159259337</v>
      </c>
      <c r="E149" s="303"/>
      <c r="F149" s="302">
        <v>0.267976525746904</v>
      </c>
      <c r="G149" s="302">
        <v>12.619341592184584</v>
      </c>
      <c r="H149" s="302">
        <f t="shared" si="44"/>
        <v>12.887318117931489</v>
      </c>
      <c r="I149" s="303"/>
      <c r="J149" s="302">
        <v>0.47568053661275189</v>
      </c>
      <c r="K149" s="302">
        <v>13.183504526230754</v>
      </c>
      <c r="L149" s="302">
        <f t="shared" si="45"/>
        <v>13.659185062843505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2.3037115063978757E-2</v>
      </c>
      <c r="C150" s="302">
        <v>6.3905514670392419E-2</v>
      </c>
      <c r="D150" s="302">
        <f t="shared" si="43"/>
        <v>8.6942629734371168E-2</v>
      </c>
      <c r="E150" s="303"/>
      <c r="F150" s="302">
        <v>2.9108723462452885E-2</v>
      </c>
      <c r="G150" s="302">
        <v>9.5785945755911123E-2</v>
      </c>
      <c r="H150" s="302">
        <f t="shared" si="44"/>
        <v>0.12489466921836401</v>
      </c>
      <c r="I150" s="303"/>
      <c r="J150" s="302">
        <v>3.2326669680075651E-2</v>
      </c>
      <c r="K150" s="302">
        <v>9.3372511697778257E-2</v>
      </c>
      <c r="L150" s="302">
        <f t="shared" si="45"/>
        <v>0.12569918137785391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0.21872202806959756</v>
      </c>
      <c r="C151" s="302">
        <v>0.19197052143570587</v>
      </c>
      <c r="D151" s="302">
        <f t="shared" si="43"/>
        <v>0.41069254950530343</v>
      </c>
      <c r="E151" s="303"/>
      <c r="F151" s="302">
        <v>0.3021500703055387</v>
      </c>
      <c r="G151" s="302">
        <v>0.26017153637932972</v>
      </c>
      <c r="H151" s="302">
        <f t="shared" si="44"/>
        <v>0.56232160668486841</v>
      </c>
      <c r="I151" s="303"/>
      <c r="J151" s="302">
        <v>0.33591916744441908</v>
      </c>
      <c r="K151" s="302">
        <v>0.31402869238349584</v>
      </c>
      <c r="L151" s="302">
        <f t="shared" si="45"/>
        <v>0.64994785982791492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3.223710247926647E-2</v>
      </c>
      <c r="C152" s="302">
        <v>2.1931809392651225</v>
      </c>
      <c r="D152" s="302">
        <f t="shared" si="43"/>
        <v>2.2254180417443887</v>
      </c>
      <c r="E152" s="303"/>
      <c r="F152" s="302">
        <v>3.58958029078984E-2</v>
      </c>
      <c r="G152" s="302">
        <v>2.486234433896767</v>
      </c>
      <c r="H152" s="302">
        <f t="shared" si="44"/>
        <v>2.5221302368046654</v>
      </c>
      <c r="I152" s="303"/>
      <c r="J152" s="302">
        <v>4.8769131501233118E-2</v>
      </c>
      <c r="K152" s="302">
        <v>2.8257464964878745</v>
      </c>
      <c r="L152" s="302">
        <f t="shared" si="45"/>
        <v>2.8745156279891075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0.1344811878133314</v>
      </c>
      <c r="C153" s="302">
        <v>1.4669393286023225</v>
      </c>
      <c r="D153" s="302">
        <f t="shared" si="43"/>
        <v>1.6014205164156539</v>
      </c>
      <c r="E153" s="303"/>
      <c r="F153" s="302">
        <v>0.13405796773295411</v>
      </c>
      <c r="G153" s="302">
        <v>1.6368703913040272</v>
      </c>
      <c r="H153" s="302">
        <f t="shared" si="44"/>
        <v>1.7709283590369813</v>
      </c>
      <c r="I153" s="303"/>
      <c r="J153" s="302">
        <v>0.2108554404757487</v>
      </c>
      <c r="K153" s="302">
        <v>2.0621808419610352</v>
      </c>
      <c r="L153" s="302">
        <f t="shared" si="45"/>
        <v>2.273036282436784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4.0455178263231968</v>
      </c>
      <c r="C155" s="311">
        <f t="shared" ref="C155:D155" si="46">SUM(C145:C153)</f>
        <v>22.900482173676856</v>
      </c>
      <c r="D155" s="311">
        <f t="shared" si="46"/>
        <v>26.946000000000051</v>
      </c>
      <c r="E155" s="311"/>
      <c r="F155" s="311">
        <f t="shared" ref="F155:H155" si="47">SUM(F145:F153)</f>
        <v>5.7331386477215487</v>
      </c>
      <c r="G155" s="311">
        <f t="shared" si="47"/>
        <v>27.489861352278506</v>
      </c>
      <c r="H155" s="311">
        <f t="shared" si="47"/>
        <v>33.223000000000056</v>
      </c>
      <c r="I155" s="311"/>
      <c r="J155" s="311">
        <f t="shared" ref="J155:L155" si="48">SUM(J145:J153)</f>
        <v>6.7623145268822045</v>
      </c>
      <c r="K155" s="311">
        <f t="shared" si="48"/>
        <v>31.257685473117785</v>
      </c>
      <c r="L155" s="311">
        <f t="shared" si="48"/>
        <v>38.019999999999989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4.688534175029643</v>
      </c>
      <c r="C162" s="302">
        <v>7.25281277104766</v>
      </c>
      <c r="D162" s="302">
        <f>SUM(B162:C162)</f>
        <v>11.941346946077303</v>
      </c>
      <c r="E162" s="303"/>
      <c r="F162" s="302">
        <v>6.0610452579806058</v>
      </c>
      <c r="G162" s="302">
        <v>8.3071908650154249</v>
      </c>
      <c r="H162" s="302">
        <f>SUM(F162:G162)</f>
        <v>14.368236122996031</v>
      </c>
      <c r="I162" s="303"/>
      <c r="J162" s="302">
        <v>7.0124083477805002</v>
      </c>
      <c r="K162" s="302">
        <v>8.3524186813180528</v>
      </c>
      <c r="L162" s="302">
        <f>SUM(J162:K162)</f>
        <v>15.364827029098553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3.4948545799830915</v>
      </c>
      <c r="C163" s="302">
        <v>3.502837696744713</v>
      </c>
      <c r="D163" s="302">
        <f t="shared" ref="D163:D170" si="49">SUM(B163:C163)</f>
        <v>6.997692276727804</v>
      </c>
      <c r="E163" s="303"/>
      <c r="F163" s="302">
        <v>4.9541793980355564</v>
      </c>
      <c r="G163" s="302">
        <v>4.5943183936951639</v>
      </c>
      <c r="H163" s="302">
        <f t="shared" ref="H163:H170" si="50">SUM(F163:G163)</f>
        <v>9.5484977917307212</v>
      </c>
      <c r="I163" s="303"/>
      <c r="J163" s="302">
        <v>6.2249137610627541</v>
      </c>
      <c r="K163" s="302">
        <v>5.8769058688406242</v>
      </c>
      <c r="L163" s="302">
        <f t="shared" ref="L163:L170" si="51">SUM(J163:K163)</f>
        <v>12.101819629903378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3.9132123308387428</v>
      </c>
      <c r="C164" s="302">
        <v>3.7774000162485502</v>
      </c>
      <c r="D164" s="302">
        <f t="shared" si="49"/>
        <v>7.6906123470872929</v>
      </c>
      <c r="E164" s="303"/>
      <c r="F164" s="302">
        <v>4.8276798503471694</v>
      </c>
      <c r="G164" s="302">
        <v>4.4601755922016295</v>
      </c>
      <c r="H164" s="302">
        <f t="shared" si="50"/>
        <v>9.2878554425487998</v>
      </c>
      <c r="I164" s="303"/>
      <c r="J164" s="302">
        <v>5.654809963447704</v>
      </c>
      <c r="K164" s="302">
        <v>4.5827123482983465</v>
      </c>
      <c r="L164" s="302">
        <f t="shared" si="51"/>
        <v>10.237522311746051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6.1833281183262772</v>
      </c>
      <c r="C165" s="302">
        <v>2.3014145122496803</v>
      </c>
      <c r="D165" s="302">
        <f t="shared" si="49"/>
        <v>8.4847426305759583</v>
      </c>
      <c r="E165" s="303"/>
      <c r="F165" s="302">
        <v>6.3682289923150339</v>
      </c>
      <c r="G165" s="302">
        <v>2.7458976830531303</v>
      </c>
      <c r="H165" s="302">
        <f t="shared" si="50"/>
        <v>9.1141266753681638</v>
      </c>
      <c r="I165" s="303"/>
      <c r="J165" s="302">
        <v>6.0745172911538274</v>
      </c>
      <c r="K165" s="302">
        <v>3.4778564556957035</v>
      </c>
      <c r="L165" s="302">
        <f t="shared" si="51"/>
        <v>9.5523737468495309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1.0948859062049061</v>
      </c>
      <c r="C166" s="302">
        <v>5.8539744108623468</v>
      </c>
      <c r="D166" s="302">
        <f t="shared" si="49"/>
        <v>6.9488603170672532</v>
      </c>
      <c r="E166" s="303"/>
      <c r="F166" s="302">
        <v>1.0265251864684113</v>
      </c>
      <c r="G166" s="302">
        <v>5.2354285152724387</v>
      </c>
      <c r="H166" s="302">
        <f t="shared" si="50"/>
        <v>6.2619537017408504</v>
      </c>
      <c r="I166" s="303"/>
      <c r="J166" s="302">
        <v>1.1168042385854478</v>
      </c>
      <c r="K166" s="302">
        <v>5.1583048610895368</v>
      </c>
      <c r="L166" s="302">
        <f t="shared" si="51"/>
        <v>6.2751090996749843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0.77489929842280836</v>
      </c>
      <c r="C167" s="302">
        <v>0.16263492544882388</v>
      </c>
      <c r="D167" s="302">
        <f t="shared" si="49"/>
        <v>0.93753422387163221</v>
      </c>
      <c r="E167" s="303"/>
      <c r="F167" s="302">
        <v>0.81548242677104466</v>
      </c>
      <c r="G167" s="302">
        <v>0.1860419680156539</v>
      </c>
      <c r="H167" s="302">
        <f t="shared" si="50"/>
        <v>1.0015243947866985</v>
      </c>
      <c r="I167" s="303"/>
      <c r="J167" s="302">
        <v>0.97782374359148128</v>
      </c>
      <c r="K167" s="302">
        <v>0.21342356296019396</v>
      </c>
      <c r="L167" s="302">
        <f t="shared" si="51"/>
        <v>1.1912473065516753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15.610471106138565</v>
      </c>
      <c r="C168" s="302">
        <v>11.033438615045512</v>
      </c>
      <c r="D168" s="302">
        <f t="shared" si="49"/>
        <v>26.643909721184077</v>
      </c>
      <c r="E168" s="303"/>
      <c r="F168" s="302">
        <v>15.435003965502258</v>
      </c>
      <c r="G168" s="302">
        <v>11.738801826162419</v>
      </c>
      <c r="H168" s="302">
        <f t="shared" si="50"/>
        <v>27.173805791664677</v>
      </c>
      <c r="I168" s="303"/>
      <c r="J168" s="302">
        <v>13.345146033043292</v>
      </c>
      <c r="K168" s="302">
        <v>11.952455718294473</v>
      </c>
      <c r="L168" s="302">
        <f t="shared" si="51"/>
        <v>25.297601751337766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0.59432558251579548</v>
      </c>
      <c r="C169" s="302">
        <v>4.3729144155009783</v>
      </c>
      <c r="D169" s="302">
        <f t="shared" si="49"/>
        <v>4.9672399980167734</v>
      </c>
      <c r="E169" s="303"/>
      <c r="F169" s="302">
        <v>0.50914116383693986</v>
      </c>
      <c r="G169" s="302">
        <v>3.8601052162046834</v>
      </c>
      <c r="H169" s="302">
        <f t="shared" si="50"/>
        <v>4.3692463800416235</v>
      </c>
      <c r="I169" s="303"/>
      <c r="J169" s="302">
        <v>0.5869262746641859</v>
      </c>
      <c r="K169" s="302">
        <v>3.617460495959103</v>
      </c>
      <c r="L169" s="302">
        <f t="shared" si="51"/>
        <v>4.2043867706232891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4.3860304982961011</v>
      </c>
      <c r="C170" s="302">
        <v>4.8950310410957121</v>
      </c>
      <c r="D170" s="302">
        <f t="shared" si="49"/>
        <v>9.2810615393918141</v>
      </c>
      <c r="E170" s="303"/>
      <c r="F170" s="302">
        <v>3.8387129094612154</v>
      </c>
      <c r="G170" s="302">
        <v>4.1230407896613732</v>
      </c>
      <c r="H170" s="302">
        <f t="shared" si="50"/>
        <v>7.961753699122589</v>
      </c>
      <c r="I170" s="303"/>
      <c r="J170" s="302">
        <v>3.3698075918775001</v>
      </c>
      <c r="K170" s="302">
        <v>3.5693047623372358</v>
      </c>
      <c r="L170" s="302">
        <f t="shared" si="51"/>
        <v>6.9391123542147355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40.740541595755928</v>
      </c>
      <c r="C172" s="311">
        <f t="shared" ref="C172:D172" si="52">SUM(C162:C170)</f>
        <v>43.15245840424398</v>
      </c>
      <c r="D172" s="311">
        <f t="shared" si="52"/>
        <v>83.892999999999901</v>
      </c>
      <c r="E172" s="311"/>
      <c r="F172" s="311">
        <f t="shared" ref="F172:H172" si="53">SUM(F162:F170)</f>
        <v>43.83599915071823</v>
      </c>
      <c r="G172" s="311">
        <f t="shared" si="53"/>
        <v>45.251000849281922</v>
      </c>
      <c r="H172" s="311">
        <f t="shared" si="53"/>
        <v>89.08700000000016</v>
      </c>
      <c r="I172" s="311"/>
      <c r="J172" s="311">
        <f t="shared" ref="J172:L172" si="54">SUM(J162:J170)</f>
        <v>44.3631572452067</v>
      </c>
      <c r="K172" s="311">
        <f t="shared" si="54"/>
        <v>46.800842754793265</v>
      </c>
      <c r="L172" s="311">
        <f t="shared" si="54"/>
        <v>91.163999999999959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0.38491451879404259</v>
      </c>
      <c r="C179" s="302">
        <v>1.7679491343088372</v>
      </c>
      <c r="D179" s="302">
        <f>SUM(B179:C179)</f>
        <v>2.1528636531028797</v>
      </c>
      <c r="E179" s="303"/>
      <c r="F179" s="302">
        <v>0.50029139886735996</v>
      </c>
      <c r="G179" s="302">
        <v>1.7667730331258513</v>
      </c>
      <c r="H179" s="302">
        <f>SUM(F179:G179)</f>
        <v>2.2670644319932114</v>
      </c>
      <c r="I179" s="303"/>
      <c r="J179" s="302">
        <v>0.60858215359449708</v>
      </c>
      <c r="K179" s="302">
        <v>1.6584798129394662</v>
      </c>
      <c r="L179" s="302">
        <f>SUM(J179:K179)</f>
        <v>2.2670619665339631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0.327476498412203</v>
      </c>
      <c r="C180" s="302">
        <v>1.2541221818646704</v>
      </c>
      <c r="D180" s="302">
        <f t="shared" ref="D180:D187" si="55">SUM(B180:C180)</f>
        <v>1.5815986802768733</v>
      </c>
      <c r="E180" s="303"/>
      <c r="F180" s="302">
        <v>0.5125900873198217</v>
      </c>
      <c r="G180" s="302">
        <v>1.6403686924422216</v>
      </c>
      <c r="H180" s="302">
        <f t="shared" ref="H180:H187" si="56">SUM(F180:G180)</f>
        <v>2.1529587797620433</v>
      </c>
      <c r="I180" s="303"/>
      <c r="J180" s="302">
        <v>0.70733864883789166</v>
      </c>
      <c r="K180" s="302">
        <v>2.5024387314209342</v>
      </c>
      <c r="L180" s="302">
        <f t="shared" ref="L180:L187" si="57">SUM(J180:K180)</f>
        <v>3.2097773802588261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0.39131443380044723</v>
      </c>
      <c r="C181" s="302">
        <v>1.4254445912887586</v>
      </c>
      <c r="D181" s="302">
        <f t="shared" si="55"/>
        <v>1.8167590250892058</v>
      </c>
      <c r="E181" s="303"/>
      <c r="F181" s="302">
        <v>0.51083415468526105</v>
      </c>
      <c r="G181" s="302">
        <v>1.856188847830889</v>
      </c>
      <c r="H181" s="302">
        <f t="shared" si="56"/>
        <v>2.3670230025161501</v>
      </c>
      <c r="I181" s="303"/>
      <c r="J181" s="302">
        <v>0.62815835048010049</v>
      </c>
      <c r="K181" s="302">
        <v>2.4679115333979862</v>
      </c>
      <c r="L181" s="302">
        <f t="shared" si="57"/>
        <v>3.0960698838780867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1.3815712061750245</v>
      </c>
      <c r="C182" s="302">
        <v>1.0382056082615738</v>
      </c>
      <c r="D182" s="302">
        <f t="shared" si="55"/>
        <v>2.4197768144365983</v>
      </c>
      <c r="E182" s="303"/>
      <c r="F182" s="302">
        <v>1.5121902121836437</v>
      </c>
      <c r="G182" s="302">
        <v>1.1084622398404405</v>
      </c>
      <c r="H182" s="302">
        <f t="shared" si="56"/>
        <v>2.6206524520240841</v>
      </c>
      <c r="I182" s="303"/>
      <c r="J182" s="302">
        <v>1.5800573249734584</v>
      </c>
      <c r="K182" s="302">
        <v>1.2176056622563771</v>
      </c>
      <c r="L182" s="302">
        <f t="shared" si="57"/>
        <v>2.7976629872298355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4.7222284738388465E-2</v>
      </c>
      <c r="C183" s="302">
        <v>1.4201428093992192</v>
      </c>
      <c r="D183" s="302">
        <f t="shared" si="55"/>
        <v>1.4673650941376077</v>
      </c>
      <c r="E183" s="303"/>
      <c r="F183" s="302">
        <v>5.2803711505203139E-2</v>
      </c>
      <c r="G183" s="302">
        <v>1.0737879430905672</v>
      </c>
      <c r="H183" s="302">
        <f t="shared" si="56"/>
        <v>1.1265916545957704</v>
      </c>
      <c r="I183" s="303"/>
      <c r="J183" s="302">
        <v>0.12016708302157508</v>
      </c>
      <c r="K183" s="302">
        <v>1.1486913169364958</v>
      </c>
      <c r="L183" s="302">
        <f t="shared" si="57"/>
        <v>1.2688583999580709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1.3243430282743389</v>
      </c>
      <c r="C184" s="302">
        <v>0.88843780443076437</v>
      </c>
      <c r="D184" s="302">
        <f t="shared" si="55"/>
        <v>2.2127808327051035</v>
      </c>
      <c r="E184" s="303"/>
      <c r="F184" s="302">
        <v>1.1046513613770343</v>
      </c>
      <c r="G184" s="302">
        <v>1.0505543352503197</v>
      </c>
      <c r="H184" s="302">
        <f t="shared" si="56"/>
        <v>2.1552056966273541</v>
      </c>
      <c r="I184" s="303"/>
      <c r="J184" s="302">
        <v>0.9374321258535927</v>
      </c>
      <c r="K184" s="302">
        <v>1.2466246857050538</v>
      </c>
      <c r="L184" s="302">
        <f t="shared" si="57"/>
        <v>2.1840568115586465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0.37463944982805797</v>
      </c>
      <c r="C185" s="302">
        <v>0.56692076334268748</v>
      </c>
      <c r="D185" s="302">
        <f t="shared" si="55"/>
        <v>0.94156021317074545</v>
      </c>
      <c r="E185" s="303"/>
      <c r="F185" s="302">
        <v>0.41016942474786594</v>
      </c>
      <c r="G185" s="302">
        <v>0.57304960448471221</v>
      </c>
      <c r="H185" s="302">
        <f t="shared" si="56"/>
        <v>0.9832190292325782</v>
      </c>
      <c r="I185" s="303"/>
      <c r="J185" s="302">
        <v>0.45808062569087182</v>
      </c>
      <c r="K185" s="302">
        <v>0.74865298880445119</v>
      </c>
      <c r="L185" s="302">
        <f t="shared" si="57"/>
        <v>1.2067336144953229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0.35053955631036704</v>
      </c>
      <c r="C186" s="302">
        <v>7.2671364648754784</v>
      </c>
      <c r="D186" s="302">
        <f t="shared" si="55"/>
        <v>7.6176760211858454</v>
      </c>
      <c r="E186" s="303"/>
      <c r="F186" s="302">
        <v>0.30061709764296557</v>
      </c>
      <c r="G186" s="302">
        <v>5.3311211197140898</v>
      </c>
      <c r="H186" s="302">
        <f t="shared" si="56"/>
        <v>5.6317382173570554</v>
      </c>
      <c r="I186" s="303"/>
      <c r="J186" s="302">
        <v>0.5218780357786279</v>
      </c>
      <c r="K186" s="302">
        <v>4.6776439018619662</v>
      </c>
      <c r="L186" s="302">
        <f t="shared" si="57"/>
        <v>5.1995219376405943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0.89297581979680307</v>
      </c>
      <c r="C187" s="302">
        <v>3.3766438460983421</v>
      </c>
      <c r="D187" s="302">
        <f t="shared" si="55"/>
        <v>4.2696196658951449</v>
      </c>
      <c r="E187" s="303"/>
      <c r="F187" s="302">
        <v>0.85488148073136072</v>
      </c>
      <c r="G187" s="302">
        <v>2.6206652551604033</v>
      </c>
      <c r="H187" s="302">
        <f t="shared" si="56"/>
        <v>3.475546735891764</v>
      </c>
      <c r="I187" s="303"/>
      <c r="J187" s="302">
        <v>0.88098232836633206</v>
      </c>
      <c r="K187" s="302">
        <v>2.2392746900803204</v>
      </c>
      <c r="L187" s="302">
        <f t="shared" si="57"/>
        <v>3.1202570184466527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5.4749967961296724</v>
      </c>
      <c r="C189" s="311">
        <f t="shared" ref="C189:D189" si="58">SUM(C179:C187)</f>
        <v>19.005003203870334</v>
      </c>
      <c r="D189" s="311">
        <f t="shared" si="58"/>
        <v>24.480000000000004</v>
      </c>
      <c r="E189" s="311"/>
      <c r="F189" s="311">
        <f t="shared" ref="F189:H189" si="59">SUM(F179:F187)</f>
        <v>5.7590289290605163</v>
      </c>
      <c r="G189" s="311">
        <f t="shared" si="59"/>
        <v>17.020971070939495</v>
      </c>
      <c r="H189" s="311">
        <f t="shared" si="59"/>
        <v>22.780000000000012</v>
      </c>
      <c r="I189" s="311"/>
      <c r="J189" s="311">
        <f t="shared" ref="J189:L189" si="60">SUM(J179:J187)</f>
        <v>6.4426766765969479</v>
      </c>
      <c r="K189" s="311">
        <f t="shared" si="60"/>
        <v>17.907323323403052</v>
      </c>
      <c r="L189" s="311">
        <f t="shared" si="60"/>
        <v>24.349999999999994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1.0868696891555507</v>
      </c>
      <c r="C196" s="302">
        <v>1.4404653039864397</v>
      </c>
      <c r="D196" s="302">
        <f>SUM(B196:C196)</f>
        <v>2.5273349931419906</v>
      </c>
      <c r="E196" s="303"/>
      <c r="F196" s="302">
        <v>1.3829738665005358</v>
      </c>
      <c r="G196" s="302">
        <v>1.6355917855485218</v>
      </c>
      <c r="H196" s="302">
        <f>SUM(F196:G196)</f>
        <v>3.0185656520490576</v>
      </c>
      <c r="I196" s="303"/>
      <c r="J196" s="302">
        <v>1.5626350569186029</v>
      </c>
      <c r="K196" s="302">
        <v>2.1397128184992162</v>
      </c>
      <c r="L196" s="302">
        <f>SUM(J196:K196)</f>
        <v>3.7023478754178192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0.4088504956377178</v>
      </c>
      <c r="C197" s="302">
        <v>0.32775919014058008</v>
      </c>
      <c r="D197" s="302">
        <f t="shared" ref="D197:D204" si="61">SUM(B197:C197)</f>
        <v>0.73660968577829788</v>
      </c>
      <c r="E197" s="303"/>
      <c r="F197" s="302">
        <v>0.64563857457670615</v>
      </c>
      <c r="G197" s="302">
        <v>0.48556236317266088</v>
      </c>
      <c r="H197" s="302">
        <f t="shared" ref="H197:H204" si="62">SUM(F197:G197)</f>
        <v>1.131200937749367</v>
      </c>
      <c r="I197" s="303"/>
      <c r="J197" s="302">
        <v>0.90732157612668107</v>
      </c>
      <c r="K197" s="302">
        <v>0.65096769391559339</v>
      </c>
      <c r="L197" s="302">
        <f t="shared" ref="L197:L204" si="63">SUM(J197:K197)</f>
        <v>1.5582892700422746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0.57538215904340362</v>
      </c>
      <c r="C198" s="302">
        <v>0.31007407315045848</v>
      </c>
      <c r="D198" s="302">
        <f t="shared" si="61"/>
        <v>0.88545623219386216</v>
      </c>
      <c r="E198" s="303"/>
      <c r="F198" s="302">
        <v>0.81736169464229924</v>
      </c>
      <c r="G198" s="302">
        <v>0.42591521805903598</v>
      </c>
      <c r="H198" s="302">
        <f t="shared" si="62"/>
        <v>1.2432769127013352</v>
      </c>
      <c r="I198" s="303"/>
      <c r="J198" s="302">
        <v>1.2814247107192869</v>
      </c>
      <c r="K198" s="302">
        <v>0.52701695966339257</v>
      </c>
      <c r="L198" s="302">
        <f t="shared" si="63"/>
        <v>1.8084416703826793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0.99299610476822586</v>
      </c>
      <c r="C199" s="302">
        <v>0.28903412534753409</v>
      </c>
      <c r="D199" s="302">
        <f t="shared" si="61"/>
        <v>1.28203023011576</v>
      </c>
      <c r="E199" s="303"/>
      <c r="F199" s="302">
        <v>1.136880000513127</v>
      </c>
      <c r="G199" s="302">
        <v>0.40466236728011279</v>
      </c>
      <c r="H199" s="302">
        <f t="shared" si="62"/>
        <v>1.5415423677932398</v>
      </c>
      <c r="I199" s="303"/>
      <c r="J199" s="302">
        <v>1.6404549534159178</v>
      </c>
      <c r="K199" s="302">
        <v>0.66245982281659821</v>
      </c>
      <c r="L199" s="302">
        <f t="shared" si="63"/>
        <v>2.3029147762325159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1.2965241818924356</v>
      </c>
      <c r="C200" s="302">
        <v>4.1164124832986548</v>
      </c>
      <c r="D200" s="302">
        <f t="shared" si="61"/>
        <v>5.41293666519109</v>
      </c>
      <c r="E200" s="303"/>
      <c r="F200" s="302">
        <v>1.3160859213334302</v>
      </c>
      <c r="G200" s="302">
        <v>3.3884256568045896</v>
      </c>
      <c r="H200" s="302">
        <f t="shared" si="62"/>
        <v>4.7045115781380193</v>
      </c>
      <c r="I200" s="303"/>
      <c r="J200" s="302">
        <v>1.3670261921240006</v>
      </c>
      <c r="K200" s="302">
        <v>3.7605111917714042</v>
      </c>
      <c r="L200" s="302">
        <f t="shared" si="63"/>
        <v>5.1275373838954046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1.0858500129078374</v>
      </c>
      <c r="C201" s="302">
        <v>0.23176618171043228</v>
      </c>
      <c r="D201" s="302">
        <f t="shared" si="61"/>
        <v>1.3176161946182696</v>
      </c>
      <c r="E201" s="303"/>
      <c r="F201" s="302">
        <v>1.1475635234479491</v>
      </c>
      <c r="G201" s="302">
        <v>0.3182585262127135</v>
      </c>
      <c r="H201" s="302">
        <f t="shared" si="62"/>
        <v>1.4658220496606627</v>
      </c>
      <c r="I201" s="303"/>
      <c r="J201" s="302">
        <v>1.4759035359418873</v>
      </c>
      <c r="K201" s="302">
        <v>0.43005843454958925</v>
      </c>
      <c r="L201" s="302">
        <f t="shared" si="63"/>
        <v>1.9059619704914765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0.87594227022317006</v>
      </c>
      <c r="C202" s="302">
        <v>0.85105720343929214</v>
      </c>
      <c r="D202" s="302">
        <f t="shared" si="61"/>
        <v>1.7269994736624623</v>
      </c>
      <c r="E202" s="303"/>
      <c r="F202" s="302">
        <v>0.9857357171406288</v>
      </c>
      <c r="G202" s="302">
        <v>1.0801080137814796</v>
      </c>
      <c r="H202" s="302">
        <f t="shared" si="62"/>
        <v>2.0658437309221083</v>
      </c>
      <c r="I202" s="303"/>
      <c r="J202" s="302">
        <v>1.6473532824597734</v>
      </c>
      <c r="K202" s="302">
        <v>1.461672487305538</v>
      </c>
      <c r="L202" s="302">
        <f t="shared" si="63"/>
        <v>3.1090257697653114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9.1570688702987693E-2</v>
      </c>
      <c r="C203" s="302">
        <v>0.59611672470363497</v>
      </c>
      <c r="D203" s="302">
        <f t="shared" si="61"/>
        <v>0.68768741340662265</v>
      </c>
      <c r="E203" s="303"/>
      <c r="F203" s="302">
        <v>8.5575296313248797E-2</v>
      </c>
      <c r="G203" s="302">
        <v>0.75107634805120616</v>
      </c>
      <c r="H203" s="302">
        <f t="shared" si="62"/>
        <v>0.83665164436445494</v>
      </c>
      <c r="I203" s="303"/>
      <c r="J203" s="302">
        <v>0.30262280757100646</v>
      </c>
      <c r="K203" s="302">
        <v>1.0783956811331457</v>
      </c>
      <c r="L203" s="302">
        <f t="shared" si="63"/>
        <v>1.3810184887041521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9.265721093341126</v>
      </c>
      <c r="C204" s="302">
        <v>6.0626080185505158</v>
      </c>
      <c r="D204" s="302">
        <f t="shared" si="61"/>
        <v>15.328329111891641</v>
      </c>
      <c r="E204" s="303"/>
      <c r="F204" s="302">
        <v>9.990624087172522</v>
      </c>
      <c r="G204" s="302">
        <v>6.8869610394492584</v>
      </c>
      <c r="H204" s="302">
        <f t="shared" si="62"/>
        <v>16.877585126621781</v>
      </c>
      <c r="I204" s="303"/>
      <c r="J204" s="302">
        <v>10.091402629336333</v>
      </c>
      <c r="K204" s="302">
        <v>7.207060165732071</v>
      </c>
      <c r="L204" s="302">
        <f t="shared" si="63"/>
        <v>17.298462795068403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15.679706695672454</v>
      </c>
      <c r="C206" s="311">
        <f t="shared" ref="C206:D206" si="64">SUM(C196:C204)</f>
        <v>14.225293304327543</v>
      </c>
      <c r="D206" s="311">
        <f t="shared" si="64"/>
        <v>29.904999999999994</v>
      </c>
      <c r="E206" s="311"/>
      <c r="F206" s="311">
        <f t="shared" ref="F206:H206" si="65">SUM(F196:F204)</f>
        <v>17.508438681640449</v>
      </c>
      <c r="G206" s="311">
        <f t="shared" si="65"/>
        <v>15.376561318359578</v>
      </c>
      <c r="H206" s="311">
        <f t="shared" si="65"/>
        <v>32.885000000000026</v>
      </c>
      <c r="I206" s="311"/>
      <c r="J206" s="311">
        <f t="shared" ref="J206:L206" si="66">SUM(J196:J204)</f>
        <v>20.276144744613489</v>
      </c>
      <c r="K206" s="311">
        <f t="shared" si="66"/>
        <v>17.917855255386549</v>
      </c>
      <c r="L206" s="311">
        <f t="shared" si="66"/>
        <v>38.194000000000031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0.36156106089342338</v>
      </c>
      <c r="C213" s="302">
        <v>0.53243315848464767</v>
      </c>
      <c r="D213" s="302">
        <f>SUM(B213:C213)</f>
        <v>0.893994219378071</v>
      </c>
      <c r="E213" s="303"/>
      <c r="F213" s="302">
        <v>0.38329603534208762</v>
      </c>
      <c r="G213" s="302">
        <v>0.36643245050030943</v>
      </c>
      <c r="H213" s="302">
        <f>SUM(F213:G213)</f>
        <v>0.74972848584239704</v>
      </c>
      <c r="I213" s="303"/>
      <c r="J213" s="302">
        <v>0.37984784202210187</v>
      </c>
      <c r="K213" s="302">
        <v>0.33535998450938176</v>
      </c>
      <c r="L213" s="302">
        <f>SUM(J213:K213)</f>
        <v>0.71520782653148363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0.36673507967781505</v>
      </c>
      <c r="C214" s="302">
        <v>0.81207927178205175</v>
      </c>
      <c r="D214" s="302">
        <f t="shared" ref="D214:D221" si="67">SUM(B214:C214)</f>
        <v>1.1788143514598668</v>
      </c>
      <c r="E214" s="303"/>
      <c r="F214" s="302">
        <v>0.39480055139203935</v>
      </c>
      <c r="G214" s="302">
        <v>0.62563962141551555</v>
      </c>
      <c r="H214" s="302">
        <f t="shared" ref="H214:H221" si="68">SUM(F214:G214)</f>
        <v>1.0204401728075549</v>
      </c>
      <c r="I214" s="303"/>
      <c r="J214" s="302">
        <v>0.41757675092391888</v>
      </c>
      <c r="K214" s="302">
        <v>0.70695786151456352</v>
      </c>
      <c r="L214" s="302">
        <f t="shared" ref="L214:L221" si="69">SUM(J214:K214)</f>
        <v>1.1245346124384823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0.57716000256010591</v>
      </c>
      <c r="C215" s="302">
        <v>0.72128717893959382</v>
      </c>
      <c r="D215" s="302">
        <f t="shared" si="67"/>
        <v>1.2984471814996996</v>
      </c>
      <c r="E215" s="303"/>
      <c r="F215" s="302">
        <v>0.71948270764194222</v>
      </c>
      <c r="G215" s="302">
        <v>0.50280585142978151</v>
      </c>
      <c r="H215" s="302">
        <f t="shared" si="68"/>
        <v>1.2222885590717238</v>
      </c>
      <c r="I215" s="303"/>
      <c r="J215" s="302">
        <v>0.68922800780496107</v>
      </c>
      <c r="K215" s="302">
        <v>0.42202408556742244</v>
      </c>
      <c r="L215" s="302">
        <f t="shared" si="69"/>
        <v>1.1112520933723835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0.34834481830331493</v>
      </c>
      <c r="C216" s="302">
        <v>8.4557042483259778E-2</v>
      </c>
      <c r="D216" s="302">
        <f t="shared" si="67"/>
        <v>0.43290186078657472</v>
      </c>
      <c r="E216" s="303"/>
      <c r="F216" s="302">
        <v>0.27509143250462115</v>
      </c>
      <c r="G216" s="302">
        <v>6.5136475747265804E-2</v>
      </c>
      <c r="H216" s="302">
        <f t="shared" si="68"/>
        <v>0.34022790825188698</v>
      </c>
      <c r="I216" s="303"/>
      <c r="J216" s="302">
        <v>0.18056252188402766</v>
      </c>
      <c r="K216" s="302">
        <v>5.572403649807918E-2</v>
      </c>
      <c r="L216" s="302">
        <f t="shared" si="69"/>
        <v>0.23628655838210683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9.4933178477626834E-2</v>
      </c>
      <c r="C217" s="302">
        <v>0.28708247704765749</v>
      </c>
      <c r="D217" s="302">
        <f t="shared" si="67"/>
        <v>0.38201565552528433</v>
      </c>
      <c r="E217" s="303"/>
      <c r="F217" s="302">
        <v>9.2105483778981811E-2</v>
      </c>
      <c r="G217" s="302">
        <v>0.14846881948626181</v>
      </c>
      <c r="H217" s="302">
        <f t="shared" si="68"/>
        <v>0.24057430326524362</v>
      </c>
      <c r="I217" s="303"/>
      <c r="J217" s="302">
        <v>0.1076741037697328</v>
      </c>
      <c r="K217" s="302">
        <v>0.11993883902370606</v>
      </c>
      <c r="L217" s="302">
        <f t="shared" si="69"/>
        <v>0.22761294279343885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9.9008748903657989E-2</v>
      </c>
      <c r="C218" s="302">
        <v>5.4984539439082887E-2</v>
      </c>
      <c r="D218" s="302">
        <f t="shared" si="67"/>
        <v>0.15399328834274087</v>
      </c>
      <c r="E218" s="303"/>
      <c r="F218" s="302">
        <v>9.0515510856902334E-2</v>
      </c>
      <c r="G218" s="302">
        <v>5.0062306126177458E-2</v>
      </c>
      <c r="H218" s="302">
        <f t="shared" si="68"/>
        <v>0.14057781698307981</v>
      </c>
      <c r="I218" s="303"/>
      <c r="J218" s="302">
        <v>7.3722755589281361E-2</v>
      </c>
      <c r="K218" s="302">
        <v>5.2504749724918122E-2</v>
      </c>
      <c r="L218" s="302">
        <f t="shared" si="69"/>
        <v>0.12622750531419949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0.1482314854407919</v>
      </c>
      <c r="C219" s="302">
        <v>9.4050530895573109E-2</v>
      </c>
      <c r="D219" s="302">
        <f t="shared" si="67"/>
        <v>0.24228201633636501</v>
      </c>
      <c r="E219" s="303"/>
      <c r="F219" s="302">
        <v>0.1183071584512302</v>
      </c>
      <c r="G219" s="302">
        <v>6.368184067996599E-2</v>
      </c>
      <c r="H219" s="302">
        <f t="shared" si="68"/>
        <v>0.18198899913119621</v>
      </c>
      <c r="I219" s="303"/>
      <c r="J219" s="302">
        <v>0.1129046161360904</v>
      </c>
      <c r="K219" s="302">
        <v>6.8148756744552993E-2</v>
      </c>
      <c r="L219" s="302">
        <f t="shared" si="69"/>
        <v>0.18105337288064338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2.0309116196928413E-2</v>
      </c>
      <c r="C220" s="302">
        <v>7.7112938487442564E-2</v>
      </c>
      <c r="D220" s="302">
        <f t="shared" si="67"/>
        <v>9.7422054684370984E-2</v>
      </c>
      <c r="E220" s="303"/>
      <c r="F220" s="302">
        <v>1.5433669034628502E-2</v>
      </c>
      <c r="G220" s="302">
        <v>4.7936340752386689E-2</v>
      </c>
      <c r="H220" s="302">
        <f t="shared" si="68"/>
        <v>6.3370009787015194E-2</v>
      </c>
      <c r="I220" s="303"/>
      <c r="J220" s="302">
        <v>8.4151721827674577E-3</v>
      </c>
      <c r="K220" s="302">
        <v>4.4454331536723776E-2</v>
      </c>
      <c r="L220" s="302">
        <f t="shared" si="69"/>
        <v>5.2869503719491236E-2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0.14001556876823604</v>
      </c>
      <c r="C221" s="302">
        <v>0.22811380321878863</v>
      </c>
      <c r="D221" s="302">
        <f t="shared" si="67"/>
        <v>0.36812937198702467</v>
      </c>
      <c r="E221" s="303"/>
      <c r="F221" s="302">
        <v>0.12692032042767179</v>
      </c>
      <c r="G221" s="302">
        <v>0.15788342443223083</v>
      </c>
      <c r="H221" s="302">
        <f t="shared" si="68"/>
        <v>0.28480374485990262</v>
      </c>
      <c r="I221" s="303"/>
      <c r="J221" s="302">
        <v>9.920922253413883E-2</v>
      </c>
      <c r="K221" s="302">
        <v>0.1397463620336345</v>
      </c>
      <c r="L221" s="302">
        <f t="shared" si="69"/>
        <v>0.23895558456777333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2.1562990592219005</v>
      </c>
      <c r="C223" s="311">
        <f t="shared" ref="C223:D223" si="70">SUM(C213:C221)</f>
        <v>2.8917009407780982</v>
      </c>
      <c r="D223" s="311">
        <f t="shared" si="70"/>
        <v>5.0479999999999974</v>
      </c>
      <c r="E223" s="311"/>
      <c r="F223" s="311">
        <f t="shared" ref="F223:H223" si="71">SUM(F213:F221)</f>
        <v>2.2159528694301049</v>
      </c>
      <c r="G223" s="311">
        <f t="shared" si="71"/>
        <v>2.0280471305698948</v>
      </c>
      <c r="H223" s="311">
        <f t="shared" si="71"/>
        <v>4.2439999999999998</v>
      </c>
      <c r="I223" s="311"/>
      <c r="J223" s="311">
        <f t="shared" ref="J223:L223" si="72">SUM(J213:J221)</f>
        <v>2.0691409928470206</v>
      </c>
      <c r="K223" s="311">
        <f t="shared" si="72"/>
        <v>1.9448590071529823</v>
      </c>
      <c r="L223" s="311">
        <f t="shared" si="72"/>
        <v>4.0140000000000029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2.7936539619244805</v>
      </c>
      <c r="C230" s="302">
        <v>9.2892114123386378</v>
      </c>
      <c r="D230" s="302">
        <f>SUM(B230:C230)</f>
        <v>12.082865374263118</v>
      </c>
      <c r="E230" s="303"/>
      <c r="F230" s="302">
        <v>3.4354147611783863</v>
      </c>
      <c r="G230" s="302">
        <v>9.285896901875379</v>
      </c>
      <c r="H230" s="302">
        <f>SUM(F230:G230)</f>
        <v>12.721311663053765</v>
      </c>
      <c r="I230" s="303"/>
      <c r="J230" s="302">
        <v>4.0238329315024632</v>
      </c>
      <c r="K230" s="302">
        <v>9.2014695434861515</v>
      </c>
      <c r="L230" s="302">
        <f>SUM(J230:K230)</f>
        <v>13.225302474988615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5.4895829760114729</v>
      </c>
      <c r="C231" s="302">
        <v>24.639807030154575</v>
      </c>
      <c r="D231" s="302">
        <f t="shared" ref="D231:D238" si="73">SUM(B231:C231)</f>
        <v>30.129390006166048</v>
      </c>
      <c r="E231" s="303"/>
      <c r="F231" s="302">
        <v>7.4262980208083533</v>
      </c>
      <c r="G231" s="302">
        <v>26.206769728545567</v>
      </c>
      <c r="H231" s="302">
        <f t="shared" ref="H231:H238" si="74">SUM(F231:G231)</f>
        <v>33.63306774935392</v>
      </c>
      <c r="I231" s="303"/>
      <c r="J231" s="302">
        <v>10.645975319339872</v>
      </c>
      <c r="K231" s="302">
        <v>34.593909523802338</v>
      </c>
      <c r="L231" s="302">
        <f t="shared" ref="L231:L238" si="75">SUM(J231:K231)</f>
        <v>45.239884843142207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3.6275328323616822</v>
      </c>
      <c r="C232" s="302">
        <v>8.0880268460185913</v>
      </c>
      <c r="D232" s="302">
        <f t="shared" si="73"/>
        <v>11.715559678380274</v>
      </c>
      <c r="E232" s="303"/>
      <c r="F232" s="302">
        <v>4.369239268096198</v>
      </c>
      <c r="G232" s="302">
        <v>8.1837578701250049</v>
      </c>
      <c r="H232" s="302">
        <f t="shared" si="74"/>
        <v>12.552997138221203</v>
      </c>
      <c r="I232" s="303"/>
      <c r="J232" s="302">
        <v>5.2039164215136431</v>
      </c>
      <c r="K232" s="302">
        <v>8.0418196036152398</v>
      </c>
      <c r="L232" s="302">
        <f t="shared" si="75"/>
        <v>13.245736025128883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3.0554695508828242</v>
      </c>
      <c r="C233" s="302">
        <v>1.3894507972807415</v>
      </c>
      <c r="D233" s="302">
        <f t="shared" si="73"/>
        <v>4.4449203481635653</v>
      </c>
      <c r="E233" s="303"/>
      <c r="F233" s="302">
        <v>2.8768765571962529</v>
      </c>
      <c r="G233" s="302">
        <v>1.3407437377046902</v>
      </c>
      <c r="H233" s="302">
        <f t="shared" si="74"/>
        <v>4.2176202949009429</v>
      </c>
      <c r="I233" s="303"/>
      <c r="J233" s="302">
        <v>2.5340922456263706</v>
      </c>
      <c r="K233" s="302">
        <v>1.5073601321226486</v>
      </c>
      <c r="L233" s="302">
        <f t="shared" si="75"/>
        <v>4.0414523777490192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0.27738711505145797</v>
      </c>
      <c r="C234" s="302">
        <v>4.7064617903410673</v>
      </c>
      <c r="D234" s="302">
        <f t="shared" si="73"/>
        <v>4.9838489053925255</v>
      </c>
      <c r="E234" s="303"/>
      <c r="F234" s="302">
        <v>0.31807061107827395</v>
      </c>
      <c r="G234" s="302">
        <v>3.2483122329638805</v>
      </c>
      <c r="H234" s="302">
        <f t="shared" si="74"/>
        <v>3.5663828440421543</v>
      </c>
      <c r="I234" s="303"/>
      <c r="J234" s="302">
        <v>0.42993866872866704</v>
      </c>
      <c r="K234" s="302">
        <v>3.1793065083580618</v>
      </c>
      <c r="L234" s="302">
        <f t="shared" si="75"/>
        <v>3.6092451770867289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0.65000853573911466</v>
      </c>
      <c r="C235" s="302">
        <v>0.7604661706613397</v>
      </c>
      <c r="D235" s="302">
        <f t="shared" si="73"/>
        <v>1.4104747064004544</v>
      </c>
      <c r="E235" s="303"/>
      <c r="F235" s="302">
        <v>0.61476329691301201</v>
      </c>
      <c r="G235" s="302">
        <v>0.66615388462279979</v>
      </c>
      <c r="H235" s="302">
        <f t="shared" si="74"/>
        <v>1.2809171815358118</v>
      </c>
      <c r="I235" s="303"/>
      <c r="J235" s="302">
        <v>0.73692351981679605</v>
      </c>
      <c r="K235" s="302">
        <v>0.92199845152440696</v>
      </c>
      <c r="L235" s="302">
        <f t="shared" si="75"/>
        <v>1.6589219713412029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1.5036718473665105</v>
      </c>
      <c r="C236" s="302">
        <v>1.3579605532514407</v>
      </c>
      <c r="D236" s="302">
        <f t="shared" si="73"/>
        <v>2.8616324006179514</v>
      </c>
      <c r="E236" s="303"/>
      <c r="F236" s="302">
        <v>1.2019765886768872</v>
      </c>
      <c r="G236" s="302">
        <v>1.031079883574529</v>
      </c>
      <c r="H236" s="302">
        <f t="shared" si="74"/>
        <v>2.2330564722514161</v>
      </c>
      <c r="I236" s="303"/>
      <c r="J236" s="302">
        <v>1.3513909751281947</v>
      </c>
      <c r="K236" s="302">
        <v>1.3203279734902782</v>
      </c>
      <c r="L236" s="302">
        <f t="shared" si="75"/>
        <v>2.6717189486184729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0.15985869425941931</v>
      </c>
      <c r="C237" s="302">
        <v>0.54902465940009082</v>
      </c>
      <c r="D237" s="302">
        <f t="shared" si="73"/>
        <v>0.70888335365951016</v>
      </c>
      <c r="E237" s="303"/>
      <c r="F237" s="302">
        <v>0.12918622633940596</v>
      </c>
      <c r="G237" s="302">
        <v>0.50139622036959208</v>
      </c>
      <c r="H237" s="302">
        <f t="shared" si="74"/>
        <v>0.63058244670899799</v>
      </c>
      <c r="I237" s="303"/>
      <c r="J237" s="302">
        <v>0.16616734516982279</v>
      </c>
      <c r="K237" s="302">
        <v>0.6206517562026983</v>
      </c>
      <c r="L237" s="302">
        <f t="shared" si="75"/>
        <v>0.78681910137252109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0.34041304054001387</v>
      </c>
      <c r="C238" s="302">
        <v>0.64801218641653247</v>
      </c>
      <c r="D238" s="302">
        <f t="shared" si="73"/>
        <v>0.98842522695654633</v>
      </c>
      <c r="E238" s="303"/>
      <c r="F238" s="302">
        <v>0.24684281237899477</v>
      </c>
      <c r="G238" s="302">
        <v>0.40922139755286197</v>
      </c>
      <c r="H238" s="302">
        <f t="shared" si="74"/>
        <v>0.65606420993185677</v>
      </c>
      <c r="I238" s="303"/>
      <c r="J238" s="302">
        <v>0.36065507170064337</v>
      </c>
      <c r="K238" s="302">
        <v>0.41126400887168596</v>
      </c>
      <c r="L238" s="302">
        <f t="shared" si="75"/>
        <v>0.77191908057232927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17.897578554136977</v>
      </c>
      <c r="C240" s="311">
        <f t="shared" ref="C240:D240" si="76">SUM(C230:C238)</f>
        <v>51.428421445863016</v>
      </c>
      <c r="D240" s="311">
        <f t="shared" si="76"/>
        <v>69.326000000000008</v>
      </c>
      <c r="E240" s="311"/>
      <c r="F240" s="311">
        <f t="shared" ref="F240:H240" si="77">SUM(F230:F238)</f>
        <v>20.618668142665761</v>
      </c>
      <c r="G240" s="311">
        <f t="shared" si="77"/>
        <v>50.873331857334307</v>
      </c>
      <c r="H240" s="311">
        <f t="shared" si="77"/>
        <v>71.492000000000061</v>
      </c>
      <c r="I240" s="311"/>
      <c r="J240" s="311">
        <f t="shared" ref="J240:L240" si="78">SUM(J230:J238)</f>
        <v>25.45289249852647</v>
      </c>
      <c r="K240" s="311">
        <f t="shared" si="78"/>
        <v>59.79810750147351</v>
      </c>
      <c r="L240" s="311">
        <f t="shared" si="78"/>
        <v>85.250999999999991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0.58291509978395972</v>
      </c>
      <c r="C247" s="302">
        <v>1.3116703497099063</v>
      </c>
      <c r="D247" s="302">
        <f>SUM(B247:C247)</f>
        <v>1.8945854494938659</v>
      </c>
      <c r="E247" s="303"/>
      <c r="F247" s="302">
        <v>0.67966627076308461</v>
      </c>
      <c r="G247" s="302">
        <v>1.414708446218274</v>
      </c>
      <c r="H247" s="302">
        <f>SUM(F247:G247)</f>
        <v>2.0943747169813585</v>
      </c>
      <c r="I247" s="303"/>
      <c r="J247" s="302">
        <v>0.60463998601153779</v>
      </c>
      <c r="K247" s="302">
        <v>1.0934556534065505</v>
      </c>
      <c r="L247" s="302">
        <f>SUM(J247:K247)</f>
        <v>1.6980956394180882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0.78082084982358824</v>
      </c>
      <c r="C248" s="302">
        <v>1.4114424038476432</v>
      </c>
      <c r="D248" s="302">
        <f t="shared" ref="D248:D255" si="79">SUM(B248:C248)</f>
        <v>2.1922632536712312</v>
      </c>
      <c r="E248" s="303"/>
      <c r="F248" s="302">
        <v>1.0114199239499624</v>
      </c>
      <c r="G248" s="302">
        <v>1.6556772759169553</v>
      </c>
      <c r="H248" s="302">
        <f t="shared" ref="H248:H255" si="80">SUM(F248:G248)</f>
        <v>2.6670971998669177</v>
      </c>
      <c r="I248" s="303"/>
      <c r="J248" s="302">
        <v>1.062183024970365</v>
      </c>
      <c r="K248" s="302">
        <v>1.7171510555064373</v>
      </c>
      <c r="L248" s="302">
        <f t="shared" ref="L248:L255" si="81">SUM(J248:K248)</f>
        <v>2.7793340804768025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1.07775442472487</v>
      </c>
      <c r="C249" s="302">
        <v>1.4928231274369961</v>
      </c>
      <c r="D249" s="302">
        <f t="shared" si="79"/>
        <v>2.5705775521618661</v>
      </c>
      <c r="E249" s="303"/>
      <c r="F249" s="302">
        <v>1.1354365753341891</v>
      </c>
      <c r="G249" s="302">
        <v>1.5983982829752639</v>
      </c>
      <c r="H249" s="302">
        <f t="shared" si="80"/>
        <v>2.7338348583094527</v>
      </c>
      <c r="I249" s="303"/>
      <c r="J249" s="302">
        <v>1.0492690659975512</v>
      </c>
      <c r="K249" s="302">
        <v>1.3148259920806611</v>
      </c>
      <c r="L249" s="302">
        <f t="shared" si="81"/>
        <v>2.3640950580782123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2.0430786236789769</v>
      </c>
      <c r="C250" s="302">
        <v>0.75199556679613444</v>
      </c>
      <c r="D250" s="302">
        <f t="shared" si="79"/>
        <v>2.7950741904751113</v>
      </c>
      <c r="E250" s="303"/>
      <c r="F250" s="302">
        <v>1.7211723641974486</v>
      </c>
      <c r="G250" s="302">
        <v>0.70564901267535796</v>
      </c>
      <c r="H250" s="302">
        <f t="shared" si="80"/>
        <v>2.4268213768728066</v>
      </c>
      <c r="I250" s="303"/>
      <c r="J250" s="302">
        <v>1.182605556313634</v>
      </c>
      <c r="K250" s="302">
        <v>0.59487343821266891</v>
      </c>
      <c r="L250" s="302">
        <f t="shared" si="81"/>
        <v>1.777478994526303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3.4090137737700421E-2</v>
      </c>
      <c r="C251" s="302">
        <v>0.18832556707322959</v>
      </c>
      <c r="D251" s="302">
        <f t="shared" si="79"/>
        <v>0.22241570481093001</v>
      </c>
      <c r="E251" s="303"/>
      <c r="F251" s="302">
        <v>2.8843613983406777E-2</v>
      </c>
      <c r="G251" s="302">
        <v>0.14227179257161018</v>
      </c>
      <c r="H251" s="302">
        <f t="shared" si="80"/>
        <v>0.17111540655501695</v>
      </c>
      <c r="I251" s="303"/>
      <c r="J251" s="302">
        <v>3.3273572322013181E-2</v>
      </c>
      <c r="K251" s="302">
        <v>0.11352990148955761</v>
      </c>
      <c r="L251" s="302">
        <f t="shared" si="81"/>
        <v>0.14680347381157077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8.0662555915231929E-2</v>
      </c>
      <c r="C252" s="302">
        <v>5.1081104235172259E-2</v>
      </c>
      <c r="D252" s="302">
        <f t="shared" si="79"/>
        <v>0.13174366015040417</v>
      </c>
      <c r="E252" s="303"/>
      <c r="F252" s="302">
        <v>6.0252914430929616E-2</v>
      </c>
      <c r="G252" s="302">
        <v>4.3618158935018046E-2</v>
      </c>
      <c r="H252" s="302">
        <f t="shared" si="80"/>
        <v>0.10387107336594767</v>
      </c>
      <c r="I252" s="303"/>
      <c r="J252" s="302">
        <v>5.7287525891399987E-2</v>
      </c>
      <c r="K252" s="302">
        <v>4.5267094227187249E-2</v>
      </c>
      <c r="L252" s="302">
        <f t="shared" si="81"/>
        <v>0.10255462011858724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0.58671913620480975</v>
      </c>
      <c r="C253" s="302">
        <v>0.26300643896197334</v>
      </c>
      <c r="D253" s="302">
        <f t="shared" si="79"/>
        <v>0.84972557516678315</v>
      </c>
      <c r="E253" s="303"/>
      <c r="F253" s="302">
        <v>0.45545326510674589</v>
      </c>
      <c r="G253" s="302">
        <v>0.21983386212506165</v>
      </c>
      <c r="H253" s="302">
        <f t="shared" si="80"/>
        <v>0.6752871272318075</v>
      </c>
      <c r="I253" s="303"/>
      <c r="J253" s="302">
        <v>0.35555651980239511</v>
      </c>
      <c r="K253" s="302">
        <v>0.20266383313803712</v>
      </c>
      <c r="L253" s="302">
        <f t="shared" si="81"/>
        <v>0.55822035294043226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2.3286664487456761E-2</v>
      </c>
      <c r="C254" s="302">
        <v>5.2062390543483814E-2</v>
      </c>
      <c r="D254" s="302">
        <f t="shared" si="79"/>
        <v>7.5349055030940582E-2</v>
      </c>
      <c r="E254" s="303"/>
      <c r="F254" s="302">
        <v>1.6292076266065096E-2</v>
      </c>
      <c r="G254" s="302">
        <v>6.5817312876198089E-2</v>
      </c>
      <c r="H254" s="302">
        <f t="shared" si="80"/>
        <v>8.2109389142263178E-2</v>
      </c>
      <c r="I254" s="303"/>
      <c r="J254" s="302">
        <v>1.9441236265989904E-2</v>
      </c>
      <c r="K254" s="302">
        <v>6.6419913332981084E-2</v>
      </c>
      <c r="L254" s="302">
        <f t="shared" si="81"/>
        <v>8.5861149598970982E-2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7.7354424052039711E-2</v>
      </c>
      <c r="C255" s="302">
        <v>7.9911134986834748E-2</v>
      </c>
      <c r="D255" s="302">
        <f t="shared" si="79"/>
        <v>0.15726555903887446</v>
      </c>
      <c r="E255" s="303"/>
      <c r="F255" s="302">
        <v>4.9765753825229325E-2</v>
      </c>
      <c r="G255" s="302">
        <v>6.4723097849188602E-2</v>
      </c>
      <c r="H255" s="302">
        <f t="shared" si="80"/>
        <v>0.11448885167441793</v>
      </c>
      <c r="I255" s="303"/>
      <c r="J255" s="302">
        <v>4.8238971050790939E-2</v>
      </c>
      <c r="K255" s="302">
        <v>5.5317659980237938E-2</v>
      </c>
      <c r="L255" s="302">
        <f t="shared" si="81"/>
        <v>0.10355663103102888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5.2866819164086332</v>
      </c>
      <c r="C257" s="311">
        <f t="shared" ref="C257:D257" si="82">SUM(C247:C255)</f>
        <v>5.6023180835913742</v>
      </c>
      <c r="D257" s="311">
        <f t="shared" si="82"/>
        <v>10.889000000000006</v>
      </c>
      <c r="E257" s="311"/>
      <c r="F257" s="311">
        <f t="shared" ref="F257:H257" si="83">SUM(F247:F255)</f>
        <v>5.1583027578570615</v>
      </c>
      <c r="G257" s="311">
        <f t="shared" si="83"/>
        <v>5.9106972421429269</v>
      </c>
      <c r="H257" s="311">
        <f t="shared" si="83"/>
        <v>11.068999999999988</v>
      </c>
      <c r="I257" s="311"/>
      <c r="J257" s="311">
        <f t="shared" ref="J257:L257" si="84">SUM(J247:J255)</f>
        <v>4.4124954586256768</v>
      </c>
      <c r="K257" s="311">
        <f t="shared" si="84"/>
        <v>5.2035045413743184</v>
      </c>
      <c r="L257" s="311">
        <f t="shared" si="84"/>
        <v>9.6159999999999979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0.68481585132858414</v>
      </c>
      <c r="C264" s="302">
        <v>1.2750380769731382</v>
      </c>
      <c r="D264" s="302">
        <f>SUM(B264:C264)</f>
        <v>1.9598539283017224</v>
      </c>
      <c r="E264" s="303"/>
      <c r="F264" s="302">
        <v>0.90944918500841254</v>
      </c>
      <c r="G264" s="302">
        <v>1.2349757124118015</v>
      </c>
      <c r="H264" s="302">
        <f>SUM(F264:G264)</f>
        <v>2.144424897420214</v>
      </c>
      <c r="I264" s="303"/>
      <c r="J264" s="302">
        <v>0.97335903238342059</v>
      </c>
      <c r="K264" s="302">
        <v>1.3255432348423897</v>
      </c>
      <c r="L264" s="302">
        <f>SUM(J264:K264)</f>
        <v>2.2989022672258104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0.59111259611131128</v>
      </c>
      <c r="C265" s="302">
        <v>0.8274959179424286</v>
      </c>
      <c r="D265" s="302">
        <f t="shared" ref="D265:D272" si="85">SUM(B265:C265)</f>
        <v>1.4186085140537399</v>
      </c>
      <c r="E265" s="303"/>
      <c r="F265" s="302">
        <v>0.80710634878383436</v>
      </c>
      <c r="G265" s="302">
        <v>0.94037551675583331</v>
      </c>
      <c r="H265" s="302">
        <f t="shared" ref="H265:H272" si="86">SUM(F265:G265)</f>
        <v>1.7474818655396676</v>
      </c>
      <c r="I265" s="303"/>
      <c r="J265" s="302">
        <v>0.95749607074323306</v>
      </c>
      <c r="K265" s="302">
        <v>1.1530797143326206</v>
      </c>
      <c r="L265" s="302">
        <f t="shared" ref="L265:L272" si="87">SUM(J265:K265)</f>
        <v>2.1105757850758535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0.66155754648624432</v>
      </c>
      <c r="C266" s="302">
        <v>0.72598040273865283</v>
      </c>
      <c r="D266" s="302">
        <f t="shared" si="85"/>
        <v>1.3875379492248971</v>
      </c>
      <c r="E266" s="303"/>
      <c r="F266" s="302">
        <v>0.8293344641043664</v>
      </c>
      <c r="G266" s="302">
        <v>0.73620268235068465</v>
      </c>
      <c r="H266" s="302">
        <f t="shared" si="86"/>
        <v>1.5655371464550512</v>
      </c>
      <c r="I266" s="303"/>
      <c r="J266" s="302">
        <v>1.1509786359802536</v>
      </c>
      <c r="K266" s="302">
        <v>0.78007927694616697</v>
      </c>
      <c r="L266" s="302">
        <f t="shared" si="87"/>
        <v>1.9310579129264207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1.4133604046987498</v>
      </c>
      <c r="C267" s="302">
        <v>0.21985368646857739</v>
      </c>
      <c r="D267" s="302">
        <f t="shared" si="85"/>
        <v>1.6332140911673272</v>
      </c>
      <c r="E267" s="303"/>
      <c r="F267" s="302">
        <v>1.6052045369209189</v>
      </c>
      <c r="G267" s="302">
        <v>0.20694639753395522</v>
      </c>
      <c r="H267" s="302">
        <f t="shared" si="86"/>
        <v>1.8121509344548741</v>
      </c>
      <c r="I267" s="303"/>
      <c r="J267" s="302">
        <v>1.4758271280697797</v>
      </c>
      <c r="K267" s="302">
        <v>0.26897293720919457</v>
      </c>
      <c r="L267" s="302">
        <f t="shared" si="87"/>
        <v>1.7448000652789744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0.10876145985345866</v>
      </c>
      <c r="C268" s="302">
        <v>0.55284166112950295</v>
      </c>
      <c r="D268" s="302">
        <f t="shared" si="85"/>
        <v>0.66160312098296159</v>
      </c>
      <c r="E268" s="303"/>
      <c r="F268" s="302">
        <v>0.15129724243938275</v>
      </c>
      <c r="G268" s="302">
        <v>0.33303741014807026</v>
      </c>
      <c r="H268" s="302">
        <f t="shared" si="86"/>
        <v>0.48433465258745301</v>
      </c>
      <c r="I268" s="303"/>
      <c r="J268" s="302">
        <v>0.2689955849409989</v>
      </c>
      <c r="K268" s="302">
        <v>0.35996786468483166</v>
      </c>
      <c r="L268" s="302">
        <f t="shared" si="87"/>
        <v>0.62896344962583051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0.17909266205397506</v>
      </c>
      <c r="C269" s="302">
        <v>0.11049421400757263</v>
      </c>
      <c r="D269" s="302">
        <f t="shared" si="85"/>
        <v>0.2895868760615477</v>
      </c>
      <c r="E269" s="303"/>
      <c r="F269" s="302">
        <v>0.18846722070405161</v>
      </c>
      <c r="G269" s="302">
        <v>9.1604516569683644E-2</v>
      </c>
      <c r="H269" s="302">
        <f t="shared" si="86"/>
        <v>0.28007173727373524</v>
      </c>
      <c r="I269" s="303"/>
      <c r="J269" s="302">
        <v>0.23623110238032327</v>
      </c>
      <c r="K269" s="302">
        <v>9.9720596935486058E-2</v>
      </c>
      <c r="L269" s="302">
        <f t="shared" si="87"/>
        <v>0.33595169931580932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0.64411962124227706</v>
      </c>
      <c r="C270" s="302">
        <v>0.30003023370521659</v>
      </c>
      <c r="D270" s="302">
        <f t="shared" si="85"/>
        <v>0.94414985494749359</v>
      </c>
      <c r="E270" s="303"/>
      <c r="F270" s="302">
        <v>0.63831544696097142</v>
      </c>
      <c r="G270" s="302">
        <v>0.23334946097071371</v>
      </c>
      <c r="H270" s="302">
        <f t="shared" si="86"/>
        <v>0.87166490793168516</v>
      </c>
      <c r="I270" s="303"/>
      <c r="J270" s="302">
        <v>0.70561375602410803</v>
      </c>
      <c r="K270" s="302">
        <v>0.2704035292370946</v>
      </c>
      <c r="L270" s="302">
        <f t="shared" si="87"/>
        <v>0.97601728526120257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2.4122727103083854E-2</v>
      </c>
      <c r="C271" s="302">
        <v>7.777194615496015E-2</v>
      </c>
      <c r="D271" s="302">
        <f t="shared" si="85"/>
        <v>0.10189467325804401</v>
      </c>
      <c r="E271" s="303"/>
      <c r="F271" s="302">
        <v>2.1227131525574604E-2</v>
      </c>
      <c r="G271" s="302">
        <v>5.8601913886661791E-2</v>
      </c>
      <c r="H271" s="302">
        <f t="shared" si="86"/>
        <v>7.9829045412236399E-2</v>
      </c>
      <c r="I271" s="303"/>
      <c r="J271" s="302">
        <v>4.0230882754472383E-2</v>
      </c>
      <c r="K271" s="302">
        <v>4.4723523619134779E-2</v>
      </c>
      <c r="L271" s="302">
        <f t="shared" si="87"/>
        <v>8.4954406373607155E-2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0.22904222310473135</v>
      </c>
      <c r="C272" s="302">
        <v>0.13850876889754091</v>
      </c>
      <c r="D272" s="302">
        <f t="shared" si="85"/>
        <v>0.36755099200227226</v>
      </c>
      <c r="E272" s="303"/>
      <c r="F272" s="302">
        <v>0.23418154165431379</v>
      </c>
      <c r="G272" s="302">
        <v>9.0323271270744188E-2</v>
      </c>
      <c r="H272" s="302">
        <f t="shared" si="86"/>
        <v>0.32450481292505795</v>
      </c>
      <c r="I272" s="303"/>
      <c r="J272" s="302">
        <v>0.16993830837059765</v>
      </c>
      <c r="K272" s="302">
        <v>9.5838820545882636E-2</v>
      </c>
      <c r="L272" s="302">
        <f t="shared" si="87"/>
        <v>0.26577712891648031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4.5359850919824156</v>
      </c>
      <c r="C274" s="311">
        <f t="shared" ref="C274:D274" si="88">SUM(C264:C272)</f>
        <v>4.2280149080175908</v>
      </c>
      <c r="D274" s="311">
        <f t="shared" si="88"/>
        <v>8.7640000000000065</v>
      </c>
      <c r="E274" s="311"/>
      <c r="F274" s="311">
        <f t="shared" ref="F274:H274" si="89">SUM(F264:F272)</f>
        <v>5.3845831181018271</v>
      </c>
      <c r="G274" s="311">
        <f t="shared" si="89"/>
        <v>3.9254168818981481</v>
      </c>
      <c r="H274" s="311">
        <f t="shared" si="89"/>
        <v>9.3099999999999739</v>
      </c>
      <c r="I274" s="311"/>
      <c r="J274" s="311">
        <f t="shared" ref="J274:L274" si="90">SUM(J264:J272)</f>
        <v>5.9786705016471871</v>
      </c>
      <c r="K274" s="311">
        <f t="shared" si="90"/>
        <v>4.3983294983528012</v>
      </c>
      <c r="L274" s="311">
        <f t="shared" si="90"/>
        <v>10.376999999999986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3.4532826589741772</v>
      </c>
      <c r="C281" s="302">
        <v>5.9787512278809638</v>
      </c>
      <c r="D281" s="302">
        <f>SUM(B281:C281)</f>
        <v>9.432033886855141</v>
      </c>
      <c r="E281" s="303"/>
      <c r="F281" s="302">
        <v>3.7257175677539283</v>
      </c>
      <c r="G281" s="302">
        <v>6.1852743896086002</v>
      </c>
      <c r="H281" s="302">
        <f>SUM(F281:G281)</f>
        <v>9.910991957362528</v>
      </c>
      <c r="I281" s="303"/>
      <c r="J281" s="302">
        <v>4.3637905614646053</v>
      </c>
      <c r="K281" s="302">
        <v>6.1053281677954327</v>
      </c>
      <c r="L281" s="302">
        <f>SUM(J281:K281)</f>
        <v>10.469118729260039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8.0622907739761054</v>
      </c>
      <c r="C282" s="302">
        <v>16.271261210172256</v>
      </c>
      <c r="D282" s="302">
        <f t="shared" ref="D282:D289" si="91">SUM(B282:C282)</f>
        <v>24.333551984148361</v>
      </c>
      <c r="E282" s="303"/>
      <c r="F282" s="302">
        <v>9.7093186636555764</v>
      </c>
      <c r="G282" s="302">
        <v>17.549680388402464</v>
      </c>
      <c r="H282" s="302">
        <f t="shared" ref="H282:H289" si="92">SUM(F282:G282)</f>
        <v>27.258999052058041</v>
      </c>
      <c r="I282" s="303"/>
      <c r="J282" s="302">
        <v>13.012778771129046</v>
      </c>
      <c r="K282" s="302">
        <v>21.020705594527143</v>
      </c>
      <c r="L282" s="302">
        <f t="shared" ref="L282:L289" si="93">SUM(J282:K282)</f>
        <v>34.033484365656193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5.6104799447651486</v>
      </c>
      <c r="C283" s="302">
        <v>6.2743778763188454</v>
      </c>
      <c r="D283" s="302">
        <f t="shared" si="91"/>
        <v>11.884857821083994</v>
      </c>
      <c r="E283" s="303"/>
      <c r="F283" s="302">
        <v>5.591178658662936</v>
      </c>
      <c r="G283" s="302">
        <v>6.6771631519724544</v>
      </c>
      <c r="H283" s="302">
        <f t="shared" si="92"/>
        <v>12.268341810635391</v>
      </c>
      <c r="I283" s="303"/>
      <c r="J283" s="302">
        <v>7.2436327633259694</v>
      </c>
      <c r="K283" s="302">
        <v>6.6855368374153024</v>
      </c>
      <c r="L283" s="302">
        <f t="shared" si="93"/>
        <v>13.929169600741272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8.9660854440344568</v>
      </c>
      <c r="C284" s="302">
        <v>1.808760151420997</v>
      </c>
      <c r="D284" s="302">
        <f t="shared" si="91"/>
        <v>10.774845595455453</v>
      </c>
      <c r="E284" s="303"/>
      <c r="F284" s="302">
        <v>6.7637262877565298</v>
      </c>
      <c r="G284" s="302">
        <v>1.8597972943277787</v>
      </c>
      <c r="H284" s="302">
        <f t="shared" si="92"/>
        <v>8.6235235820843084</v>
      </c>
      <c r="I284" s="303"/>
      <c r="J284" s="302">
        <v>5.5991648661956823</v>
      </c>
      <c r="K284" s="302">
        <v>1.7751149785980351</v>
      </c>
      <c r="L284" s="302">
        <f t="shared" si="93"/>
        <v>7.3742798447937172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0.25720959261544485</v>
      </c>
      <c r="C285" s="302">
        <v>1.6299535234007512</v>
      </c>
      <c r="D285" s="302">
        <f t="shared" si="91"/>
        <v>1.8871631160161959</v>
      </c>
      <c r="E285" s="303"/>
      <c r="F285" s="302">
        <v>0.23909487068543231</v>
      </c>
      <c r="G285" s="302">
        <v>1.1247928746724076</v>
      </c>
      <c r="H285" s="302">
        <f t="shared" si="92"/>
        <v>1.36388774535784</v>
      </c>
      <c r="I285" s="303"/>
      <c r="J285" s="302">
        <v>0.46928596265556133</v>
      </c>
      <c r="K285" s="302">
        <v>1.0385662439222874</v>
      </c>
      <c r="L285" s="302">
        <f t="shared" si="93"/>
        <v>1.5078522065778488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0.82295075252494221</v>
      </c>
      <c r="C286" s="302">
        <v>0.39114539780464053</v>
      </c>
      <c r="D286" s="302">
        <f t="shared" si="91"/>
        <v>1.2140961503295826</v>
      </c>
      <c r="E286" s="303"/>
      <c r="F286" s="302">
        <v>1.384588161484412</v>
      </c>
      <c r="G286" s="302">
        <v>0.63770205493500565</v>
      </c>
      <c r="H286" s="302">
        <f t="shared" si="92"/>
        <v>2.0222902164194174</v>
      </c>
      <c r="I286" s="303"/>
      <c r="J286" s="302">
        <v>1.7629133966534187</v>
      </c>
      <c r="K286" s="302">
        <v>1.0213773770101109</v>
      </c>
      <c r="L286" s="302">
        <f t="shared" si="93"/>
        <v>2.7842907736635296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1.5133407336823219</v>
      </c>
      <c r="C287" s="302">
        <v>0.6730089688347457</v>
      </c>
      <c r="D287" s="302">
        <f t="shared" si="91"/>
        <v>2.1863497025170675</v>
      </c>
      <c r="E287" s="303"/>
      <c r="F287" s="302">
        <v>1.1302188516288305</v>
      </c>
      <c r="G287" s="302">
        <v>0.60325356346180892</v>
      </c>
      <c r="H287" s="302">
        <f t="shared" si="92"/>
        <v>1.7334724150906395</v>
      </c>
      <c r="I287" s="303"/>
      <c r="J287" s="302">
        <v>1.0920398753403933</v>
      </c>
      <c r="K287" s="302">
        <v>0.72568476470276055</v>
      </c>
      <c r="L287" s="302">
        <f t="shared" si="93"/>
        <v>1.8177246400431537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0.20245623909791902</v>
      </c>
      <c r="C288" s="302">
        <v>0.49409379886310717</v>
      </c>
      <c r="D288" s="302">
        <f t="shared" si="91"/>
        <v>0.69655003796102621</v>
      </c>
      <c r="E288" s="303"/>
      <c r="F288" s="302">
        <v>0.12599314529975297</v>
      </c>
      <c r="G288" s="302">
        <v>0.40434666987925255</v>
      </c>
      <c r="H288" s="302">
        <f t="shared" si="92"/>
        <v>0.53033981517900552</v>
      </c>
      <c r="I288" s="303"/>
      <c r="J288" s="302">
        <v>0.1869970823458969</v>
      </c>
      <c r="K288" s="302">
        <v>0.40641556225827963</v>
      </c>
      <c r="L288" s="302">
        <f t="shared" si="93"/>
        <v>0.59341264460417653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0.86541975306654817</v>
      </c>
      <c r="C289" s="302">
        <v>0.72113195256663876</v>
      </c>
      <c r="D289" s="302">
        <f t="shared" si="91"/>
        <v>1.586551705633187</v>
      </c>
      <c r="E289" s="303"/>
      <c r="F289" s="302">
        <v>0.61512575286720794</v>
      </c>
      <c r="G289" s="302">
        <v>0.60202765294561955</v>
      </c>
      <c r="H289" s="302">
        <f t="shared" si="92"/>
        <v>1.2171534058128275</v>
      </c>
      <c r="I289" s="303"/>
      <c r="J289" s="302">
        <v>0.66319632046250854</v>
      </c>
      <c r="K289" s="302">
        <v>0.59747087419749878</v>
      </c>
      <c r="L289" s="302">
        <f t="shared" si="93"/>
        <v>1.2606671946600074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29.75351589273707</v>
      </c>
      <c r="C291" s="311">
        <f t="shared" ref="C291:D291" si="94">SUM(C281:C289)</f>
        <v>34.242484107262939</v>
      </c>
      <c r="D291" s="311">
        <f t="shared" si="94"/>
        <v>63.996000000000002</v>
      </c>
      <c r="E291" s="311"/>
      <c r="F291" s="311">
        <f t="shared" ref="F291:H291" si="95">SUM(F281:F289)</f>
        <v>29.284961959794604</v>
      </c>
      <c r="G291" s="311">
        <f t="shared" si="95"/>
        <v>35.644038040205395</v>
      </c>
      <c r="H291" s="311">
        <f t="shared" si="95"/>
        <v>64.929000000000002</v>
      </c>
      <c r="I291" s="311"/>
      <c r="J291" s="311">
        <f t="shared" ref="J291:L291" si="96">SUM(J281:J289)</f>
        <v>34.393799599573079</v>
      </c>
      <c r="K291" s="311">
        <f t="shared" si="96"/>
        <v>39.376200400426853</v>
      </c>
      <c r="L291" s="311">
        <f t="shared" si="96"/>
        <v>73.769999999999925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1.588769814573378</v>
      </c>
      <c r="C298" s="302">
        <v>3.4312819057886559</v>
      </c>
      <c r="D298" s="302">
        <f>SUM(B298:C298)</f>
        <v>5.0200517203620336</v>
      </c>
      <c r="E298" s="303"/>
      <c r="F298" s="302">
        <v>2.202229833180128</v>
      </c>
      <c r="G298" s="302">
        <v>4.2715331363913593</v>
      </c>
      <c r="H298" s="302">
        <f>SUM(F298:G298)</f>
        <v>6.4737629695714869</v>
      </c>
      <c r="I298" s="303"/>
      <c r="J298" s="302">
        <v>2.4228174590206666</v>
      </c>
      <c r="K298" s="302">
        <v>4.5942599791112189</v>
      </c>
      <c r="L298" s="302">
        <f>SUM(J298:K298)</f>
        <v>7.017077438131885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1.7360260730997275</v>
      </c>
      <c r="C299" s="302">
        <v>3.0082066987370952</v>
      </c>
      <c r="D299" s="302">
        <f t="shared" ref="D299:D306" si="97">SUM(B299:C299)</f>
        <v>4.7442327718368222</v>
      </c>
      <c r="E299" s="303"/>
      <c r="F299" s="302">
        <v>2.4780723104702775</v>
      </c>
      <c r="G299" s="302">
        <v>4.1303194127148224</v>
      </c>
      <c r="H299" s="302">
        <f t="shared" ref="H299:H306" si="98">SUM(F299:G299)</f>
        <v>6.6083917231851004</v>
      </c>
      <c r="I299" s="303"/>
      <c r="J299" s="302">
        <v>3.0817502405171879</v>
      </c>
      <c r="K299" s="302">
        <v>5.7223337686729927</v>
      </c>
      <c r="L299" s="302">
        <f t="shared" ref="L299:L306" si="99">SUM(J299:K299)</f>
        <v>8.8040840091901806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2.6716607703690105</v>
      </c>
      <c r="C300" s="302">
        <v>4.1164104966315636</v>
      </c>
      <c r="D300" s="302">
        <f t="shared" si="97"/>
        <v>6.7880712670005741</v>
      </c>
      <c r="E300" s="303"/>
      <c r="F300" s="302">
        <v>3.4975883917728914</v>
      </c>
      <c r="G300" s="302">
        <v>5.0205827049364142</v>
      </c>
      <c r="H300" s="302">
        <f t="shared" si="98"/>
        <v>8.5181710967093061</v>
      </c>
      <c r="I300" s="303"/>
      <c r="J300" s="302">
        <v>4.1624162328127881</v>
      </c>
      <c r="K300" s="302">
        <v>5.177779053376403</v>
      </c>
      <c r="L300" s="302">
        <f t="shared" si="99"/>
        <v>9.340195286189191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3.3349395968393867</v>
      </c>
      <c r="C301" s="302">
        <v>1.4223643644353494</v>
      </c>
      <c r="D301" s="302">
        <f t="shared" si="97"/>
        <v>4.7573039612747365</v>
      </c>
      <c r="E301" s="303"/>
      <c r="F301" s="302">
        <v>3.7423034673721771</v>
      </c>
      <c r="G301" s="302">
        <v>1.743991348680122</v>
      </c>
      <c r="H301" s="302">
        <f t="shared" si="98"/>
        <v>5.4862948160522986</v>
      </c>
      <c r="I301" s="303"/>
      <c r="J301" s="302">
        <v>3.877246371666812</v>
      </c>
      <c r="K301" s="302">
        <v>2.506703007980438</v>
      </c>
      <c r="L301" s="302">
        <f t="shared" si="99"/>
        <v>6.38394937964725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0.28484816121457479</v>
      </c>
      <c r="C302" s="302">
        <v>1.5872800337026638</v>
      </c>
      <c r="D302" s="302">
        <f t="shared" si="97"/>
        <v>1.8721281949172386</v>
      </c>
      <c r="E302" s="303"/>
      <c r="F302" s="302">
        <v>0.39213994805386981</v>
      </c>
      <c r="G302" s="302">
        <v>1.3119641560872821</v>
      </c>
      <c r="H302" s="302">
        <f t="shared" si="98"/>
        <v>1.704104104141152</v>
      </c>
      <c r="I302" s="303"/>
      <c r="J302" s="302">
        <v>0.72591445737348492</v>
      </c>
      <c r="K302" s="302">
        <v>1.2691483910672858</v>
      </c>
      <c r="L302" s="302">
        <f t="shared" si="99"/>
        <v>1.9950628484407709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2.292434717088859</v>
      </c>
      <c r="C303" s="302">
        <v>0.85226972151664282</v>
      </c>
      <c r="D303" s="302">
        <f t="shared" si="97"/>
        <v>3.1447044386055021</v>
      </c>
      <c r="E303" s="303"/>
      <c r="F303" s="302">
        <v>2.8392845199489107</v>
      </c>
      <c r="G303" s="302">
        <v>1.1792539164328542</v>
      </c>
      <c r="H303" s="302">
        <f t="shared" si="98"/>
        <v>4.0185384363817649</v>
      </c>
      <c r="I303" s="303"/>
      <c r="J303" s="302">
        <v>3.1771166823060843</v>
      </c>
      <c r="K303" s="302">
        <v>1.5894960529964717</v>
      </c>
      <c r="L303" s="302">
        <f t="shared" si="99"/>
        <v>4.766612735302556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1.2354603715239643</v>
      </c>
      <c r="C304" s="302">
        <v>1.3147295466113198</v>
      </c>
      <c r="D304" s="302">
        <f t="shared" si="97"/>
        <v>2.5501899181352838</v>
      </c>
      <c r="E304" s="303"/>
      <c r="F304" s="302">
        <v>1.4220201233210066</v>
      </c>
      <c r="G304" s="302">
        <v>1.4440707911994393</v>
      </c>
      <c r="H304" s="302">
        <f t="shared" si="98"/>
        <v>2.8660909145204458</v>
      </c>
      <c r="I304" s="303"/>
      <c r="J304" s="302">
        <v>1.8039543941496028</v>
      </c>
      <c r="K304" s="302">
        <v>1.8419029885678146</v>
      </c>
      <c r="L304" s="302">
        <f t="shared" si="99"/>
        <v>3.6458573827174172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0.28253746723101342</v>
      </c>
      <c r="C305" s="302">
        <v>1.4563626937590881</v>
      </c>
      <c r="D305" s="302">
        <f t="shared" si="97"/>
        <v>1.7389001609901016</v>
      </c>
      <c r="E305" s="303"/>
      <c r="F305" s="302">
        <v>0.26131011777770097</v>
      </c>
      <c r="G305" s="302">
        <v>1.7777963200526077</v>
      </c>
      <c r="H305" s="302">
        <f t="shared" si="98"/>
        <v>2.0391064378303088</v>
      </c>
      <c r="I305" s="303"/>
      <c r="J305" s="302">
        <v>0.43695535299167659</v>
      </c>
      <c r="K305" s="302">
        <v>1.7225949211438112</v>
      </c>
      <c r="L305" s="302">
        <f t="shared" si="99"/>
        <v>2.1595502741354879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5.6054916399289718</v>
      </c>
      <c r="C306" s="302">
        <v>7.4259259269486781</v>
      </c>
      <c r="D306" s="302">
        <f t="shared" si="97"/>
        <v>13.03141756687765</v>
      </c>
      <c r="E306" s="303"/>
      <c r="F306" s="302">
        <v>5.8406173646004467</v>
      </c>
      <c r="G306" s="302">
        <v>7.6669221370076936</v>
      </c>
      <c r="H306" s="302">
        <f t="shared" si="98"/>
        <v>13.507539501608139</v>
      </c>
      <c r="I306" s="303"/>
      <c r="J306" s="302">
        <v>6.0166209995723934</v>
      </c>
      <c r="K306" s="302">
        <v>7.9929896466728652</v>
      </c>
      <c r="L306" s="302">
        <f t="shared" si="99"/>
        <v>14.009610646245259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19.032168611868883</v>
      </c>
      <c r="C308" s="311">
        <f t="shared" ref="C308:D308" si="100">SUM(C298:C306)</f>
        <v>24.614831388131059</v>
      </c>
      <c r="D308" s="311">
        <f t="shared" si="100"/>
        <v>43.646999999999942</v>
      </c>
      <c r="E308" s="311"/>
      <c r="F308" s="311">
        <f t="shared" ref="F308:H308" si="101">SUM(F298:F306)</f>
        <v>22.675566076497407</v>
      </c>
      <c r="G308" s="311">
        <f t="shared" si="101"/>
        <v>28.546433923502597</v>
      </c>
      <c r="H308" s="311">
        <f t="shared" si="101"/>
        <v>51.222000000000008</v>
      </c>
      <c r="I308" s="311"/>
      <c r="J308" s="311">
        <f t="shared" ref="J308:L308" si="102">SUM(J298:J306)</f>
        <v>25.704792190410696</v>
      </c>
      <c r="K308" s="311">
        <f t="shared" si="102"/>
        <v>32.417207809589307</v>
      </c>
      <c r="L308" s="311">
        <f t="shared" si="102"/>
        <v>58.121999999999993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0.4835614271357111</v>
      </c>
      <c r="C315" s="302">
        <v>0.9470240390041843</v>
      </c>
      <c r="D315" s="302">
        <f>SUM(B315:C315)</f>
        <v>1.4305854661398953</v>
      </c>
      <c r="E315" s="303"/>
      <c r="F315" s="302">
        <v>0.51751599556296413</v>
      </c>
      <c r="G315" s="302">
        <v>0.82767567451958513</v>
      </c>
      <c r="H315" s="302">
        <f>SUM(F315:G315)</f>
        <v>1.3451916700825493</v>
      </c>
      <c r="I315" s="303"/>
      <c r="J315" s="302">
        <v>0.52861700909846665</v>
      </c>
      <c r="K315" s="302">
        <v>0.84322685508538042</v>
      </c>
      <c r="L315" s="302">
        <f>SUM(J315:K315)</f>
        <v>1.3718438641838471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1.6545942419376336</v>
      </c>
      <c r="C316" s="302">
        <v>1.1770614089554114</v>
      </c>
      <c r="D316" s="302">
        <f t="shared" ref="D316:D323" si="103">SUM(B316:C316)</f>
        <v>2.8316556508930448</v>
      </c>
      <c r="E316" s="303"/>
      <c r="F316" s="302">
        <v>1.8003556733927188</v>
      </c>
      <c r="G316" s="302">
        <v>1.1621923537822556</v>
      </c>
      <c r="H316" s="302">
        <f t="shared" ref="H316:H323" si="104">SUM(F316:G316)</f>
        <v>2.9625480271749742</v>
      </c>
      <c r="I316" s="303"/>
      <c r="J316" s="302">
        <v>1.9955817275795802</v>
      </c>
      <c r="K316" s="302">
        <v>1.5336615146023551</v>
      </c>
      <c r="L316" s="302">
        <f t="shared" ref="L316:L323" si="105">SUM(J316:K316)</f>
        <v>3.5292432421819351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2.0333768811643989</v>
      </c>
      <c r="C317" s="302">
        <v>3.6234725235235672</v>
      </c>
      <c r="D317" s="302">
        <f t="shared" si="103"/>
        <v>5.656849404687966</v>
      </c>
      <c r="E317" s="303"/>
      <c r="F317" s="302">
        <v>2.0063129718042232</v>
      </c>
      <c r="G317" s="302">
        <v>3.0652050057398248</v>
      </c>
      <c r="H317" s="302">
        <f t="shared" si="104"/>
        <v>5.0715179775440475</v>
      </c>
      <c r="I317" s="303"/>
      <c r="J317" s="302">
        <v>2.4004278144473306</v>
      </c>
      <c r="K317" s="302">
        <v>2.7295324494538771</v>
      </c>
      <c r="L317" s="302">
        <f t="shared" si="105"/>
        <v>5.1299602639012072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3.8834623887260631</v>
      </c>
      <c r="C318" s="302">
        <v>0.59271075002255147</v>
      </c>
      <c r="D318" s="302">
        <f t="shared" si="103"/>
        <v>4.4761731387486146</v>
      </c>
      <c r="E318" s="303"/>
      <c r="F318" s="302">
        <v>2.9939409752089041</v>
      </c>
      <c r="G318" s="302">
        <v>0.47885482274743718</v>
      </c>
      <c r="H318" s="302">
        <f t="shared" si="104"/>
        <v>3.4727957979563415</v>
      </c>
      <c r="I318" s="303"/>
      <c r="J318" s="302">
        <v>2.5778757156506331</v>
      </c>
      <c r="K318" s="302">
        <v>0.40794905470300807</v>
      </c>
      <c r="L318" s="302">
        <f t="shared" si="105"/>
        <v>2.9858247703536414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3.4026592098650076E-2</v>
      </c>
      <c r="C319" s="302">
        <v>0.2703063483417063</v>
      </c>
      <c r="D319" s="302">
        <f t="shared" si="103"/>
        <v>0.30433294044035636</v>
      </c>
      <c r="E319" s="303"/>
      <c r="F319" s="302">
        <v>3.1832424551877417E-2</v>
      </c>
      <c r="G319" s="302">
        <v>0.14728045974282247</v>
      </c>
      <c r="H319" s="302">
        <f t="shared" si="104"/>
        <v>0.1791128842946999</v>
      </c>
      <c r="I319" s="303"/>
      <c r="J319" s="302">
        <v>7.2889809744851305E-2</v>
      </c>
      <c r="K319" s="302">
        <v>0.14604769527652256</v>
      </c>
      <c r="L319" s="302">
        <f t="shared" si="105"/>
        <v>0.21893750502137388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0.32325721936857937</v>
      </c>
      <c r="C320" s="302">
        <v>0.23280832597464993</v>
      </c>
      <c r="D320" s="302">
        <f t="shared" si="103"/>
        <v>0.55606554534322927</v>
      </c>
      <c r="E320" s="303"/>
      <c r="F320" s="302">
        <v>0.26404013959281597</v>
      </c>
      <c r="G320" s="302">
        <v>0.18398592563737387</v>
      </c>
      <c r="H320" s="302">
        <f t="shared" si="104"/>
        <v>0.44802606523018984</v>
      </c>
      <c r="I320" s="303"/>
      <c r="J320" s="302">
        <v>0.27895375552589613</v>
      </c>
      <c r="K320" s="302">
        <v>0.22031542942655927</v>
      </c>
      <c r="L320" s="302">
        <f t="shared" si="105"/>
        <v>0.49926918495245542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0.32710140214281797</v>
      </c>
      <c r="C321" s="302">
        <v>9.9000960804796825E-2</v>
      </c>
      <c r="D321" s="302">
        <f t="shared" si="103"/>
        <v>0.42610236294761478</v>
      </c>
      <c r="E321" s="303"/>
      <c r="F321" s="302">
        <v>0.27435428075494639</v>
      </c>
      <c r="G321" s="302">
        <v>7.1950046075959465E-2</v>
      </c>
      <c r="H321" s="302">
        <f t="shared" si="104"/>
        <v>0.34630432683090584</v>
      </c>
      <c r="I321" s="303"/>
      <c r="J321" s="302">
        <v>0.28294088420882207</v>
      </c>
      <c r="K321" s="302">
        <v>9.9375186751812367E-2</v>
      </c>
      <c r="L321" s="302">
        <f t="shared" si="105"/>
        <v>0.38231607096063447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3.3399960442062476E-2</v>
      </c>
      <c r="C322" s="302">
        <v>0.17215943956488733</v>
      </c>
      <c r="D322" s="302">
        <f t="shared" si="103"/>
        <v>0.20555940000694981</v>
      </c>
      <c r="E322" s="303"/>
      <c r="F322" s="302">
        <v>2.4009517841897199E-2</v>
      </c>
      <c r="G322" s="302">
        <v>0.11106754324745058</v>
      </c>
      <c r="H322" s="302">
        <f t="shared" si="104"/>
        <v>0.13507706108934778</v>
      </c>
      <c r="I322" s="303"/>
      <c r="J322" s="302">
        <v>6.4177076465354962E-2</v>
      </c>
      <c r="K322" s="302">
        <v>0.11262176520495618</v>
      </c>
      <c r="L322" s="302">
        <f t="shared" si="105"/>
        <v>0.17679884167031112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0.52392971633038476</v>
      </c>
      <c r="C323" s="302">
        <v>0.34074637446194983</v>
      </c>
      <c r="D323" s="302">
        <f t="shared" si="103"/>
        <v>0.86467609079233454</v>
      </c>
      <c r="E323" s="303"/>
      <c r="F323" s="302">
        <v>0.36857656097624142</v>
      </c>
      <c r="G323" s="302">
        <v>0.21484962882072928</v>
      </c>
      <c r="H323" s="302">
        <f t="shared" si="104"/>
        <v>0.5834261897969707</v>
      </c>
      <c r="I323" s="303"/>
      <c r="J323" s="302">
        <v>0.41076480153308786</v>
      </c>
      <c r="K323" s="302">
        <v>0.21504145524151702</v>
      </c>
      <c r="L323" s="302">
        <f t="shared" si="105"/>
        <v>0.62580625677460489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9.2967098293463017</v>
      </c>
      <c r="C325" s="311">
        <f t="shared" ref="C325:D325" si="106">SUM(C315:C323)</f>
        <v>7.4552901706537043</v>
      </c>
      <c r="D325" s="311">
        <f t="shared" si="106"/>
        <v>16.752000000000006</v>
      </c>
      <c r="E325" s="311"/>
      <c r="F325" s="311">
        <f t="shared" ref="F325:H325" si="107">SUM(F315:F323)</f>
        <v>8.2809385396865878</v>
      </c>
      <c r="G325" s="311">
        <f t="shared" si="107"/>
        <v>6.2630614603134385</v>
      </c>
      <c r="H325" s="311">
        <f t="shared" si="107"/>
        <v>14.544000000000025</v>
      </c>
      <c r="I325" s="311"/>
      <c r="J325" s="311">
        <f t="shared" ref="J325:L325" si="108">SUM(J315:J323)</f>
        <v>8.6122285942540238</v>
      </c>
      <c r="K325" s="311">
        <f t="shared" si="108"/>
        <v>6.3077714057459886</v>
      </c>
      <c r="L325" s="311">
        <f t="shared" si="108"/>
        <v>14.920000000000011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0.81847956584269921</v>
      </c>
      <c r="C332" s="302">
        <v>0.8344005892825348</v>
      </c>
      <c r="D332" s="302">
        <f>SUM(B332:C332)</f>
        <v>1.6528801551252341</v>
      </c>
      <c r="E332" s="303"/>
      <c r="F332" s="302">
        <v>0.91069875120999577</v>
      </c>
      <c r="G332" s="302">
        <v>0.88672698936024297</v>
      </c>
      <c r="H332" s="302">
        <f>SUM(F332:G332)</f>
        <v>1.7974257405702387</v>
      </c>
      <c r="I332" s="303"/>
      <c r="J332" s="302">
        <v>1.0609516982436571</v>
      </c>
      <c r="K332" s="302">
        <v>0.84491406345256836</v>
      </c>
      <c r="L332" s="302">
        <f>SUM(J332:K332)</f>
        <v>1.9058657616962256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15.671198406085281</v>
      </c>
      <c r="C333" s="302">
        <v>7.7774160158233956</v>
      </c>
      <c r="D333" s="302">
        <f t="shared" ref="D333:D340" si="109">SUM(B333:C333)</f>
        <v>23.448614421908676</v>
      </c>
      <c r="E333" s="303"/>
      <c r="F333" s="302">
        <v>17.153186849534723</v>
      </c>
      <c r="G333" s="302">
        <v>8.4607981841800761</v>
      </c>
      <c r="H333" s="302">
        <f t="shared" ref="H333:H340" si="110">SUM(F333:G333)</f>
        <v>25.613985033714798</v>
      </c>
      <c r="I333" s="303"/>
      <c r="J333" s="302">
        <v>18.637957761126678</v>
      </c>
      <c r="K333" s="302">
        <v>9.0016280460417839</v>
      </c>
      <c r="L333" s="302">
        <f t="shared" ref="L333:L340" si="111">SUM(J333:K333)</f>
        <v>27.639585807168462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2.7069280618921665</v>
      </c>
      <c r="C334" s="302">
        <v>1.6117140724240895</v>
      </c>
      <c r="D334" s="302">
        <f t="shared" si="109"/>
        <v>4.3186421343162564</v>
      </c>
      <c r="E334" s="303"/>
      <c r="F334" s="302">
        <v>2.6543346443784785</v>
      </c>
      <c r="G334" s="302">
        <v>1.7486421900930147</v>
      </c>
      <c r="H334" s="302">
        <f t="shared" si="110"/>
        <v>4.4029768344714935</v>
      </c>
      <c r="I334" s="303"/>
      <c r="J334" s="302">
        <v>3.5917750809971767</v>
      </c>
      <c r="K334" s="302">
        <v>1.6309521823826749</v>
      </c>
      <c r="L334" s="302">
        <f t="shared" si="111"/>
        <v>5.222727263379852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3.0128140772904919</v>
      </c>
      <c r="C335" s="302">
        <v>0.45229990457701824</v>
      </c>
      <c r="D335" s="302">
        <f t="shared" si="109"/>
        <v>3.4651139818675101</v>
      </c>
      <c r="E335" s="303"/>
      <c r="F335" s="302">
        <v>2.6036238840094446</v>
      </c>
      <c r="G335" s="302">
        <v>0.40561215155984853</v>
      </c>
      <c r="H335" s="302">
        <f t="shared" si="110"/>
        <v>3.0092360355692929</v>
      </c>
      <c r="I335" s="303"/>
      <c r="J335" s="302">
        <v>1.4457092290792266</v>
      </c>
      <c r="K335" s="302">
        <v>0.39173426485352364</v>
      </c>
      <c r="L335" s="302">
        <f t="shared" si="111"/>
        <v>1.8374434939327502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0.36501675371186354</v>
      </c>
      <c r="C336" s="302">
        <v>0.46447488716947655</v>
      </c>
      <c r="D336" s="302">
        <f t="shared" si="109"/>
        <v>0.82949164088134009</v>
      </c>
      <c r="E336" s="303"/>
      <c r="F336" s="302">
        <v>0.29413765289590915</v>
      </c>
      <c r="G336" s="302">
        <v>0.30807396844625351</v>
      </c>
      <c r="H336" s="302">
        <f t="shared" si="110"/>
        <v>0.60221162134216266</v>
      </c>
      <c r="I336" s="303"/>
      <c r="J336" s="302">
        <v>0.19136625154004452</v>
      </c>
      <c r="K336" s="302">
        <v>0.24024732163083606</v>
      </c>
      <c r="L336" s="302">
        <f t="shared" si="111"/>
        <v>0.43161357317088056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8.940500038384906</v>
      </c>
      <c r="C337" s="302">
        <v>1.5615354581285197</v>
      </c>
      <c r="D337" s="302">
        <f t="shared" si="109"/>
        <v>10.502035496513425</v>
      </c>
      <c r="E337" s="303"/>
      <c r="F337" s="302">
        <v>8.0805361526863777</v>
      </c>
      <c r="G337" s="302">
        <v>1.5188320477812636</v>
      </c>
      <c r="H337" s="302">
        <f t="shared" si="110"/>
        <v>9.5993682004676408</v>
      </c>
      <c r="I337" s="303"/>
      <c r="J337" s="302">
        <v>8.5108637148790329</v>
      </c>
      <c r="K337" s="302">
        <v>1.7714751517337322</v>
      </c>
      <c r="L337" s="302">
        <f t="shared" si="111"/>
        <v>10.282338866612765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0.26760917013505298</v>
      </c>
      <c r="C338" s="302">
        <v>9.5018088972190926E-2</v>
      </c>
      <c r="D338" s="302">
        <f t="shared" si="109"/>
        <v>0.36262725910724392</v>
      </c>
      <c r="E338" s="303"/>
      <c r="F338" s="302">
        <v>0.22437256287895349</v>
      </c>
      <c r="G338" s="302">
        <v>8.3523818670710931E-2</v>
      </c>
      <c r="H338" s="302">
        <f t="shared" si="110"/>
        <v>0.30789638154966442</v>
      </c>
      <c r="I338" s="303"/>
      <c r="J338" s="302">
        <v>0.22076612703000351</v>
      </c>
      <c r="K338" s="302">
        <v>9.275525632549951E-2</v>
      </c>
      <c r="L338" s="302">
        <f t="shared" si="111"/>
        <v>0.313521383355503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0.34178084169137746</v>
      </c>
      <c r="C339" s="302">
        <v>0.666360886186253</v>
      </c>
      <c r="D339" s="302">
        <f t="shared" si="109"/>
        <v>1.0081417278776303</v>
      </c>
      <c r="E339" s="303"/>
      <c r="F339" s="302">
        <v>0.30091558132247409</v>
      </c>
      <c r="G339" s="302">
        <v>0.91296398838004766</v>
      </c>
      <c r="H339" s="302">
        <f t="shared" si="110"/>
        <v>1.2138795697025218</v>
      </c>
      <c r="I339" s="303"/>
      <c r="J339" s="302">
        <v>0.30006920713541158</v>
      </c>
      <c r="K339" s="302">
        <v>0.93122914059794804</v>
      </c>
      <c r="L339" s="302">
        <f t="shared" si="111"/>
        <v>1.2312983477333597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2.58291162465772</v>
      </c>
      <c r="C340" s="302">
        <v>0.75154155774494158</v>
      </c>
      <c r="D340" s="302">
        <f t="shared" si="109"/>
        <v>3.3344531824026618</v>
      </c>
      <c r="E340" s="303"/>
      <c r="F340" s="302">
        <v>2.0100758794801901</v>
      </c>
      <c r="G340" s="302">
        <v>0.54194470313199683</v>
      </c>
      <c r="H340" s="302">
        <f t="shared" si="110"/>
        <v>2.5520205826121867</v>
      </c>
      <c r="I340" s="303"/>
      <c r="J340" s="302">
        <v>0.96183809523539188</v>
      </c>
      <c r="K340" s="302">
        <v>0.31376740771483907</v>
      </c>
      <c r="L340" s="302">
        <f t="shared" si="111"/>
        <v>1.2756055029502309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34.707238539691559</v>
      </c>
      <c r="C342" s="311">
        <f t="shared" ref="C342:D342" si="112">SUM(C332:C340)</f>
        <v>14.214761460308418</v>
      </c>
      <c r="D342" s="311">
        <f t="shared" si="112"/>
        <v>48.921999999999976</v>
      </c>
      <c r="E342" s="311"/>
      <c r="F342" s="311">
        <f t="shared" ref="F342:H342" si="113">SUM(F332:F340)</f>
        <v>34.231881958396549</v>
      </c>
      <c r="G342" s="311">
        <f t="shared" si="113"/>
        <v>14.867118041603455</v>
      </c>
      <c r="H342" s="311">
        <f t="shared" si="113"/>
        <v>49.099000000000011</v>
      </c>
      <c r="I342" s="311"/>
      <c r="J342" s="311">
        <f t="shared" ref="J342:L342" si="114">SUM(J332:J340)</f>
        <v>34.921297165266623</v>
      </c>
      <c r="K342" s="311">
        <f t="shared" si="114"/>
        <v>15.218702834733405</v>
      </c>
      <c r="L342" s="311">
        <f t="shared" si="114"/>
        <v>50.140000000000022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1.4356021323113788</v>
      </c>
      <c r="C349" s="302">
        <v>0.78325974294075729</v>
      </c>
      <c r="D349" s="302">
        <f>SUM(B349:C349)</f>
        <v>2.2188618752521361</v>
      </c>
      <c r="E349" s="303"/>
      <c r="F349" s="302">
        <v>1.896067481967296</v>
      </c>
      <c r="G349" s="302">
        <v>0.84739033480191628</v>
      </c>
      <c r="H349" s="302">
        <f>SUM(F349:G349)</f>
        <v>2.7434578167692125</v>
      </c>
      <c r="I349" s="303"/>
      <c r="J349" s="302">
        <v>2.0635020097887238</v>
      </c>
      <c r="K349" s="302">
        <v>0.74185202115699345</v>
      </c>
      <c r="L349" s="302">
        <f>SUM(J349:K349)</f>
        <v>2.8053540309457174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10.101666109749987</v>
      </c>
      <c r="C350" s="302">
        <v>2.7076972827939563</v>
      </c>
      <c r="D350" s="302">
        <f t="shared" ref="D350:D357" si="115">SUM(B350:C350)</f>
        <v>12.809363392543943</v>
      </c>
      <c r="E350" s="303"/>
      <c r="F350" s="302">
        <v>12.457760862715775</v>
      </c>
      <c r="G350" s="302">
        <v>3.3268420345033785</v>
      </c>
      <c r="H350" s="302">
        <f t="shared" ref="H350:H357" si="116">SUM(F350:G350)</f>
        <v>15.784602897219154</v>
      </c>
      <c r="I350" s="303"/>
      <c r="J350" s="302">
        <v>13.145194566551067</v>
      </c>
      <c r="K350" s="302">
        <v>3.1838374483579646</v>
      </c>
      <c r="L350" s="302">
        <f t="shared" ref="L350:L357" si="117">SUM(J350:K350)</f>
        <v>16.329032014909032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4.8542155251618428</v>
      </c>
      <c r="C351" s="302">
        <v>1.3650803071643629</v>
      </c>
      <c r="D351" s="302">
        <f t="shared" si="115"/>
        <v>6.219295832326206</v>
      </c>
      <c r="E351" s="303"/>
      <c r="F351" s="302">
        <v>5.7910997897464584</v>
      </c>
      <c r="G351" s="302">
        <v>1.4800225096004698</v>
      </c>
      <c r="H351" s="302">
        <f t="shared" si="116"/>
        <v>7.2711222993469278</v>
      </c>
      <c r="I351" s="303"/>
      <c r="J351" s="302">
        <v>9.2843262609211372</v>
      </c>
      <c r="K351" s="302">
        <v>1.6961668153579961</v>
      </c>
      <c r="L351" s="302">
        <f t="shared" si="117"/>
        <v>10.980493076279133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5.0553456644854622</v>
      </c>
      <c r="C352" s="302">
        <v>0.56101012622196778</v>
      </c>
      <c r="D352" s="302">
        <f t="shared" si="115"/>
        <v>5.6163557907074297</v>
      </c>
      <c r="E352" s="303"/>
      <c r="F352" s="302">
        <v>4.9043731223464961</v>
      </c>
      <c r="G352" s="302">
        <v>0.53457596401261598</v>
      </c>
      <c r="H352" s="302">
        <f t="shared" si="116"/>
        <v>5.4389490863591119</v>
      </c>
      <c r="I352" s="303"/>
      <c r="J352" s="302">
        <v>3.2073217308974256</v>
      </c>
      <c r="K352" s="302">
        <v>0.47603502231623657</v>
      </c>
      <c r="L352" s="302">
        <f t="shared" si="117"/>
        <v>3.683356753213662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0.23742863181856819</v>
      </c>
      <c r="C353" s="302">
        <v>0.38488781880139472</v>
      </c>
      <c r="D353" s="302">
        <f t="shared" si="115"/>
        <v>0.62231645061996288</v>
      </c>
      <c r="E353" s="303"/>
      <c r="F353" s="302">
        <v>0.21601098676647351</v>
      </c>
      <c r="G353" s="302">
        <v>0.29821600818414584</v>
      </c>
      <c r="H353" s="302">
        <f t="shared" si="116"/>
        <v>0.5142269949506193</v>
      </c>
      <c r="I353" s="303"/>
      <c r="J353" s="302">
        <v>0.16301894216207266</v>
      </c>
      <c r="K353" s="302">
        <v>0.22111496076558848</v>
      </c>
      <c r="L353" s="302">
        <f t="shared" si="117"/>
        <v>0.38413390292766114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13.97317228961173</v>
      </c>
      <c r="C354" s="302">
        <v>3.5282150144830644</v>
      </c>
      <c r="D354" s="302">
        <f t="shared" si="115"/>
        <v>17.501387304094795</v>
      </c>
      <c r="E354" s="303"/>
      <c r="F354" s="302">
        <v>14.643085394120597</v>
      </c>
      <c r="G354" s="302">
        <v>3.4728390037014383</v>
      </c>
      <c r="H354" s="302">
        <f t="shared" si="116"/>
        <v>18.115924397822035</v>
      </c>
      <c r="I354" s="303"/>
      <c r="J354" s="302">
        <v>14.67915276668797</v>
      </c>
      <c r="K354" s="302">
        <v>4.5824541497621496</v>
      </c>
      <c r="L354" s="302">
        <f t="shared" si="117"/>
        <v>19.26160691645012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0.56379747293154858</v>
      </c>
      <c r="C355" s="302">
        <v>0.1458920654368909</v>
      </c>
      <c r="D355" s="302">
        <f t="shared" si="115"/>
        <v>0.70968953836843951</v>
      </c>
      <c r="E355" s="303"/>
      <c r="F355" s="302">
        <v>0.55854949944717225</v>
      </c>
      <c r="G355" s="302">
        <v>0.12470933320515355</v>
      </c>
      <c r="H355" s="302">
        <f t="shared" si="116"/>
        <v>0.68325883265232579</v>
      </c>
      <c r="I355" s="303"/>
      <c r="J355" s="302">
        <v>0.58015031791818483</v>
      </c>
      <c r="K355" s="302">
        <v>0.11447464279397702</v>
      </c>
      <c r="L355" s="302">
        <f t="shared" si="117"/>
        <v>0.69462496071216184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7.182810354631472E-2</v>
      </c>
      <c r="C356" s="302">
        <v>0.25020720451375861</v>
      </c>
      <c r="D356" s="302">
        <f t="shared" si="115"/>
        <v>0.3220353080600733</v>
      </c>
      <c r="E356" s="303"/>
      <c r="F356" s="302">
        <v>5.7340859990807104E-2</v>
      </c>
      <c r="G356" s="302">
        <v>0.22016497851846037</v>
      </c>
      <c r="H356" s="302">
        <f t="shared" si="116"/>
        <v>0.27750583850926747</v>
      </c>
      <c r="I356" s="303"/>
      <c r="J356" s="302">
        <v>6.1937489360389147E-2</v>
      </c>
      <c r="K356" s="302">
        <v>0.14347357324186594</v>
      </c>
      <c r="L356" s="302">
        <f t="shared" si="117"/>
        <v>0.20541106260225508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0.87689726704141435</v>
      </c>
      <c r="C357" s="302">
        <v>0.71779724098561415</v>
      </c>
      <c r="D357" s="302">
        <f t="shared" si="115"/>
        <v>1.5946945080270285</v>
      </c>
      <c r="E357" s="303"/>
      <c r="F357" s="302">
        <v>0.74148532785743626</v>
      </c>
      <c r="G357" s="302">
        <v>0.525466508513871</v>
      </c>
      <c r="H357" s="302">
        <f t="shared" si="116"/>
        <v>1.2669518363713073</v>
      </c>
      <c r="I357" s="303"/>
      <c r="J357" s="302">
        <v>0.35447532569886514</v>
      </c>
      <c r="K357" s="302">
        <v>0.32451195626137169</v>
      </c>
      <c r="L357" s="302">
        <f t="shared" si="117"/>
        <v>0.67898728196023683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37.169953196658241</v>
      </c>
      <c r="C359" s="311">
        <f t="shared" ref="C359:D359" si="118">SUM(C349:C357)</f>
        <v>10.444046803341768</v>
      </c>
      <c r="D359" s="311">
        <f t="shared" si="118"/>
        <v>47.614000000000004</v>
      </c>
      <c r="E359" s="311"/>
      <c r="F359" s="311">
        <f t="shared" ref="F359:H359" si="119">SUM(F349:F357)</f>
        <v>41.265773324958516</v>
      </c>
      <c r="G359" s="311">
        <f t="shared" si="119"/>
        <v>10.830226675041448</v>
      </c>
      <c r="H359" s="311">
        <f t="shared" si="119"/>
        <v>52.095999999999961</v>
      </c>
      <c r="I359" s="311"/>
      <c r="J359" s="311">
        <f t="shared" ref="J359:L359" si="120">SUM(J349:J357)</f>
        <v>43.539079409985838</v>
      </c>
      <c r="K359" s="311">
        <f t="shared" si="120"/>
        <v>11.483920590014145</v>
      </c>
      <c r="L359" s="311">
        <f t="shared" si="120"/>
        <v>55.022999999999975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1.2534660422279233</v>
      </c>
      <c r="C366" s="302">
        <v>0.9563925851353321</v>
      </c>
      <c r="D366" s="302">
        <f>SUM(B366:C366)</f>
        <v>2.2098586273632552</v>
      </c>
      <c r="E366" s="303"/>
      <c r="F366" s="302">
        <v>1.5216715181804072</v>
      </c>
      <c r="G366" s="302">
        <v>0.81563648704867853</v>
      </c>
      <c r="H366" s="302">
        <f>SUM(F366:G366)</f>
        <v>2.3373080052290858</v>
      </c>
      <c r="I366" s="303"/>
      <c r="J366" s="302">
        <v>2.2151076782901935</v>
      </c>
      <c r="K366" s="302">
        <v>1.0322598244152603</v>
      </c>
      <c r="L366" s="302">
        <f>SUM(J366:K366)</f>
        <v>3.2473675027054538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0.9247352729313284</v>
      </c>
      <c r="C367" s="302">
        <v>1.4378043402176599</v>
      </c>
      <c r="D367" s="302">
        <f t="shared" ref="D367:D374" si="121">SUM(B367:C367)</f>
        <v>2.3625396131489884</v>
      </c>
      <c r="E367" s="303"/>
      <c r="F367" s="302">
        <v>1.15022425956646</v>
      </c>
      <c r="G367" s="302">
        <v>1.2893335357500078</v>
      </c>
      <c r="H367" s="302">
        <f t="shared" ref="H367:H374" si="122">SUM(F367:G367)</f>
        <v>2.4395577953164675</v>
      </c>
      <c r="I367" s="303"/>
      <c r="J367" s="302">
        <v>1.335378833051027</v>
      </c>
      <c r="K367" s="302">
        <v>2.0783979910168844</v>
      </c>
      <c r="L367" s="302">
        <f t="shared" ref="L367:L374" si="123">SUM(J367:K367)</f>
        <v>3.4137768240679112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1.9214650581245107</v>
      </c>
      <c r="C368" s="302">
        <v>3.1170254681560836</v>
      </c>
      <c r="D368" s="302">
        <f t="shared" si="121"/>
        <v>5.0384905262805946</v>
      </c>
      <c r="E368" s="303"/>
      <c r="F368" s="302">
        <v>2.2353626439765875</v>
      </c>
      <c r="G368" s="302">
        <v>2.4727840737048656</v>
      </c>
      <c r="H368" s="302">
        <f t="shared" si="122"/>
        <v>4.7081467176814531</v>
      </c>
      <c r="I368" s="303"/>
      <c r="J368" s="302">
        <v>2.4238059008428574</v>
      </c>
      <c r="K368" s="302">
        <v>2.9725533905337724</v>
      </c>
      <c r="L368" s="302">
        <f t="shared" si="123"/>
        <v>5.3963592913766298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1.0467974116417826</v>
      </c>
      <c r="C369" s="302">
        <v>0.30443440457686444</v>
      </c>
      <c r="D369" s="302">
        <f t="shared" si="121"/>
        <v>1.3512318162186472</v>
      </c>
      <c r="E369" s="303"/>
      <c r="F369" s="302">
        <v>1.00533679947526</v>
      </c>
      <c r="G369" s="302">
        <v>0.29400512424906561</v>
      </c>
      <c r="H369" s="302">
        <f t="shared" si="122"/>
        <v>1.2993419237243256</v>
      </c>
      <c r="I369" s="303"/>
      <c r="J369" s="302">
        <v>0.8439669084839998</v>
      </c>
      <c r="K369" s="302">
        <v>0.29351232685114348</v>
      </c>
      <c r="L369" s="302">
        <f t="shared" si="123"/>
        <v>1.1374792353351433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0.40156603097911781</v>
      </c>
      <c r="C370" s="302">
        <v>1.0423606845883222</v>
      </c>
      <c r="D370" s="302">
        <f t="shared" si="121"/>
        <v>1.44392671556744</v>
      </c>
      <c r="E370" s="303"/>
      <c r="F370" s="302">
        <v>0.48840570089417795</v>
      </c>
      <c r="G370" s="302">
        <v>0.68671345156629737</v>
      </c>
      <c r="H370" s="302">
        <f t="shared" si="122"/>
        <v>1.1751191524604754</v>
      </c>
      <c r="I370" s="303"/>
      <c r="J370" s="302">
        <v>0.99407226625884548</v>
      </c>
      <c r="K370" s="302">
        <v>0.83255192641662479</v>
      </c>
      <c r="L370" s="302">
        <f t="shared" si="123"/>
        <v>1.8266241926754703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0.84718967756385999</v>
      </c>
      <c r="C371" s="302">
        <v>0.60874274902459946</v>
      </c>
      <c r="D371" s="302">
        <f t="shared" si="121"/>
        <v>1.4559324265884594</v>
      </c>
      <c r="E371" s="303"/>
      <c r="F371" s="302">
        <v>0.73470208435521422</v>
      </c>
      <c r="G371" s="302">
        <v>0.5220710599949282</v>
      </c>
      <c r="H371" s="302">
        <f t="shared" si="122"/>
        <v>1.2567731443501424</v>
      </c>
      <c r="I371" s="303"/>
      <c r="J371" s="302">
        <v>0.63711741571057945</v>
      </c>
      <c r="K371" s="302">
        <v>0.74934318980939985</v>
      </c>
      <c r="L371" s="302">
        <f t="shared" si="123"/>
        <v>1.3864606055199793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0.43303540122579631</v>
      </c>
      <c r="C372" s="302">
        <v>0.3670137476521807</v>
      </c>
      <c r="D372" s="302">
        <f t="shared" si="121"/>
        <v>0.80004914887797707</v>
      </c>
      <c r="E372" s="303"/>
      <c r="F372" s="302">
        <v>0.40445384328114969</v>
      </c>
      <c r="G372" s="302">
        <v>0.31009308230173471</v>
      </c>
      <c r="H372" s="302">
        <f t="shared" si="122"/>
        <v>0.71454692558288446</v>
      </c>
      <c r="I372" s="303"/>
      <c r="J372" s="302">
        <v>0.58005250263465646</v>
      </c>
      <c r="K372" s="302">
        <v>0.41942303215906568</v>
      </c>
      <c r="L372" s="302">
        <f t="shared" si="123"/>
        <v>0.99947553479372209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2.7761796288474288E-2</v>
      </c>
      <c r="C373" s="302">
        <v>0.12369213819545427</v>
      </c>
      <c r="D373" s="302">
        <f t="shared" si="121"/>
        <v>0.15145393448392855</v>
      </c>
      <c r="E373" s="303"/>
      <c r="F373" s="302">
        <v>2.8712291014043611E-2</v>
      </c>
      <c r="G373" s="302">
        <v>9.5906535232968743E-2</v>
      </c>
      <c r="H373" s="302">
        <f t="shared" si="122"/>
        <v>0.12461882624701236</v>
      </c>
      <c r="I373" s="303"/>
      <c r="J373" s="302">
        <v>4.0186406167094867E-2</v>
      </c>
      <c r="K373" s="302">
        <v>0.10549881660639426</v>
      </c>
      <c r="L373" s="302">
        <f t="shared" si="123"/>
        <v>0.14568522277348914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0.71213759994307524</v>
      </c>
      <c r="C374" s="302">
        <v>0.85237959152766785</v>
      </c>
      <c r="D374" s="302">
        <f t="shared" si="121"/>
        <v>1.5645171914707432</v>
      </c>
      <c r="E374" s="303"/>
      <c r="F374" s="302">
        <v>0.57142319536849573</v>
      </c>
      <c r="G374" s="302">
        <v>0.61116431403964389</v>
      </c>
      <c r="H374" s="302">
        <f t="shared" si="122"/>
        <v>1.1825875094081395</v>
      </c>
      <c r="I374" s="303"/>
      <c r="J374" s="302">
        <v>0.44018082427941591</v>
      </c>
      <c r="K374" s="302">
        <v>0.56759076647278528</v>
      </c>
      <c r="L374" s="302">
        <f t="shared" si="123"/>
        <v>1.0077715907522011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7.5681542909258681</v>
      </c>
      <c r="C376" s="311">
        <f t="shared" ref="C376:D376" si="124">SUM(C366:C374)</f>
        <v>8.8098457090741658</v>
      </c>
      <c r="D376" s="311">
        <f t="shared" si="124"/>
        <v>16.378000000000032</v>
      </c>
      <c r="E376" s="311"/>
      <c r="F376" s="311">
        <f t="shared" ref="F376:H376" si="125">SUM(F366:F374)</f>
        <v>8.1402923361117949</v>
      </c>
      <c r="G376" s="311">
        <f t="shared" si="125"/>
        <v>7.0977076638881904</v>
      </c>
      <c r="H376" s="311">
        <f t="shared" si="125"/>
        <v>15.237999999999985</v>
      </c>
      <c r="I376" s="311"/>
      <c r="J376" s="311">
        <f t="shared" ref="J376:L376" si="126">SUM(J366:J374)</f>
        <v>9.5098687357186691</v>
      </c>
      <c r="K376" s="311">
        <f t="shared" si="126"/>
        <v>9.0511312642813291</v>
      </c>
      <c r="L376" s="311">
        <f t="shared" si="126"/>
        <v>18.561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1.1217717783577008</v>
      </c>
      <c r="C383" s="302">
        <v>1.2232130691348484</v>
      </c>
      <c r="D383" s="302">
        <f>SUM(B383:C383)</f>
        <v>2.3449848474925492</v>
      </c>
      <c r="E383" s="303"/>
      <c r="F383" s="302">
        <v>1.4863122432556239</v>
      </c>
      <c r="G383" s="302">
        <v>0.7677502578089821</v>
      </c>
      <c r="H383" s="302">
        <f>SUM(F383:G383)</f>
        <v>2.254062501064606</v>
      </c>
      <c r="I383" s="303"/>
      <c r="J383" s="302">
        <v>1.6914936632726458</v>
      </c>
      <c r="K383" s="302">
        <v>0.79562284845548648</v>
      </c>
      <c r="L383" s="302">
        <f>SUM(J383:K383)</f>
        <v>2.4871165117281322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1.4458440095066685</v>
      </c>
      <c r="C384" s="302">
        <v>2.253633499681285</v>
      </c>
      <c r="D384" s="302">
        <f t="shared" ref="D384:D391" si="127">SUM(B384:C384)</f>
        <v>3.6994775091879535</v>
      </c>
      <c r="E384" s="303"/>
      <c r="F384" s="302">
        <v>1.8897536957560688</v>
      </c>
      <c r="G384" s="302">
        <v>1.4446603423242586</v>
      </c>
      <c r="H384" s="302">
        <f t="shared" ref="H384:H391" si="128">SUM(F384:G384)</f>
        <v>3.3344140380803271</v>
      </c>
      <c r="I384" s="303"/>
      <c r="J384" s="302">
        <v>1.7290307618370488</v>
      </c>
      <c r="K384" s="302">
        <v>1.6035316222535863</v>
      </c>
      <c r="L384" s="302">
        <f t="shared" ref="L384:L391" si="129">SUM(J384:K384)</f>
        <v>3.3325623840906351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1.3348865022881287</v>
      </c>
      <c r="C385" s="302">
        <v>0.99264405447700521</v>
      </c>
      <c r="D385" s="302">
        <f t="shared" si="127"/>
        <v>2.3275305567651339</v>
      </c>
      <c r="E385" s="303"/>
      <c r="F385" s="302">
        <v>1.4763255193459932</v>
      </c>
      <c r="G385" s="302">
        <v>0.66361424385383905</v>
      </c>
      <c r="H385" s="302">
        <f t="shared" si="128"/>
        <v>2.1399397631998323</v>
      </c>
      <c r="I385" s="303"/>
      <c r="J385" s="302">
        <v>1.2427871044838739</v>
      </c>
      <c r="K385" s="302">
        <v>0.64223291479399869</v>
      </c>
      <c r="L385" s="302">
        <f t="shared" si="129"/>
        <v>1.8850200192778725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1.2015870743936048</v>
      </c>
      <c r="C386" s="302">
        <v>0.22403274296943629</v>
      </c>
      <c r="D386" s="302">
        <f t="shared" si="127"/>
        <v>1.425619817363041</v>
      </c>
      <c r="E386" s="303"/>
      <c r="F386" s="302">
        <v>1.2587215778947975</v>
      </c>
      <c r="G386" s="302">
        <v>0.14409843830627772</v>
      </c>
      <c r="H386" s="302">
        <f t="shared" si="128"/>
        <v>1.4028200162010753</v>
      </c>
      <c r="I386" s="303"/>
      <c r="J386" s="302">
        <v>1.348802860539577</v>
      </c>
      <c r="K386" s="302">
        <v>0.1368689755496845</v>
      </c>
      <c r="L386" s="302">
        <f t="shared" si="129"/>
        <v>1.4856718360892616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0.27189094536123315</v>
      </c>
      <c r="C387" s="302">
        <v>0.69054871155078046</v>
      </c>
      <c r="D387" s="302">
        <f t="shared" si="127"/>
        <v>0.96243965691201361</v>
      </c>
      <c r="E387" s="303"/>
      <c r="F387" s="302">
        <v>0.31787885346884209</v>
      </c>
      <c r="G387" s="302">
        <v>0.33766608082493954</v>
      </c>
      <c r="H387" s="302">
        <f t="shared" si="128"/>
        <v>0.65554493429378158</v>
      </c>
      <c r="I387" s="303"/>
      <c r="J387" s="302">
        <v>0.53676849063955068</v>
      </c>
      <c r="K387" s="302">
        <v>0.37503821067743087</v>
      </c>
      <c r="L387" s="302">
        <f t="shared" si="129"/>
        <v>0.91180670131698149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4.3711226673223882</v>
      </c>
      <c r="C388" s="302">
        <v>1.2335688530604736</v>
      </c>
      <c r="D388" s="302">
        <f t="shared" si="127"/>
        <v>5.604691520382862</v>
      </c>
      <c r="E388" s="303"/>
      <c r="F388" s="302">
        <v>4.1649712366170881</v>
      </c>
      <c r="G388" s="302">
        <v>0.81853342004863039</v>
      </c>
      <c r="H388" s="302">
        <f t="shared" si="128"/>
        <v>4.9835046566657182</v>
      </c>
      <c r="I388" s="303"/>
      <c r="J388" s="302">
        <v>3.278336429678173</v>
      </c>
      <c r="K388" s="302">
        <v>0.80277557472057293</v>
      </c>
      <c r="L388" s="302">
        <f t="shared" si="129"/>
        <v>4.0811120043987454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0.46777351441161291</v>
      </c>
      <c r="C389" s="302">
        <v>0.40189580881453402</v>
      </c>
      <c r="D389" s="302">
        <f t="shared" si="127"/>
        <v>0.86966932322614698</v>
      </c>
      <c r="E389" s="303"/>
      <c r="F389" s="302">
        <v>0.46066079679353289</v>
      </c>
      <c r="G389" s="302">
        <v>0.22600122240294587</v>
      </c>
      <c r="H389" s="302">
        <f t="shared" si="128"/>
        <v>0.68666201919647873</v>
      </c>
      <c r="I389" s="303"/>
      <c r="J389" s="302">
        <v>0.49073101695944171</v>
      </c>
      <c r="K389" s="302">
        <v>0.22082811890197934</v>
      </c>
      <c r="L389" s="302">
        <f t="shared" si="129"/>
        <v>0.71155913586142105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0.13689388776381647</v>
      </c>
      <c r="C390" s="302">
        <v>0.34301971004552367</v>
      </c>
      <c r="D390" s="302">
        <f t="shared" si="127"/>
        <v>0.47991359780934018</v>
      </c>
      <c r="E390" s="303"/>
      <c r="F390" s="302">
        <v>0.13881290049793488</v>
      </c>
      <c r="G390" s="302">
        <v>0.1880283009883752</v>
      </c>
      <c r="H390" s="302">
        <f t="shared" si="128"/>
        <v>0.32684120148631007</v>
      </c>
      <c r="I390" s="303"/>
      <c r="J390" s="302">
        <v>0.183437432323138</v>
      </c>
      <c r="K390" s="302">
        <v>0.15651505174078092</v>
      </c>
      <c r="L390" s="302">
        <f t="shared" si="129"/>
        <v>0.33995248406391892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0.74086586797630671</v>
      </c>
      <c r="C391" s="302">
        <v>0.71680730288464156</v>
      </c>
      <c r="D391" s="302">
        <f t="shared" si="127"/>
        <v>1.4576731708609483</v>
      </c>
      <c r="E391" s="303"/>
      <c r="F391" s="302">
        <v>0.65486963163907219</v>
      </c>
      <c r="G391" s="302">
        <v>0.38134123817279902</v>
      </c>
      <c r="H391" s="302">
        <f t="shared" si="128"/>
        <v>1.0362108698118713</v>
      </c>
      <c r="I391" s="303"/>
      <c r="J391" s="302">
        <v>0.39293184506889089</v>
      </c>
      <c r="K391" s="302">
        <v>0.35626707810415137</v>
      </c>
      <c r="L391" s="302">
        <f t="shared" si="129"/>
        <v>0.74919892317304226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11.09263624738146</v>
      </c>
      <c r="C393" s="311">
        <f t="shared" ref="C393:D393" si="130">SUM(C383:C391)</f>
        <v>8.0793637526185282</v>
      </c>
      <c r="D393" s="311">
        <f t="shared" si="130"/>
        <v>19.17199999999999</v>
      </c>
      <c r="E393" s="311"/>
      <c r="F393" s="311">
        <f t="shared" ref="F393:H393" si="131">SUM(F383:F391)</f>
        <v>11.848306455268952</v>
      </c>
      <c r="G393" s="311">
        <f t="shared" si="131"/>
        <v>4.9716935447310471</v>
      </c>
      <c r="H393" s="311">
        <f t="shared" si="131"/>
        <v>16.82</v>
      </c>
      <c r="I393" s="311"/>
      <c r="J393" s="311">
        <f t="shared" ref="J393:L393" si="132">SUM(J383:J391)</f>
        <v>10.894319604802341</v>
      </c>
      <c r="K393" s="311">
        <f t="shared" si="132"/>
        <v>5.0896803951976715</v>
      </c>
      <c r="L393" s="311">
        <f t="shared" si="132"/>
        <v>15.984000000000009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Thames Valley Berkshire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48.59325557816431</v>
      </c>
      <c r="C9" s="249">
        <f t="shared" ref="C9:D9" si="0">SUM(C26,C43,C60,C77,C94,C111,C128,C145,C162,C179,C196,C213,C230,C247,C264,C281,C298,C315,C332,C349,C366,C383)</f>
        <v>6.7480022360369354</v>
      </c>
      <c r="D9" s="249">
        <f t="shared" si="0"/>
        <v>11.323669868116259</v>
      </c>
      <c r="E9" s="249">
        <f>SUM(B9:D9)</f>
        <v>66.664927682317497</v>
      </c>
      <c r="F9" s="238"/>
      <c r="G9" s="249">
        <f>SUM(G26,G43,G60,G77,G94,G111,G128,G145,G162,G179,G196,G213,G230,G247,G264,G281,G298,G315,G332,G349,G366,G383)</f>
        <v>53.654806152769481</v>
      </c>
      <c r="H9" s="249">
        <f t="shared" ref="H9:I9" si="1">SUM(H26,H43,H60,H77,H94,H111,H128,H145,H162,H179,H196,H213,H230,H247,H264,H281,H298,H315,H332,H349,H366,H383)</f>
        <v>10.546222221549643</v>
      </c>
      <c r="I9" s="249">
        <f t="shared" si="1"/>
        <v>12.023053650272953</v>
      </c>
      <c r="J9" s="249">
        <f>SUM(G9:I9)</f>
        <v>76.224082024592079</v>
      </c>
      <c r="K9" s="238"/>
      <c r="L9" s="249">
        <f>SUM(L26,L43,L60,L77,L94,L111,L128,L145,L162,L179,L196,L213,L230,L247,L264,L281,L298,L315,L332,L349,L366,L383)</f>
        <v>53.461415665097704</v>
      </c>
      <c r="M9" s="249">
        <f t="shared" ref="M9:N9" si="2">SUM(M26,M43,M60,M77,M94,M111,M128,M145,M162,M179,M196,M213,M230,M247,M264,M281,M298,M315,M332,M349,M366,M383)</f>
        <v>12.841661380151008</v>
      </c>
      <c r="N9" s="249">
        <f t="shared" si="2"/>
        <v>13.966890326571772</v>
      </c>
      <c r="O9" s="249">
        <f>SUM(L9:N9)</f>
        <v>80.269967371820485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90.402201502284555</v>
      </c>
      <c r="C10" s="249">
        <f t="shared" si="3"/>
        <v>19.134798151518048</v>
      </c>
      <c r="D10" s="249">
        <f t="shared" si="3"/>
        <v>18.367823324025171</v>
      </c>
      <c r="E10" s="249">
        <f t="shared" ref="E10:E17" si="4">SUM(B10:D10)</f>
        <v>127.90482297782778</v>
      </c>
      <c r="F10" s="238"/>
      <c r="G10" s="249">
        <f t="shared" ref="G10:I10" si="5">SUM(G27,G44,G61,G78,G95,G112,G129,G146,G163,G180,G197,G214,G231,G248,G265,G282,G299,G316,G333,G350,G367,G384)</f>
        <v>106.84757893960575</v>
      </c>
      <c r="H10" s="249">
        <f t="shared" si="5"/>
        <v>25.127492581447957</v>
      </c>
      <c r="I10" s="249">
        <f t="shared" si="5"/>
        <v>17.65176291597226</v>
      </c>
      <c r="J10" s="249">
        <f t="shared" ref="J10:J17" si="6">SUM(G10:I10)</f>
        <v>149.62683443702596</v>
      </c>
      <c r="K10" s="238"/>
      <c r="L10" s="249">
        <f t="shared" ref="L10:N10" si="7">SUM(L27,L44,L61,L78,L95,L112,L129,L146,L163,L180,L197,L214,L231,L248,L265,L282,L299,L316,L333,L350,L367,L384)</f>
        <v>133.46956928761821</v>
      </c>
      <c r="M10" s="249">
        <f t="shared" si="7"/>
        <v>30.057464271119802</v>
      </c>
      <c r="N10" s="249">
        <f t="shared" si="7"/>
        <v>18.270738153788866</v>
      </c>
      <c r="O10" s="249">
        <f t="shared" ref="O10:O17" si="8">SUM(L10:N10)</f>
        <v>181.7977717125269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50.29066515417572</v>
      </c>
      <c r="C11" s="249">
        <f t="shared" si="3"/>
        <v>12.153444147971751</v>
      </c>
      <c r="D11" s="249">
        <f t="shared" si="3"/>
        <v>14.177430822941403</v>
      </c>
      <c r="E11" s="249">
        <f t="shared" si="4"/>
        <v>76.62154012508887</v>
      </c>
      <c r="F11" s="238"/>
      <c r="G11" s="249">
        <f t="shared" ref="G11:I11" si="9">SUM(G28,G45,G62,G79,G96,G113,G130,G147,G164,G181,G198,G215,G232,G249,G266,G283,G300,G317,G334,G351,G368,G385)</f>
        <v>56.237518141692107</v>
      </c>
      <c r="H11" s="249">
        <f t="shared" si="9"/>
        <v>14.784105171193891</v>
      </c>
      <c r="I11" s="249">
        <f t="shared" si="9"/>
        <v>13.421961623577751</v>
      </c>
      <c r="J11" s="249">
        <f t="shared" si="6"/>
        <v>84.443584936463736</v>
      </c>
      <c r="K11" s="238"/>
      <c r="L11" s="249">
        <f t="shared" ref="L11:N11" si="10">SUM(L28,L45,L62,L79,L96,L113,L130,L147,L164,L181,L198,L215,L232,L249,L266,L283,L300,L317,L334,L351,L368,L385)</f>
        <v>62.455259241068468</v>
      </c>
      <c r="M11" s="249">
        <f t="shared" si="10"/>
        <v>17.540420058668186</v>
      </c>
      <c r="N11" s="249">
        <f t="shared" si="10"/>
        <v>14.758259144485038</v>
      </c>
      <c r="O11" s="249">
        <f t="shared" si="8"/>
        <v>94.753938444221689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32.144282685039634</v>
      </c>
      <c r="C12" s="249">
        <f t="shared" si="3"/>
        <v>23.130614623296239</v>
      </c>
      <c r="D12" s="249">
        <f t="shared" si="3"/>
        <v>3.5300523249877327</v>
      </c>
      <c r="E12" s="249">
        <f t="shared" si="4"/>
        <v>58.804949633323609</v>
      </c>
      <c r="F12" s="238"/>
      <c r="G12" s="249">
        <f t="shared" ref="G12:I12" si="11">SUM(G29,G46,G63,G80,G97,G114,G131,G148,G165,G182,G199,G216,G233,G250,G267,G284,G301,G318,G335,G352,G369,G386)</f>
        <v>31.433642591668974</v>
      </c>
      <c r="H12" s="249">
        <f t="shared" si="11"/>
        <v>22.781264189114328</v>
      </c>
      <c r="I12" s="249">
        <f t="shared" si="11"/>
        <v>3.0561104342652872</v>
      </c>
      <c r="J12" s="249">
        <f t="shared" si="6"/>
        <v>57.271017215048587</v>
      </c>
      <c r="K12" s="238"/>
      <c r="L12" s="249">
        <f t="shared" ref="L12:N12" si="12">SUM(L29,L46,L63,L80,L97,L114,L131,L148,L165,L182,L199,L216,L233,L250,L267,L284,L301,L318,L335,L352,L369,L386)</f>
        <v>30.074840978073535</v>
      </c>
      <c r="M12" s="249">
        <f t="shared" si="12"/>
        <v>19.892751474763294</v>
      </c>
      <c r="N12" s="249">
        <f t="shared" si="12"/>
        <v>3.2915903702039215</v>
      </c>
      <c r="O12" s="249">
        <f t="shared" si="8"/>
        <v>53.259182823040746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28.752159091015979</v>
      </c>
      <c r="C13" s="249">
        <f t="shared" si="3"/>
        <v>4.8006873175434288</v>
      </c>
      <c r="D13" s="249">
        <f t="shared" si="3"/>
        <v>14.720752029866158</v>
      </c>
      <c r="E13" s="249">
        <f t="shared" si="4"/>
        <v>48.273598438425566</v>
      </c>
      <c r="F13" s="238"/>
      <c r="G13" s="249">
        <f t="shared" ref="G13:I13" si="13">SUM(G30,G47,G64,G81,G98,G115,G132,G149,G166,G183,G200,G217,G234,G251,G268,G285,G302,G319,G336,G353,G370,G387)</f>
        <v>24.399927009630851</v>
      </c>
      <c r="H13" s="249">
        <f t="shared" si="13"/>
        <v>4.4637674992697436</v>
      </c>
      <c r="I13" s="249">
        <f t="shared" si="13"/>
        <v>13.780168949482411</v>
      </c>
      <c r="J13" s="249">
        <f t="shared" si="6"/>
        <v>42.643863458383002</v>
      </c>
      <c r="K13" s="238"/>
      <c r="L13" s="249">
        <f t="shared" ref="L13:N13" si="14">SUM(L30,L47,L64,L81,L98,L115,L132,L149,L166,L183,L200,L217,L234,L251,L268,L285,L302,L319,L336,L353,L370,L387)</f>
        <v>21.633504812618092</v>
      </c>
      <c r="M13" s="249">
        <f t="shared" si="14"/>
        <v>5.9744096389782166</v>
      </c>
      <c r="N13" s="249">
        <f t="shared" si="14"/>
        <v>16.43161935125481</v>
      </c>
      <c r="O13" s="249">
        <f t="shared" si="8"/>
        <v>44.039533802851118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22.052591122630098</v>
      </c>
      <c r="C14" s="249">
        <f t="shared" si="3"/>
        <v>18.67702579283932</v>
      </c>
      <c r="D14" s="249">
        <f t="shared" si="3"/>
        <v>6.4878567054796354</v>
      </c>
      <c r="E14" s="249">
        <f t="shared" si="4"/>
        <v>47.217473620949058</v>
      </c>
      <c r="F14" s="238"/>
      <c r="G14" s="249">
        <f t="shared" ref="G14:I14" si="15">SUM(G31,G48,G65,G82,G99,G116,G133,G150,G167,G184,G201,G218,G235,G252,G269,G286,G303,G320,G337,G354,G371,G388)</f>
        <v>21.466988739531384</v>
      </c>
      <c r="H14" s="249">
        <f t="shared" si="15"/>
        <v>19.695489159770275</v>
      </c>
      <c r="I14" s="249">
        <f t="shared" si="15"/>
        <v>6.6767591234435608</v>
      </c>
      <c r="J14" s="249">
        <f t="shared" si="6"/>
        <v>47.839237022745223</v>
      </c>
      <c r="K14" s="238"/>
      <c r="L14" s="249">
        <f t="shared" ref="L14:N14" si="16">SUM(L31,L48,L65,L82,L99,L116,L133,L150,L167,L184,L201,L218,L235,L252,L269,L286,L303,L320,L337,L354,L371,L388)</f>
        <v>24.390112419251981</v>
      </c>
      <c r="M14" s="249">
        <f t="shared" si="16"/>
        <v>19.505620090382934</v>
      </c>
      <c r="N14" s="249">
        <f t="shared" si="16"/>
        <v>7.6172935575298615</v>
      </c>
      <c r="O14" s="249">
        <f t="shared" si="8"/>
        <v>51.513026067164773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16.090152647397581</v>
      </c>
      <c r="C15" s="249">
        <f t="shared" si="3"/>
        <v>24.915343449979815</v>
      </c>
      <c r="D15" s="249">
        <f t="shared" si="3"/>
        <v>3.1069680993320943</v>
      </c>
      <c r="E15" s="249">
        <f t="shared" si="4"/>
        <v>44.112464196709489</v>
      </c>
      <c r="F15" s="238"/>
      <c r="G15" s="249">
        <f t="shared" ref="G15:I15" si="17">SUM(G32,G49,G66,G83,G100,G117,G134,G151,G168,G185,G202,G219,G236,G253,G270,G287,G304,G321,G338,G355,G372,G389)</f>
        <v>15.245619004518142</v>
      </c>
      <c r="H15" s="249">
        <f t="shared" si="17"/>
        <v>26.579316333403959</v>
      </c>
      <c r="I15" s="249">
        <f t="shared" si="17"/>
        <v>2.094624882521777</v>
      </c>
      <c r="J15" s="249">
        <f t="shared" si="6"/>
        <v>43.919560220443877</v>
      </c>
      <c r="K15" s="238"/>
      <c r="L15" s="249">
        <f t="shared" ref="L15:N15" si="18">SUM(L32,L49,L66,L83,L100,L117,L134,L151,L168,L185,L202,L219,L236,L253,L270,L287,L304,L321,L338,L355,L372,L389)</f>
        <v>15.63451446057242</v>
      </c>
      <c r="M15" s="249">
        <f t="shared" si="18"/>
        <v>27.557688736535809</v>
      </c>
      <c r="N15" s="249">
        <f t="shared" si="18"/>
        <v>1.8484307635909567</v>
      </c>
      <c r="O15" s="249">
        <f t="shared" si="8"/>
        <v>45.040633960699182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17.187086060999579</v>
      </c>
      <c r="C16" s="249">
        <f t="shared" si="3"/>
        <v>3.8397233282975187</v>
      </c>
      <c r="D16" s="249">
        <f t="shared" si="3"/>
        <v>4.7377282161532062</v>
      </c>
      <c r="E16" s="249">
        <f t="shared" si="4"/>
        <v>25.764537605450307</v>
      </c>
      <c r="F16" s="238"/>
      <c r="G16" s="249">
        <f t="shared" ref="G16:I16" si="19">SUM(G33,G50,G67,G84,G101,G118,G135,G152,G169,G186,G203,G220,G237,G254,G271,G288,G305,G322,G339,G356,G373,G390)</f>
        <v>14.313179758047088</v>
      </c>
      <c r="H16" s="249">
        <f t="shared" si="19"/>
        <v>4.6885024345489326</v>
      </c>
      <c r="I16" s="249">
        <f t="shared" si="19"/>
        <v>4.2320442279940558</v>
      </c>
      <c r="J16" s="249">
        <f t="shared" si="6"/>
        <v>23.233726420590077</v>
      </c>
      <c r="K16" s="238"/>
      <c r="L16" s="249">
        <f t="shared" ref="L16:N16" si="20">SUM(L33,L50,L67,L84,L101,L118,L135,L152,L169,L186,L203,L220,L237,L254,L271,L288,L305,L322,L339,L356,L373,L390)</f>
        <v>12.407706681188337</v>
      </c>
      <c r="M16" s="249">
        <f t="shared" si="20"/>
        <v>5.986669491814876</v>
      </c>
      <c r="N16" s="249">
        <f t="shared" si="20"/>
        <v>5.1765705680082954</v>
      </c>
      <c r="O16" s="249">
        <f t="shared" si="8"/>
        <v>23.570946741011507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23.004423316701324</v>
      </c>
      <c r="C17" s="249">
        <f t="shared" si="3"/>
        <v>32.62644125947061</v>
      </c>
      <c r="D17" s="249">
        <f t="shared" si="3"/>
        <v>3.3038211437358571</v>
      </c>
      <c r="E17" s="249">
        <f t="shared" si="4"/>
        <v>58.93468571990779</v>
      </c>
      <c r="F17" s="238"/>
      <c r="G17" s="249">
        <f t="shared" ref="G17:I17" si="21">SUM(G34,G51,G68,G85,G102,G119,G136,G153,G170,G187,G204,G221,G238,G255,G272,G289,G306,G323,G340,G357,G374,G391)</f>
        <v>19.91638961462931</v>
      </c>
      <c r="H17" s="249">
        <f t="shared" si="21"/>
        <v>32.973123495632308</v>
      </c>
      <c r="I17" s="249">
        <f t="shared" si="21"/>
        <v>2.7895811544460951</v>
      </c>
      <c r="J17" s="249">
        <f t="shared" si="6"/>
        <v>55.679094264707715</v>
      </c>
      <c r="K17" s="238"/>
      <c r="L17" s="249">
        <f t="shared" ref="L17:N17" si="22">SUM(L34,L51,L68,L85,L102,L119,L136,L153,L170,L187,L204,L221,L238,L255,L272,L289,L306,L323,L340,L357,L374,L391)</f>
        <v>20.923134644075901</v>
      </c>
      <c r="M17" s="249">
        <f t="shared" si="22"/>
        <v>29.020886869789638</v>
      </c>
      <c r="N17" s="249">
        <f t="shared" si="22"/>
        <v>3.7579775627980001</v>
      </c>
      <c r="O17" s="249">
        <f t="shared" si="8"/>
        <v>53.701999076663533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328.5168171584088</v>
      </c>
      <c r="C19" s="247">
        <f t="shared" ref="C19:O19" si="23">SUM(C9:C17)</f>
        <v>146.02608030695367</v>
      </c>
      <c r="D19" s="247">
        <f t="shared" si="23"/>
        <v>79.756102534637506</v>
      </c>
      <c r="E19" s="247">
        <f t="shared" si="23"/>
        <v>554.29899999999998</v>
      </c>
      <c r="F19" s="247"/>
      <c r="G19" s="247">
        <f t="shared" si="23"/>
        <v>343.5156499520931</v>
      </c>
      <c r="H19" s="247">
        <f t="shared" si="23"/>
        <v>161.63928308593103</v>
      </c>
      <c r="I19" s="247">
        <f t="shared" si="23"/>
        <v>75.726066961976144</v>
      </c>
      <c r="J19" s="247">
        <f t="shared" si="23"/>
        <v>580.88100000000031</v>
      </c>
      <c r="K19" s="247"/>
      <c r="L19" s="247">
        <f t="shared" si="23"/>
        <v>374.45005818956463</v>
      </c>
      <c r="M19" s="247">
        <f t="shared" si="23"/>
        <v>168.37757201220379</v>
      </c>
      <c r="N19" s="247">
        <f t="shared" si="23"/>
        <v>85.119369798231531</v>
      </c>
      <c r="O19" s="247">
        <f t="shared" si="23"/>
        <v>627.94700000000012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0.13213260175373681</v>
      </c>
      <c r="C26" s="302">
        <v>2.1891800816753147E-2</v>
      </c>
      <c r="D26" s="302">
        <v>2.2575383110037314E-2</v>
      </c>
      <c r="E26" s="302">
        <f>SUM(B26:D26)</f>
        <v>0.17659978568052728</v>
      </c>
      <c r="F26" s="303"/>
      <c r="G26" s="302">
        <v>0.18158758136580502</v>
      </c>
      <c r="H26" s="302">
        <v>2.3054160983182834E-2</v>
      </c>
      <c r="I26" s="302">
        <v>2.1613828614569775E-2</v>
      </c>
      <c r="J26" s="302">
        <f>SUM(G26:I26)</f>
        <v>0.22625557096355764</v>
      </c>
      <c r="K26" s="303"/>
      <c r="L26" s="302">
        <v>0.21584523015698312</v>
      </c>
      <c r="M26" s="302">
        <v>1.7718318831429204E-2</v>
      </c>
      <c r="N26" s="302">
        <v>2.4247442644600815E-2</v>
      </c>
      <c r="O26" s="302">
        <f>SUM(L26:N26)</f>
        <v>0.25781099163301313</v>
      </c>
    </row>
    <row r="27" spans="1:15" s="236" customFormat="1" x14ac:dyDescent="0.2">
      <c r="A27" s="237" t="str">
        <f>name!E$5</f>
        <v>Professional occupations</v>
      </c>
      <c r="B27" s="302">
        <v>0.13765979391331587</v>
      </c>
      <c r="C27" s="302">
        <v>2.3001000167870694E-2</v>
      </c>
      <c r="D27" s="302">
        <v>1.8030825880817048E-2</v>
      </c>
      <c r="E27" s="302">
        <f t="shared" ref="E27:E34" si="24">SUM(B27:D27)</f>
        <v>0.17869161996200361</v>
      </c>
      <c r="F27" s="303"/>
      <c r="G27" s="302">
        <v>0.22305292222642986</v>
      </c>
      <c r="H27" s="302">
        <v>1.9324263152099612E-2</v>
      </c>
      <c r="I27" s="302">
        <v>2.9191720166873564E-2</v>
      </c>
      <c r="J27" s="302">
        <f t="shared" ref="J27:J34" si="25">SUM(G27:I27)</f>
        <v>0.27156890554540303</v>
      </c>
      <c r="K27" s="303"/>
      <c r="L27" s="302">
        <v>0.33263144347051138</v>
      </c>
      <c r="M27" s="302">
        <v>2.0499877501367385E-2</v>
      </c>
      <c r="N27" s="302">
        <v>4.6645748870186195E-2</v>
      </c>
      <c r="O27" s="302">
        <f t="shared" ref="O27:O34" si="26">SUM(L27:N27)</f>
        <v>0.39977706984206496</v>
      </c>
    </row>
    <row r="28" spans="1:15" s="236" customFormat="1" x14ac:dyDescent="0.2">
      <c r="A28" s="237" t="str">
        <f>name!E$6</f>
        <v>Associate professional occupations</v>
      </c>
      <c r="B28" s="302">
        <v>0.10240175997057817</v>
      </c>
      <c r="C28" s="302">
        <v>2.0027527633911735E-2</v>
      </c>
      <c r="D28" s="302">
        <v>7.0316102812957477E-3</v>
      </c>
      <c r="E28" s="302">
        <f t="shared" si="24"/>
        <v>0.12946089788578566</v>
      </c>
      <c r="F28" s="303"/>
      <c r="G28" s="302">
        <v>0.14626228211008024</v>
      </c>
      <c r="H28" s="302">
        <v>1.5672289057924428E-2</v>
      </c>
      <c r="I28" s="302">
        <v>8.8414923698486268E-3</v>
      </c>
      <c r="J28" s="302">
        <f t="shared" si="25"/>
        <v>0.1707760635378533</v>
      </c>
      <c r="K28" s="303"/>
      <c r="L28" s="302">
        <v>0.17161285050630443</v>
      </c>
      <c r="M28" s="302">
        <v>1.5823790552888326E-2</v>
      </c>
      <c r="N28" s="302">
        <v>1.5373198879783577E-2</v>
      </c>
      <c r="O28" s="302">
        <f t="shared" si="26"/>
        <v>0.20280983993897633</v>
      </c>
    </row>
    <row r="29" spans="1:15" s="236" customFormat="1" x14ac:dyDescent="0.2">
      <c r="A29" s="237" t="str">
        <f>name!E$7</f>
        <v>Administrative and secretarial occupations</v>
      </c>
      <c r="B29" s="302">
        <v>0.1087501099629556</v>
      </c>
      <c r="C29" s="302">
        <v>6.9495853431136831E-2</v>
      </c>
      <c r="D29" s="302">
        <v>6.5627612432882891E-3</v>
      </c>
      <c r="E29" s="302">
        <f t="shared" si="24"/>
        <v>0.18480872463738071</v>
      </c>
      <c r="F29" s="303"/>
      <c r="G29" s="302">
        <v>0.12502117707549015</v>
      </c>
      <c r="H29" s="302">
        <v>7.9586734548813889E-2</v>
      </c>
      <c r="I29" s="302">
        <v>4.3334483829135743E-3</v>
      </c>
      <c r="J29" s="302">
        <f t="shared" si="25"/>
        <v>0.20894136000721761</v>
      </c>
      <c r="K29" s="303"/>
      <c r="L29" s="302">
        <v>8.9371446452310294E-2</v>
      </c>
      <c r="M29" s="302">
        <v>4.97246362821092E-2</v>
      </c>
      <c r="N29" s="302">
        <v>4.9626092368450963E-3</v>
      </c>
      <c r="O29" s="302">
        <f t="shared" si="26"/>
        <v>0.14405869197126459</v>
      </c>
    </row>
    <row r="30" spans="1:15" s="236" customFormat="1" x14ac:dyDescent="0.2">
      <c r="A30" s="237" t="str">
        <f>name!E$8</f>
        <v>Skilled trades occupations</v>
      </c>
      <c r="B30" s="302">
        <v>0.55368691171979245</v>
      </c>
      <c r="C30" s="302">
        <v>6.9965804821467331E-2</v>
      </c>
      <c r="D30" s="302">
        <v>0.52945747151116196</v>
      </c>
      <c r="E30" s="302">
        <f t="shared" si="24"/>
        <v>1.1531101880524217</v>
      </c>
      <c r="F30" s="303"/>
      <c r="G30" s="302">
        <v>0.58537469160788891</v>
      </c>
      <c r="H30" s="302">
        <v>4.5606769778626745E-2</v>
      </c>
      <c r="I30" s="302">
        <v>0.452077237241095</v>
      </c>
      <c r="J30" s="302">
        <f>SUM(G30:I30)</f>
        <v>1.0830586986276107</v>
      </c>
      <c r="K30" s="303"/>
      <c r="L30" s="302">
        <v>0.65326551329519011</v>
      </c>
      <c r="M30" s="302">
        <v>3.9799773068018393E-2</v>
      </c>
      <c r="N30" s="302">
        <v>0.4075354891350545</v>
      </c>
      <c r="O30" s="302">
        <f t="shared" si="26"/>
        <v>1.100600775498263</v>
      </c>
    </row>
    <row r="31" spans="1:15" s="236" customFormat="1" x14ac:dyDescent="0.2">
      <c r="A31" s="237" t="str">
        <f>name!E$9</f>
        <v>Caring, leisure and other service occupations</v>
      </c>
      <c r="B31" s="302">
        <v>7.8874087198330292E-2</v>
      </c>
      <c r="C31" s="302">
        <v>1.8316021766322327E-2</v>
      </c>
      <c r="D31" s="302">
        <v>4.2988630020914598E-3</v>
      </c>
      <c r="E31" s="302">
        <f t="shared" si="24"/>
        <v>0.10148897196674408</v>
      </c>
      <c r="F31" s="303"/>
      <c r="G31" s="302">
        <v>8.8198878826247273E-2</v>
      </c>
      <c r="H31" s="302">
        <v>2.0363352298423933E-2</v>
      </c>
      <c r="I31" s="302">
        <v>3.2373339927988642E-3</v>
      </c>
      <c r="J31" s="302">
        <f t="shared" si="25"/>
        <v>0.11179956511747006</v>
      </c>
      <c r="K31" s="303"/>
      <c r="L31" s="302">
        <v>9.1207343134256741E-2</v>
      </c>
      <c r="M31" s="302">
        <v>9.3399539741139039E-3</v>
      </c>
      <c r="N31" s="302">
        <v>3.3917145497429032E-3</v>
      </c>
      <c r="O31" s="302">
        <f t="shared" si="26"/>
        <v>0.10393901165811355</v>
      </c>
    </row>
    <row r="32" spans="1:15" s="236" customFormat="1" x14ac:dyDescent="0.2">
      <c r="A32" s="237" t="str">
        <f>name!E$10</f>
        <v>Sales and customer service occupations</v>
      </c>
      <c r="B32" s="302">
        <v>4.2097729775167465E-2</v>
      </c>
      <c r="C32" s="302">
        <v>2.1982510111238789E-2</v>
      </c>
      <c r="D32" s="302">
        <v>6.6551140305783707E-3</v>
      </c>
      <c r="E32" s="302">
        <f t="shared" si="24"/>
        <v>7.0735353916984628E-2</v>
      </c>
      <c r="F32" s="303"/>
      <c r="G32" s="302">
        <v>4.632890821993816E-2</v>
      </c>
      <c r="H32" s="302">
        <v>1.7879024901527769E-2</v>
      </c>
      <c r="I32" s="302">
        <v>4.3923272403203813E-3</v>
      </c>
      <c r="J32" s="302">
        <f t="shared" si="25"/>
        <v>6.8600260361786305E-2</v>
      </c>
      <c r="K32" s="303"/>
      <c r="L32" s="302">
        <v>5.0896607668717744E-2</v>
      </c>
      <c r="M32" s="302">
        <v>9.1904685380364542E-3</v>
      </c>
      <c r="N32" s="302">
        <v>3.2583618688649995E-3</v>
      </c>
      <c r="O32" s="302">
        <f t="shared" si="26"/>
        <v>6.3345438075619195E-2</v>
      </c>
    </row>
    <row r="33" spans="1:15" s="236" customFormat="1" x14ac:dyDescent="0.2">
      <c r="A33" s="237" t="str">
        <f>name!E$11</f>
        <v>Process, plant and machine operatives</v>
      </c>
      <c r="B33" s="302">
        <v>0.11444748694962315</v>
      </c>
      <c r="C33" s="302">
        <v>9.6337846695549924E-3</v>
      </c>
      <c r="D33" s="302">
        <v>1.4344421467376925E-3</v>
      </c>
      <c r="E33" s="302">
        <f t="shared" si="24"/>
        <v>0.12551571376591583</v>
      </c>
      <c r="F33" s="303"/>
      <c r="G33" s="302">
        <v>0.10518136927597413</v>
      </c>
      <c r="H33" s="302">
        <v>5.1158636688562404E-3</v>
      </c>
      <c r="I33" s="302">
        <v>1.5227068006378425E-3</v>
      </c>
      <c r="J33" s="302">
        <f t="shared" si="25"/>
        <v>0.11181993974546822</v>
      </c>
      <c r="K33" s="303"/>
      <c r="L33" s="302">
        <v>8.4472512624909513E-2</v>
      </c>
      <c r="M33" s="302">
        <v>7.2334189398870763E-3</v>
      </c>
      <c r="N33" s="302">
        <v>3.7361689322569429E-3</v>
      </c>
      <c r="O33" s="302">
        <f t="shared" si="26"/>
        <v>9.5442100497053525E-2</v>
      </c>
    </row>
    <row r="34" spans="1:15" s="236" customFormat="1" x14ac:dyDescent="0.2">
      <c r="A34" s="237" t="str">
        <f>name!E$12</f>
        <v>Elementary occupations</v>
      </c>
      <c r="B34" s="302">
        <v>0.29171857647300142</v>
      </c>
      <c r="C34" s="302">
        <v>4.7410690204456686E-2</v>
      </c>
      <c r="D34" s="302">
        <v>2.0459477454775304E-2</v>
      </c>
      <c r="E34" s="302">
        <f t="shared" si="24"/>
        <v>0.35958874413223341</v>
      </c>
      <c r="F34" s="303"/>
      <c r="G34" s="302">
        <v>0.24542997071288175</v>
      </c>
      <c r="H34" s="302">
        <v>4.3194768385371049E-2</v>
      </c>
      <c r="I34" s="302">
        <v>9.5548969953804276E-3</v>
      </c>
      <c r="J34" s="302">
        <f t="shared" si="25"/>
        <v>0.29817963609363324</v>
      </c>
      <c r="K34" s="303"/>
      <c r="L34" s="302">
        <v>0.25827404606698623</v>
      </c>
      <c r="M34" s="302">
        <v>8.1938349407988637E-2</v>
      </c>
      <c r="N34" s="302">
        <v>1.4003685410656639E-2</v>
      </c>
      <c r="O34" s="302">
        <f t="shared" si="26"/>
        <v>0.3542160808856315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1.5617690577165011</v>
      </c>
      <c r="C36" s="311">
        <f t="shared" ref="C36:O36" si="27">SUM(C26:C34)</f>
        <v>0.30172499362271255</v>
      </c>
      <c r="D36" s="311">
        <f t="shared" si="27"/>
        <v>0.61650594866078323</v>
      </c>
      <c r="E36" s="311">
        <f t="shared" si="27"/>
        <v>2.4799999999999969</v>
      </c>
      <c r="F36" s="311"/>
      <c r="G36" s="311">
        <f t="shared" si="27"/>
        <v>1.7464377814207355</v>
      </c>
      <c r="H36" s="311">
        <f t="shared" si="27"/>
        <v>0.26979722677482648</v>
      </c>
      <c r="I36" s="311">
        <f t="shared" si="27"/>
        <v>0.53476499180443815</v>
      </c>
      <c r="J36" s="311">
        <f t="shared" si="27"/>
        <v>2.5510000000000002</v>
      </c>
      <c r="K36" s="311"/>
      <c r="L36" s="311">
        <f t="shared" si="27"/>
        <v>1.94757699337617</v>
      </c>
      <c r="M36" s="311">
        <f t="shared" si="27"/>
        <v>0.2512685870958386</v>
      </c>
      <c r="N36" s="311">
        <f t="shared" si="27"/>
        <v>0.52315441952799158</v>
      </c>
      <c r="O36" s="311">
        <f t="shared" si="27"/>
        <v>2.722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0.18336942427011974</v>
      </c>
      <c r="C43" s="302">
        <v>6.6249159513170446E-3</v>
      </c>
      <c r="D43" s="302">
        <v>6.9623357712920303E-2</v>
      </c>
      <c r="E43" s="302">
        <f>SUM(B43:D43)</f>
        <v>0.25961769793435707</v>
      </c>
      <c r="F43" s="303"/>
      <c r="G43" s="302">
        <v>4.4441174718396148E-2</v>
      </c>
      <c r="H43" s="302">
        <v>2.6709716997553863E-4</v>
      </c>
      <c r="I43" s="302">
        <v>3.5980636514312464E-2</v>
      </c>
      <c r="J43" s="302">
        <f>SUM(G43:I43)</f>
        <v>8.0688908402684154E-2</v>
      </c>
      <c r="K43" s="303"/>
      <c r="L43" s="302">
        <v>3.393733720312124E-2</v>
      </c>
      <c r="M43" s="302">
        <v>1.9429183658035748E-4</v>
      </c>
      <c r="N43" s="302">
        <v>2.9509502312681547E-2</v>
      </c>
      <c r="O43" s="302">
        <f>SUM(L43:N43)</f>
        <v>6.364113135238314E-2</v>
      </c>
    </row>
    <row r="44" spans="1:15" s="236" customFormat="1" x14ac:dyDescent="0.2">
      <c r="A44" s="237" t="str">
        <f>name!E$5</f>
        <v>Professional occupations</v>
      </c>
      <c r="B44" s="302">
        <v>0.1149642019562591</v>
      </c>
      <c r="C44" s="302">
        <v>1.4032262179658228E-2</v>
      </c>
      <c r="D44" s="302">
        <v>3.3300138428700846E-2</v>
      </c>
      <c r="E44" s="302">
        <f t="shared" ref="E44:E51" si="28">SUM(B44:D44)</f>
        <v>0.1622966025646182</v>
      </c>
      <c r="F44" s="303"/>
      <c r="G44" s="302">
        <v>3.1870107570723713E-2</v>
      </c>
      <c r="H44" s="302">
        <v>8.5589249892442209E-4</v>
      </c>
      <c r="I44" s="302">
        <v>1.307901785804254E-2</v>
      </c>
      <c r="J44" s="302">
        <f t="shared" ref="J44:J46" si="29">SUM(G44:I44)</f>
        <v>4.5805017927690671E-2</v>
      </c>
      <c r="K44" s="303"/>
      <c r="L44" s="302">
        <v>2.6218445145178963E-2</v>
      </c>
      <c r="M44" s="302">
        <v>4.9703711099200181E-4</v>
      </c>
      <c r="N44" s="302">
        <v>2.8615540367039854E-3</v>
      </c>
      <c r="O44" s="302">
        <f t="shared" ref="O44:O51" si="30">SUM(L44:N44)</f>
        <v>2.9577036292874951E-2</v>
      </c>
    </row>
    <row r="45" spans="1:15" s="236" customFormat="1" x14ac:dyDescent="0.2">
      <c r="A45" s="237" t="str">
        <f>name!E$6</f>
        <v>Associate professional occupations</v>
      </c>
      <c r="B45" s="302">
        <v>9.3018426923323461E-2</v>
      </c>
      <c r="C45" s="302">
        <v>8.469787523323077E-3</v>
      </c>
      <c r="D45" s="302">
        <v>1.5967777161629129E-2</v>
      </c>
      <c r="E45" s="302">
        <f t="shared" si="28"/>
        <v>0.11745599160827566</v>
      </c>
      <c r="F45" s="303"/>
      <c r="G45" s="302">
        <v>2.3784525400365901E-2</v>
      </c>
      <c r="H45" s="302">
        <v>5.4815699595737338E-4</v>
      </c>
      <c r="I45" s="302">
        <v>5.9539968695971803E-3</v>
      </c>
      <c r="J45" s="302">
        <f t="shared" si="29"/>
        <v>3.0286679265920456E-2</v>
      </c>
      <c r="K45" s="303"/>
      <c r="L45" s="302">
        <v>1.8065660326657663E-2</v>
      </c>
      <c r="M45" s="302">
        <v>3.8868854156907788E-4</v>
      </c>
      <c r="N45" s="302">
        <v>2.5543387906667293E-3</v>
      </c>
      <c r="O45" s="302">
        <f t="shared" si="30"/>
        <v>2.1008687658893473E-2</v>
      </c>
    </row>
    <row r="46" spans="1:15" s="236" customFormat="1" x14ac:dyDescent="0.2">
      <c r="A46" s="237" t="str">
        <f>name!E$7</f>
        <v>Administrative and secretarial occupations</v>
      </c>
      <c r="B46" s="302">
        <v>9.5604224434983023E-2</v>
      </c>
      <c r="C46" s="302">
        <v>1.180930813511457E-2</v>
      </c>
      <c r="D46" s="302">
        <v>9.6797879446106436E-3</v>
      </c>
      <c r="E46" s="302">
        <f t="shared" si="28"/>
        <v>0.11709332051470824</v>
      </c>
      <c r="F46" s="303"/>
      <c r="G46" s="302">
        <v>2.3156149176180536E-2</v>
      </c>
      <c r="H46" s="302">
        <v>1.1208876668709863E-3</v>
      </c>
      <c r="I46" s="302">
        <v>3.379198667877593E-3</v>
      </c>
      <c r="J46" s="302">
        <f t="shared" si="29"/>
        <v>2.7656235510929116E-2</v>
      </c>
      <c r="K46" s="303"/>
      <c r="L46" s="302">
        <v>1.7994071387312783E-2</v>
      </c>
      <c r="M46" s="302">
        <v>5.0914805839267704E-4</v>
      </c>
      <c r="N46" s="302">
        <v>3.1876726729605049E-3</v>
      </c>
      <c r="O46" s="302">
        <f t="shared" si="30"/>
        <v>2.1690892118665966E-2</v>
      </c>
    </row>
    <row r="47" spans="1:15" s="236" customFormat="1" x14ac:dyDescent="0.2">
      <c r="A47" s="237" t="str">
        <f>name!E$8</f>
        <v>Skilled trades occupations</v>
      </c>
      <c r="B47" s="302">
        <v>0.1860511404150931</v>
      </c>
      <c r="C47" s="302">
        <v>1.3606772371889519E-2</v>
      </c>
      <c r="D47" s="302">
        <v>6.6898947444100118E-2</v>
      </c>
      <c r="E47" s="302">
        <f t="shared" si="28"/>
        <v>0.26655686023108272</v>
      </c>
      <c r="F47" s="303"/>
      <c r="G47" s="302">
        <v>3.2854717435035E-2</v>
      </c>
      <c r="H47" s="302">
        <v>5.2188651147412851E-4</v>
      </c>
      <c r="I47" s="302">
        <v>1.902785580737085E-2</v>
      </c>
      <c r="J47" s="302">
        <f>SUM(G47:I47)</f>
        <v>5.2404459753879973E-2</v>
      </c>
      <c r="K47" s="303"/>
      <c r="L47" s="302">
        <v>1.9521992022546789E-2</v>
      </c>
      <c r="M47" s="302">
        <v>3.8288920624054957E-4</v>
      </c>
      <c r="N47" s="302">
        <v>5.6944977090515768E-3</v>
      </c>
      <c r="O47" s="302">
        <f t="shared" si="30"/>
        <v>2.5599378937838917E-2</v>
      </c>
    </row>
    <row r="48" spans="1:15" s="236" customFormat="1" x14ac:dyDescent="0.2">
      <c r="A48" s="237" t="str">
        <f>name!E$9</f>
        <v>Caring, leisure and other service occupations</v>
      </c>
      <c r="B48" s="302">
        <v>6.999646686500929E-3</v>
      </c>
      <c r="C48" s="302">
        <v>1.7210551323601126E-2</v>
      </c>
      <c r="D48" s="302">
        <v>2.205571824087418E-3</v>
      </c>
      <c r="E48" s="302">
        <f t="shared" si="28"/>
        <v>2.6415769834189473E-2</v>
      </c>
      <c r="F48" s="303"/>
      <c r="G48" s="302">
        <v>1.6627999994318328E-3</v>
      </c>
      <c r="H48" s="302">
        <v>1.914404747502361E-3</v>
      </c>
      <c r="I48" s="302">
        <v>8.7719434349279289E-4</v>
      </c>
      <c r="J48" s="302">
        <f t="shared" ref="J48:J51" si="31">SUM(G48:I48)</f>
        <v>4.4543990904269866E-3</v>
      </c>
      <c r="K48" s="303"/>
      <c r="L48" s="302">
        <v>1.3320438669379921E-3</v>
      </c>
      <c r="M48" s="302">
        <v>1.1970116951984858E-3</v>
      </c>
      <c r="N48" s="302">
        <v>9.0945076319469322E-4</v>
      </c>
      <c r="O48" s="302">
        <f t="shared" si="30"/>
        <v>3.4385063253311709E-3</v>
      </c>
    </row>
    <row r="49" spans="1:15" s="236" customFormat="1" x14ac:dyDescent="0.2">
      <c r="A49" s="237" t="str">
        <f>name!E$10</f>
        <v>Sales and customer service occupations</v>
      </c>
      <c r="B49" s="302">
        <v>2.9153862603328244E-2</v>
      </c>
      <c r="C49" s="302">
        <v>1.870128880006753E-2</v>
      </c>
      <c r="D49" s="302">
        <v>3.9873308530395E-3</v>
      </c>
      <c r="E49" s="302">
        <f t="shared" si="28"/>
        <v>5.1842482256435271E-2</v>
      </c>
      <c r="F49" s="303"/>
      <c r="G49" s="302">
        <v>6.4418370411810097E-3</v>
      </c>
      <c r="H49" s="302">
        <v>1.1073860968883059E-3</v>
      </c>
      <c r="I49" s="302">
        <v>1.530358124570824E-3</v>
      </c>
      <c r="J49" s="302">
        <f t="shared" si="31"/>
        <v>9.0795812626401386E-3</v>
      </c>
      <c r="K49" s="303"/>
      <c r="L49" s="302">
        <v>5.4324304237186533E-3</v>
      </c>
      <c r="M49" s="302">
        <v>5.9550060079406272E-4</v>
      </c>
      <c r="N49" s="302">
        <v>1.3253833776585998E-3</v>
      </c>
      <c r="O49" s="302">
        <f t="shared" si="30"/>
        <v>7.3533144021713159E-3</v>
      </c>
    </row>
    <row r="50" spans="1:15" s="236" customFormat="1" x14ac:dyDescent="0.2">
      <c r="A50" s="237" t="str">
        <f>name!E$11</f>
        <v>Process, plant and machine operatives</v>
      </c>
      <c r="B50" s="302">
        <v>0.17662671342610112</v>
      </c>
      <c r="C50" s="302">
        <v>2.4874055629640214E-2</v>
      </c>
      <c r="D50" s="302">
        <v>4.6570631003889813E-2</v>
      </c>
      <c r="E50" s="302">
        <f t="shared" si="28"/>
        <v>0.24807140005963113</v>
      </c>
      <c r="F50" s="303"/>
      <c r="G50" s="302">
        <v>3.338573638166796E-2</v>
      </c>
      <c r="H50" s="302">
        <v>4.5638609183075587E-4</v>
      </c>
      <c r="I50" s="302">
        <v>2.2267027667418837E-2</v>
      </c>
      <c r="J50" s="302">
        <f t="shared" si="31"/>
        <v>5.6109150140917552E-2</v>
      </c>
      <c r="K50" s="303"/>
      <c r="L50" s="302">
        <v>2.3839408388327491E-2</v>
      </c>
      <c r="M50" s="302">
        <v>4.6365543345050839E-4</v>
      </c>
      <c r="N50" s="302">
        <v>2.4282070451022934E-2</v>
      </c>
      <c r="O50" s="302">
        <f t="shared" si="30"/>
        <v>4.8585134272800937E-2</v>
      </c>
    </row>
    <row r="51" spans="1:15" s="236" customFormat="1" x14ac:dyDescent="0.2">
      <c r="A51" s="237" t="str">
        <f>name!E$12</f>
        <v>Elementary occupations</v>
      </c>
      <c r="B51" s="302">
        <v>1.945864316552591E-2</v>
      </c>
      <c r="C51" s="302">
        <v>2.1218711831305734E-2</v>
      </c>
      <c r="D51" s="302">
        <v>1.4972519999868567E-2</v>
      </c>
      <c r="E51" s="302">
        <f t="shared" si="28"/>
        <v>5.564987499670021E-2</v>
      </c>
      <c r="F51" s="303"/>
      <c r="G51" s="302">
        <v>3.5881007918367853E-3</v>
      </c>
      <c r="H51" s="302">
        <v>1.5775391843329564E-3</v>
      </c>
      <c r="I51" s="302">
        <v>5.3499286687408243E-3</v>
      </c>
      <c r="J51" s="302">
        <f t="shared" si="31"/>
        <v>1.0515568644910565E-2</v>
      </c>
      <c r="K51" s="303"/>
      <c r="L51" s="302">
        <v>2.7031656921131264E-3</v>
      </c>
      <c r="M51" s="302">
        <v>2.4425695960795203E-3</v>
      </c>
      <c r="N51" s="302">
        <v>4.9601833508478429E-3</v>
      </c>
      <c r="O51" s="302">
        <f t="shared" si="30"/>
        <v>1.0105918639040489E-2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0.90524628388123451</v>
      </c>
      <c r="C53" s="311">
        <f t="shared" ref="C53:E53" si="32">SUM(C43:C51)</f>
        <v>0.13654765374591704</v>
      </c>
      <c r="D53" s="311">
        <f t="shared" si="32"/>
        <v>0.26320606237284633</v>
      </c>
      <c r="E53" s="311">
        <f t="shared" si="32"/>
        <v>1.3049999999999979</v>
      </c>
      <c r="F53" s="311"/>
      <c r="G53" s="311">
        <f t="shared" ref="G53:J53" si="33">SUM(G43:G51)</f>
        <v>0.20118514851481886</v>
      </c>
      <c r="H53" s="311">
        <f t="shared" si="33"/>
        <v>8.3696369637568276E-3</v>
      </c>
      <c r="I53" s="311">
        <f t="shared" si="33"/>
        <v>0.1074452145214239</v>
      </c>
      <c r="J53" s="311">
        <f t="shared" si="33"/>
        <v>0.31699999999999962</v>
      </c>
      <c r="K53" s="311"/>
      <c r="L53" s="311">
        <f t="shared" ref="L53:O53" si="34">SUM(L43:L51)</f>
        <v>0.14904455445591472</v>
      </c>
      <c r="M53" s="311">
        <f t="shared" si="34"/>
        <v>6.6707920792972407E-3</v>
      </c>
      <c r="N53" s="311">
        <f t="shared" si="34"/>
        <v>7.5284653464788409E-2</v>
      </c>
      <c r="O53" s="311">
        <f t="shared" si="34"/>
        <v>0.23100000000000032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0.34381114427244802</v>
      </c>
      <c r="C60" s="302">
        <v>2.6903634111930246E-2</v>
      </c>
      <c r="D60" s="302">
        <v>5.0913880568956606E-2</v>
      </c>
      <c r="E60" s="302">
        <f>SUM(B60:D60)</f>
        <v>0.4216286589533349</v>
      </c>
      <c r="F60" s="303"/>
      <c r="G60" s="302">
        <v>0.39159788579398058</v>
      </c>
      <c r="H60" s="302">
        <v>5.8009411282274326E-2</v>
      </c>
      <c r="I60" s="302">
        <v>3.9543703686794558E-2</v>
      </c>
      <c r="J60" s="302">
        <f>SUM(G60:I60)</f>
        <v>0.48915100076304946</v>
      </c>
      <c r="K60" s="303"/>
      <c r="L60" s="302">
        <v>0.43989461870424462</v>
      </c>
      <c r="M60" s="302">
        <v>5.8383873155340167E-2</v>
      </c>
      <c r="N60" s="302">
        <v>4.4982427551322084E-2</v>
      </c>
      <c r="O60" s="302">
        <f>SUM(L60:N60)</f>
        <v>0.54326091941090682</v>
      </c>
    </row>
    <row r="61" spans="1:15" s="236" customFormat="1" x14ac:dyDescent="0.2">
      <c r="A61" s="237" t="str">
        <f>name!E$5</f>
        <v>Professional occupations</v>
      </c>
      <c r="B61" s="302">
        <v>0.29723727924363524</v>
      </c>
      <c r="C61" s="302">
        <v>1.400010585646177E-2</v>
      </c>
      <c r="D61" s="302">
        <v>2.124661848531479E-2</v>
      </c>
      <c r="E61" s="302">
        <f t="shared" ref="E61:E68" si="35">SUM(B61:D61)</f>
        <v>0.3324840035854118</v>
      </c>
      <c r="F61" s="303"/>
      <c r="G61" s="302">
        <v>0.38914589793732696</v>
      </c>
      <c r="H61" s="302">
        <v>3.1594998378515482E-2</v>
      </c>
      <c r="I61" s="302">
        <v>1.7646462285403744E-2</v>
      </c>
      <c r="J61" s="302">
        <f t="shared" ref="J61:J63" si="36">SUM(G61:I61)</f>
        <v>0.43838735860124617</v>
      </c>
      <c r="K61" s="303"/>
      <c r="L61" s="302">
        <v>0.62597305319769658</v>
      </c>
      <c r="M61" s="302">
        <v>2.8990284595243117E-2</v>
      </c>
      <c r="N61" s="302">
        <v>1.2899801742213874E-2</v>
      </c>
      <c r="O61" s="302">
        <f t="shared" ref="O61:O68" si="37">SUM(L61:N61)</f>
        <v>0.66786313953515353</v>
      </c>
    </row>
    <row r="62" spans="1:15" s="236" customFormat="1" x14ac:dyDescent="0.2">
      <c r="A62" s="237" t="str">
        <f>name!E$6</f>
        <v>Associate professional occupations</v>
      </c>
      <c r="B62" s="302">
        <v>0.39147923460677703</v>
      </c>
      <c r="C62" s="302">
        <v>3.04587612802763E-2</v>
      </c>
      <c r="D62" s="302">
        <v>1.6908548644185856E-2</v>
      </c>
      <c r="E62" s="302">
        <f t="shared" si="35"/>
        <v>0.43884654453123917</v>
      </c>
      <c r="F62" s="303"/>
      <c r="G62" s="302">
        <v>0.45363381915723872</v>
      </c>
      <c r="H62" s="302">
        <v>5.7497508628038096E-2</v>
      </c>
      <c r="I62" s="302">
        <v>1.0846463557356157E-2</v>
      </c>
      <c r="J62" s="302">
        <f t="shared" si="36"/>
        <v>0.521977791342633</v>
      </c>
      <c r="K62" s="303"/>
      <c r="L62" s="302">
        <v>0.59114127708878428</v>
      </c>
      <c r="M62" s="302">
        <v>4.9714091249389455E-2</v>
      </c>
      <c r="N62" s="302">
        <v>8.5155532032501896E-3</v>
      </c>
      <c r="O62" s="302">
        <f t="shared" si="37"/>
        <v>0.64937092154142384</v>
      </c>
    </row>
    <row r="63" spans="1:15" s="236" customFormat="1" x14ac:dyDescent="0.2">
      <c r="A63" s="237" t="str">
        <f>name!E$7</f>
        <v>Administrative and secretarial occupations</v>
      </c>
      <c r="B63" s="302">
        <v>0.28390532294223941</v>
      </c>
      <c r="C63" s="302">
        <v>7.0901612621190088E-2</v>
      </c>
      <c r="D63" s="302">
        <v>1.2136469015355327E-2</v>
      </c>
      <c r="E63" s="302">
        <f t="shared" si="35"/>
        <v>0.36694340457878483</v>
      </c>
      <c r="F63" s="303"/>
      <c r="G63" s="302">
        <v>0.27573798295480889</v>
      </c>
      <c r="H63" s="302">
        <v>0.1055480232215481</v>
      </c>
      <c r="I63" s="302">
        <v>7.2653326365280406E-3</v>
      </c>
      <c r="J63" s="302">
        <f t="shared" si="36"/>
        <v>0.38855133881288506</v>
      </c>
      <c r="K63" s="303"/>
      <c r="L63" s="302">
        <v>0.34952143465497282</v>
      </c>
      <c r="M63" s="302">
        <v>6.6358601201254558E-2</v>
      </c>
      <c r="N63" s="302">
        <v>5.0550760771339211E-3</v>
      </c>
      <c r="O63" s="302">
        <f t="shared" si="37"/>
        <v>0.42093511193336125</v>
      </c>
    </row>
    <row r="64" spans="1:15" s="236" customFormat="1" x14ac:dyDescent="0.2">
      <c r="A64" s="237" t="str">
        <f>name!E$8</f>
        <v>Skilled trades occupations</v>
      </c>
      <c r="B64" s="302">
        <v>0.37686560450232104</v>
      </c>
      <c r="C64" s="302">
        <v>2.2569683160283637E-2</v>
      </c>
      <c r="D64" s="302">
        <v>9.4882213578211139E-2</v>
      </c>
      <c r="E64" s="302">
        <f t="shared" si="35"/>
        <v>0.4943175012408158</v>
      </c>
      <c r="F64" s="303"/>
      <c r="G64" s="302">
        <v>0.29484379135933808</v>
      </c>
      <c r="H64" s="302">
        <v>2.3090769867748221E-2</v>
      </c>
      <c r="I64" s="302">
        <v>5.4473273620585065E-2</v>
      </c>
      <c r="J64" s="302">
        <f>SUM(G64:I64)</f>
        <v>0.37240783484767137</v>
      </c>
      <c r="K64" s="303"/>
      <c r="L64" s="302">
        <v>0.29564304350726511</v>
      </c>
      <c r="M64" s="302">
        <v>1.3864484528574597E-2</v>
      </c>
      <c r="N64" s="302">
        <v>4.4901630177842752E-2</v>
      </c>
      <c r="O64" s="302">
        <f t="shared" si="37"/>
        <v>0.35440915821368246</v>
      </c>
    </row>
    <row r="65" spans="1:15" s="236" customFormat="1" x14ac:dyDescent="0.2">
      <c r="A65" s="237" t="str">
        <f>name!E$9</f>
        <v>Caring, leisure and other service occupations</v>
      </c>
      <c r="B65" s="302">
        <v>2.9630210402613238E-2</v>
      </c>
      <c r="C65" s="302">
        <v>8.1496342699123453E-3</v>
      </c>
      <c r="D65" s="302">
        <v>6.8957333248602188E-3</v>
      </c>
      <c r="E65" s="302">
        <f t="shared" si="35"/>
        <v>4.46755779973858E-2</v>
      </c>
      <c r="F65" s="303"/>
      <c r="G65" s="302">
        <v>3.2833223798969295E-2</v>
      </c>
      <c r="H65" s="302">
        <v>1.3666860850878076E-2</v>
      </c>
      <c r="I65" s="302">
        <v>6.0350844196882482E-3</v>
      </c>
      <c r="J65" s="302">
        <f t="shared" ref="J65:J68" si="38">SUM(G65:I65)</f>
        <v>5.2535169069535613E-2</v>
      </c>
      <c r="K65" s="303"/>
      <c r="L65" s="302">
        <v>3.867913702755852E-2</v>
      </c>
      <c r="M65" s="302">
        <v>9.5326699139500291E-3</v>
      </c>
      <c r="N65" s="302">
        <v>7.1717906463761227E-3</v>
      </c>
      <c r="O65" s="302">
        <f t="shared" si="37"/>
        <v>5.5383597587884671E-2</v>
      </c>
    </row>
    <row r="66" spans="1:15" s="236" customFormat="1" x14ac:dyDescent="0.2">
      <c r="A66" s="237" t="str">
        <f>name!E$10</f>
        <v>Sales and customer service occupations</v>
      </c>
      <c r="B66" s="302">
        <v>0.10704890754833343</v>
      </c>
      <c r="C66" s="302">
        <v>8.6768757710095609E-2</v>
      </c>
      <c r="D66" s="302">
        <v>1.6253372694032438E-2</v>
      </c>
      <c r="E66" s="302">
        <f t="shared" si="35"/>
        <v>0.21007103795246146</v>
      </c>
      <c r="F66" s="303"/>
      <c r="G66" s="302">
        <v>0.10324741839241804</v>
      </c>
      <c r="H66" s="302">
        <v>0.11876555775629347</v>
      </c>
      <c r="I66" s="302">
        <v>1.2594004373209821E-2</v>
      </c>
      <c r="J66" s="302">
        <f t="shared" si="38"/>
        <v>0.23460698052192133</v>
      </c>
      <c r="K66" s="303"/>
      <c r="L66" s="302">
        <v>0.13677891035784437</v>
      </c>
      <c r="M66" s="302">
        <v>0.12560451169779985</v>
      </c>
      <c r="N66" s="302">
        <v>1.6483614090577556E-2</v>
      </c>
      <c r="O66" s="302">
        <f t="shared" si="37"/>
        <v>0.27886703614622183</v>
      </c>
    </row>
    <row r="67" spans="1:15" s="236" customFormat="1" x14ac:dyDescent="0.2">
      <c r="A67" s="237" t="str">
        <f>name!E$11</f>
        <v>Process, plant and machine operatives</v>
      </c>
      <c r="B67" s="302">
        <v>0.61805812389245285</v>
      </c>
      <c r="C67" s="302">
        <v>5.004773094064599E-2</v>
      </c>
      <c r="D67" s="302">
        <v>3.668574656389053E-2</v>
      </c>
      <c r="E67" s="302">
        <f t="shared" si="35"/>
        <v>0.70479160139698938</v>
      </c>
      <c r="F67" s="303"/>
      <c r="G67" s="302">
        <v>0.51005812685626917</v>
      </c>
      <c r="H67" s="302">
        <v>6.0800019089694068E-2</v>
      </c>
      <c r="I67" s="302">
        <v>2.5878017775780898E-2</v>
      </c>
      <c r="J67" s="302">
        <f t="shared" si="38"/>
        <v>0.5967361637217441</v>
      </c>
      <c r="K67" s="303"/>
      <c r="L67" s="302">
        <v>0.46905628892712481</v>
      </c>
      <c r="M67" s="302">
        <v>9.8721416219621091E-2</v>
      </c>
      <c r="N67" s="302">
        <v>5.6999316298596968E-2</v>
      </c>
      <c r="O67" s="302">
        <f t="shared" si="37"/>
        <v>0.62477702144534286</v>
      </c>
    </row>
    <row r="68" spans="1:15" s="236" customFormat="1" x14ac:dyDescent="0.2">
      <c r="A68" s="237" t="str">
        <f>name!E$12</f>
        <v>Elementary occupations</v>
      </c>
      <c r="B68" s="302">
        <v>0.36208268376751712</v>
      </c>
      <c r="C68" s="302">
        <v>0.11591653224273531</v>
      </c>
      <c r="D68" s="302">
        <v>2.5242453753322729E-2</v>
      </c>
      <c r="E68" s="302">
        <f t="shared" si="35"/>
        <v>0.50324166976357509</v>
      </c>
      <c r="F68" s="303"/>
      <c r="G68" s="302">
        <v>0.28545525179976877</v>
      </c>
      <c r="H68" s="302">
        <v>0.14507733637223863</v>
      </c>
      <c r="I68" s="302">
        <v>9.1137741473109098E-3</v>
      </c>
      <c r="J68" s="302">
        <f t="shared" si="38"/>
        <v>0.43964636231931831</v>
      </c>
      <c r="K68" s="303"/>
      <c r="L68" s="302">
        <v>0.33663089809446761</v>
      </c>
      <c r="M68" s="302">
        <v>0.27195227797170629</v>
      </c>
      <c r="N68" s="302">
        <v>3.3549918119843397E-2</v>
      </c>
      <c r="O68" s="302">
        <f t="shared" si="37"/>
        <v>0.64213309418601738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2.8101185111783376</v>
      </c>
      <c r="C70" s="311">
        <f t="shared" ref="C70:E70" si="39">SUM(C60:C68)</f>
        <v>0.42571645219353133</v>
      </c>
      <c r="D70" s="311">
        <f t="shared" si="39"/>
        <v>0.28116503662812958</v>
      </c>
      <c r="E70" s="311">
        <f t="shared" si="39"/>
        <v>3.5169999999999977</v>
      </c>
      <c r="F70" s="311"/>
      <c r="G70" s="311">
        <f t="shared" ref="G70:J70" si="40">SUM(G60:G68)</f>
        <v>2.7365533980501184</v>
      </c>
      <c r="H70" s="311">
        <f t="shared" si="40"/>
        <v>0.6140504854472284</v>
      </c>
      <c r="I70" s="311">
        <f t="shared" si="40"/>
        <v>0.18339611650265741</v>
      </c>
      <c r="J70" s="311">
        <f t="shared" si="40"/>
        <v>3.5340000000000042</v>
      </c>
      <c r="K70" s="311"/>
      <c r="L70" s="311">
        <f t="shared" ref="L70:O70" si="41">SUM(L60:L68)</f>
        <v>3.2833186615599583</v>
      </c>
      <c r="M70" s="311">
        <f t="shared" si="41"/>
        <v>0.72312221053287917</v>
      </c>
      <c r="N70" s="311">
        <f t="shared" si="41"/>
        <v>0.23055912790715688</v>
      </c>
      <c r="O70" s="311">
        <f t="shared" si="41"/>
        <v>4.2369999999999948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0.69825059228478348</v>
      </c>
      <c r="C77" s="302">
        <v>3.5917423512004956E-2</v>
      </c>
      <c r="D77" s="302">
        <v>7.8380551850910682E-2</v>
      </c>
      <c r="E77" s="302">
        <f>SUM(B77:D77)</f>
        <v>0.81254856764769912</v>
      </c>
      <c r="F77" s="303"/>
      <c r="G77" s="302">
        <v>0.87276344556645757</v>
      </c>
      <c r="H77" s="302">
        <v>6.2883450747267824E-2</v>
      </c>
      <c r="I77" s="302">
        <v>9.6999889569313727E-2</v>
      </c>
      <c r="J77" s="302">
        <f>SUM(G77:I77)</f>
        <v>1.0326467858830393</v>
      </c>
      <c r="K77" s="303"/>
      <c r="L77" s="302">
        <v>0.57393319443364255</v>
      </c>
      <c r="M77" s="302">
        <v>5.6402195385903298E-2</v>
      </c>
      <c r="N77" s="302">
        <v>8.5292321767873228E-2</v>
      </c>
      <c r="O77" s="302">
        <f>SUM(L77:N77)</f>
        <v>0.71562771158741911</v>
      </c>
    </row>
    <row r="78" spans="1:15" s="236" customFormat="1" x14ac:dyDescent="0.2">
      <c r="A78" s="237" t="str">
        <f>name!E$5</f>
        <v>Professional occupations</v>
      </c>
      <c r="B78" s="302">
        <v>1.0252010007313401</v>
      </c>
      <c r="C78" s="302">
        <v>2.8065694568437501E-2</v>
      </c>
      <c r="D78" s="302">
        <v>4.9669111672442895E-2</v>
      </c>
      <c r="E78" s="302">
        <f t="shared" ref="E78:E85" si="42">SUM(B78:D78)</f>
        <v>1.1029358069722204</v>
      </c>
      <c r="F78" s="303"/>
      <c r="G78" s="302">
        <v>1.4754985881099831</v>
      </c>
      <c r="H78" s="302">
        <v>5.0559623597979442E-2</v>
      </c>
      <c r="I78" s="302">
        <v>5.7862929173534368E-2</v>
      </c>
      <c r="J78" s="302">
        <f t="shared" ref="J78:J80" si="43">SUM(G78:I78)</f>
        <v>1.583921140881497</v>
      </c>
      <c r="K78" s="303"/>
      <c r="L78" s="302">
        <v>1.2984487576779298</v>
      </c>
      <c r="M78" s="302">
        <v>4.1863542699070014E-2</v>
      </c>
      <c r="N78" s="302">
        <v>3.5697425291482829E-2</v>
      </c>
      <c r="O78" s="302">
        <f t="shared" ref="O78:O85" si="44">SUM(L78:N78)</f>
        <v>1.3760097256684827</v>
      </c>
    </row>
    <row r="79" spans="1:15" s="236" customFormat="1" x14ac:dyDescent="0.2">
      <c r="A79" s="237" t="str">
        <f>name!E$6</f>
        <v>Associate professional occupations</v>
      </c>
      <c r="B79" s="302">
        <v>0.63923455319512934</v>
      </c>
      <c r="C79" s="302">
        <v>3.1853546720331298E-2</v>
      </c>
      <c r="D79" s="302">
        <v>3.9637672607362631E-2</v>
      </c>
      <c r="E79" s="302">
        <f t="shared" si="42"/>
        <v>0.71072577252282321</v>
      </c>
      <c r="F79" s="303"/>
      <c r="G79" s="302">
        <v>0.83849982060112505</v>
      </c>
      <c r="H79" s="302">
        <v>5.0055969864475872E-2</v>
      </c>
      <c r="I79" s="302">
        <v>4.309792752128784E-2</v>
      </c>
      <c r="J79" s="302">
        <f t="shared" si="43"/>
        <v>0.93165371798688879</v>
      </c>
      <c r="K79" s="303"/>
      <c r="L79" s="302">
        <v>0.58807368748139099</v>
      </c>
      <c r="M79" s="302">
        <v>3.4705929233253024E-2</v>
      </c>
      <c r="N79" s="302">
        <v>3.0519676188585709E-2</v>
      </c>
      <c r="O79" s="302">
        <f t="shared" si="44"/>
        <v>0.65329929290322974</v>
      </c>
    </row>
    <row r="80" spans="1:15" s="236" customFormat="1" x14ac:dyDescent="0.2">
      <c r="A80" s="237" t="str">
        <f>name!E$7</f>
        <v>Administrative and secretarial occupations</v>
      </c>
      <c r="B80" s="302">
        <v>0.26968549819533427</v>
      </c>
      <c r="C80" s="302">
        <v>8.4005553183207182E-2</v>
      </c>
      <c r="D80" s="302">
        <v>1.6576189061122484E-2</v>
      </c>
      <c r="E80" s="302">
        <f t="shared" si="42"/>
        <v>0.37026724043966391</v>
      </c>
      <c r="F80" s="303"/>
      <c r="G80" s="302">
        <v>0.29457520462521902</v>
      </c>
      <c r="H80" s="302">
        <v>0.11367487354272678</v>
      </c>
      <c r="I80" s="302">
        <v>1.8338888741187401E-2</v>
      </c>
      <c r="J80" s="302">
        <f t="shared" si="43"/>
        <v>0.42658896690913317</v>
      </c>
      <c r="K80" s="303"/>
      <c r="L80" s="302">
        <v>0.21313461664793881</v>
      </c>
      <c r="M80" s="302">
        <v>6.5573266957357434E-2</v>
      </c>
      <c r="N80" s="302">
        <v>1.2284885464515985E-2</v>
      </c>
      <c r="O80" s="302">
        <f t="shared" si="44"/>
        <v>0.29099276906981225</v>
      </c>
    </row>
    <row r="81" spans="1:15" s="236" customFormat="1" x14ac:dyDescent="0.2">
      <c r="A81" s="237" t="str">
        <f>name!E$8</f>
        <v>Skilled trades occupations</v>
      </c>
      <c r="B81" s="302">
        <v>0.66153727533316486</v>
      </c>
      <c r="C81" s="302">
        <v>2.805453730086355E-2</v>
      </c>
      <c r="D81" s="302">
        <v>6.8517915653085126E-2</v>
      </c>
      <c r="E81" s="302">
        <f t="shared" si="42"/>
        <v>0.75810972828711365</v>
      </c>
      <c r="F81" s="303"/>
      <c r="G81" s="302">
        <v>0.58595160040438399</v>
      </c>
      <c r="H81" s="302">
        <v>2.2808078613187871E-2</v>
      </c>
      <c r="I81" s="302">
        <v>5.0011626588430579E-2</v>
      </c>
      <c r="J81" s="302">
        <f>SUM(G81:I81)</f>
        <v>0.6587713056060025</v>
      </c>
      <c r="K81" s="303"/>
      <c r="L81" s="302">
        <v>0.34519226047456414</v>
      </c>
      <c r="M81" s="302">
        <v>1.9192645390768242E-2</v>
      </c>
      <c r="N81" s="302">
        <v>4.9068980143849111E-2</v>
      </c>
      <c r="O81" s="302">
        <f t="shared" si="44"/>
        <v>0.41345388600918154</v>
      </c>
    </row>
    <row r="82" spans="1:15" s="236" customFormat="1" x14ac:dyDescent="0.2">
      <c r="A82" s="237" t="str">
        <f>name!E$9</f>
        <v>Caring, leisure and other service occupations</v>
      </c>
      <c r="B82" s="302">
        <v>5.8701786792404162E-2</v>
      </c>
      <c r="C82" s="302">
        <v>1.9827827300007428E-2</v>
      </c>
      <c r="D82" s="302">
        <v>1.0295122170368291E-2</v>
      </c>
      <c r="E82" s="302">
        <f t="shared" si="42"/>
        <v>8.8824736262779883E-2</v>
      </c>
      <c r="F82" s="303"/>
      <c r="G82" s="302">
        <v>5.3211190044846902E-2</v>
      </c>
      <c r="H82" s="302">
        <v>2.3619636600571134E-2</v>
      </c>
      <c r="I82" s="302">
        <v>1.3722209513589604E-2</v>
      </c>
      <c r="J82" s="302">
        <f t="shared" ref="J82:J85" si="45">SUM(G82:I82)</f>
        <v>9.0553036159007644E-2</v>
      </c>
      <c r="K82" s="303"/>
      <c r="L82" s="302">
        <v>3.5329244508635421E-2</v>
      </c>
      <c r="M82" s="302">
        <v>1.2515448521849938E-2</v>
      </c>
      <c r="N82" s="302">
        <v>1.5744095553860134E-2</v>
      </c>
      <c r="O82" s="302">
        <f t="shared" si="44"/>
        <v>6.3588788584345496E-2</v>
      </c>
    </row>
    <row r="83" spans="1:15" s="236" customFormat="1" x14ac:dyDescent="0.2">
      <c r="A83" s="237" t="str">
        <f>name!E$10</f>
        <v>Sales and customer service occupations</v>
      </c>
      <c r="B83" s="302">
        <v>0.10209284428635516</v>
      </c>
      <c r="C83" s="302">
        <v>3.1634095531558749E-2</v>
      </c>
      <c r="D83" s="302">
        <v>9.7523237445525865E-3</v>
      </c>
      <c r="E83" s="302">
        <f t="shared" si="42"/>
        <v>0.14347926356246651</v>
      </c>
      <c r="F83" s="303"/>
      <c r="G83" s="302">
        <v>0.10757423949396358</v>
      </c>
      <c r="H83" s="302">
        <v>4.1611037114033661E-2</v>
      </c>
      <c r="I83" s="302">
        <v>8.6738404133010136E-3</v>
      </c>
      <c r="J83" s="302">
        <f t="shared" si="45"/>
        <v>0.15785911702129826</v>
      </c>
      <c r="K83" s="303"/>
      <c r="L83" s="302">
        <v>7.8219801107720394E-2</v>
      </c>
      <c r="M83" s="302">
        <v>3.830989609944345E-2</v>
      </c>
      <c r="N83" s="302">
        <v>5.999715800230147E-3</v>
      </c>
      <c r="O83" s="302">
        <f t="shared" si="44"/>
        <v>0.12252941300739399</v>
      </c>
    </row>
    <row r="84" spans="1:15" s="236" customFormat="1" x14ac:dyDescent="0.2">
      <c r="A84" s="237" t="str">
        <f>name!E$11</f>
        <v>Process, plant and machine operatives</v>
      </c>
      <c r="B84" s="302">
        <v>0.26200916885673425</v>
      </c>
      <c r="C84" s="302">
        <v>3.2459499261694467E-2</v>
      </c>
      <c r="D84" s="302">
        <v>1.6953475845446802E-2</v>
      </c>
      <c r="E84" s="302">
        <f t="shared" si="42"/>
        <v>0.31142214396387552</v>
      </c>
      <c r="F84" s="303"/>
      <c r="G84" s="302">
        <v>0.2107117614595713</v>
      </c>
      <c r="H84" s="302">
        <v>3.6788257565314862E-2</v>
      </c>
      <c r="I84" s="302">
        <v>2.0206944248846226E-2</v>
      </c>
      <c r="J84" s="302">
        <f t="shared" si="45"/>
        <v>0.26770696327373239</v>
      </c>
      <c r="K84" s="303"/>
      <c r="L84" s="302">
        <v>0.12327009001823194</v>
      </c>
      <c r="M84" s="302">
        <v>2.4883797800509689E-2</v>
      </c>
      <c r="N84" s="302">
        <v>1.6781948167899727E-2</v>
      </c>
      <c r="O84" s="302">
        <f t="shared" si="44"/>
        <v>0.16493583598664135</v>
      </c>
    </row>
    <row r="85" spans="1:15" s="236" customFormat="1" x14ac:dyDescent="0.2">
      <c r="A85" s="237" t="str">
        <f>name!E$12</f>
        <v>Elementary occupations</v>
      </c>
      <c r="B85" s="302">
        <v>0.13234140900826966</v>
      </c>
      <c r="C85" s="302">
        <v>1.827369739161145E-2</v>
      </c>
      <c r="D85" s="302">
        <v>1.2071633941476492E-2</v>
      </c>
      <c r="E85" s="302">
        <f t="shared" si="42"/>
        <v>0.16268674034135761</v>
      </c>
      <c r="F85" s="303"/>
      <c r="G85" s="302">
        <v>0.10635321669306896</v>
      </c>
      <c r="H85" s="302">
        <v>2.0592989648666807E-2</v>
      </c>
      <c r="I85" s="302">
        <v>9.3527599376713021E-3</v>
      </c>
      <c r="J85" s="302">
        <f t="shared" si="45"/>
        <v>0.13629896627940705</v>
      </c>
      <c r="K85" s="303"/>
      <c r="L85" s="302">
        <v>8.0653218362104692E-2</v>
      </c>
      <c r="M85" s="302">
        <v>2.7123141254583059E-2</v>
      </c>
      <c r="N85" s="302">
        <v>1.3786217566801149E-2</v>
      </c>
      <c r="O85" s="302">
        <f t="shared" si="44"/>
        <v>0.1215625771834889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3.8490541286835156</v>
      </c>
      <c r="C87" s="311">
        <f t="shared" ref="C87:E87" si="46">SUM(C77:C85)</f>
        <v>0.31009187476971656</v>
      </c>
      <c r="D87" s="311">
        <f t="shared" si="46"/>
        <v>0.30185399654676798</v>
      </c>
      <c r="E87" s="311">
        <f t="shared" si="46"/>
        <v>4.4610000000000003</v>
      </c>
      <c r="F87" s="311"/>
      <c r="G87" s="311">
        <f t="shared" ref="G87:J87" si="47">SUM(G77:G85)</f>
        <v>4.5451390669986198</v>
      </c>
      <c r="H87" s="311">
        <f t="shared" si="47"/>
        <v>0.42259391729422424</v>
      </c>
      <c r="I87" s="311">
        <f t="shared" si="47"/>
        <v>0.31826701570716204</v>
      </c>
      <c r="J87" s="311">
        <f t="shared" si="47"/>
        <v>5.2860000000000058</v>
      </c>
      <c r="K87" s="311"/>
      <c r="L87" s="311">
        <f t="shared" ref="L87:O87" si="48">SUM(L77:L85)</f>
        <v>3.3362548707121582</v>
      </c>
      <c r="M87" s="311">
        <f t="shared" si="48"/>
        <v>0.32056986334273813</v>
      </c>
      <c r="N87" s="311">
        <f t="shared" si="48"/>
        <v>0.26517526594509799</v>
      </c>
      <c r="O87" s="311">
        <f t="shared" si="48"/>
        <v>3.9219999999999957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2.4798097249522844</v>
      </c>
      <c r="C94" s="302">
        <v>0.12388674718750613</v>
      </c>
      <c r="D94" s="302">
        <v>0.43721193260824703</v>
      </c>
      <c r="E94" s="302">
        <f>SUM(B94:D94)</f>
        <v>3.0409084047480377</v>
      </c>
      <c r="F94" s="303"/>
      <c r="G94" s="302">
        <v>2.6941477358582016</v>
      </c>
      <c r="H94" s="302">
        <v>0.24269195464509868</v>
      </c>
      <c r="I94" s="302">
        <v>0.47926087759783059</v>
      </c>
      <c r="J94" s="302">
        <f>SUM(G94:I94)</f>
        <v>3.4161005681011307</v>
      </c>
      <c r="K94" s="303"/>
      <c r="L94" s="302">
        <v>2.0914063243384007</v>
      </c>
      <c r="M94" s="302">
        <v>0.23455343044861696</v>
      </c>
      <c r="N94" s="302">
        <v>0.4427444303714026</v>
      </c>
      <c r="O94" s="302">
        <f>SUM(L94:N94)</f>
        <v>2.7687041851584202</v>
      </c>
    </row>
    <row r="95" spans="1:15" s="236" customFormat="1" x14ac:dyDescent="0.2">
      <c r="A95" s="237" t="str">
        <f>name!E$5</f>
        <v>Professional occupations</v>
      </c>
      <c r="B95" s="302">
        <v>3.1134189078132142</v>
      </c>
      <c r="C95" s="302">
        <v>0.11709608837568794</v>
      </c>
      <c r="D95" s="302">
        <v>0.28016885260670776</v>
      </c>
      <c r="E95" s="302">
        <f t="shared" ref="E95:E102" si="49">SUM(B95:D95)</f>
        <v>3.5106838487956096</v>
      </c>
      <c r="F95" s="303"/>
      <c r="G95" s="302">
        <v>3.8945443737373924</v>
      </c>
      <c r="H95" s="302">
        <v>0.2164224856267247</v>
      </c>
      <c r="I95" s="302">
        <v>0.26188507284516488</v>
      </c>
      <c r="J95" s="302">
        <f t="shared" ref="J95:J97" si="50">SUM(G95:I95)</f>
        <v>4.372851932209282</v>
      </c>
      <c r="K95" s="303"/>
      <c r="L95" s="302">
        <v>4.0214499283195577</v>
      </c>
      <c r="M95" s="302">
        <v>0.20238479509421747</v>
      </c>
      <c r="N95" s="302">
        <v>0.16597794763924578</v>
      </c>
      <c r="O95" s="302">
        <f t="shared" ref="O95:O102" si="51">SUM(L95:N95)</f>
        <v>4.3898126710530212</v>
      </c>
    </row>
    <row r="96" spans="1:15" s="236" customFormat="1" x14ac:dyDescent="0.2">
      <c r="A96" s="237" t="str">
        <f>name!E$6</f>
        <v>Associate professional occupations</v>
      </c>
      <c r="B96" s="302">
        <v>2.3673490720237114</v>
      </c>
      <c r="C96" s="302">
        <v>0.15440761040048342</v>
      </c>
      <c r="D96" s="302">
        <v>0.36183064704445972</v>
      </c>
      <c r="E96" s="302">
        <f t="shared" si="49"/>
        <v>2.8835873294686545</v>
      </c>
      <c r="F96" s="303"/>
      <c r="G96" s="302">
        <v>2.6460808033043608</v>
      </c>
      <c r="H96" s="302">
        <v>0.21257105981965485</v>
      </c>
      <c r="I96" s="302">
        <v>0.2538135658355139</v>
      </c>
      <c r="J96" s="302">
        <f t="shared" si="50"/>
        <v>3.1124654289595299</v>
      </c>
      <c r="K96" s="303"/>
      <c r="L96" s="302">
        <v>2.242677761598654</v>
      </c>
      <c r="M96" s="302">
        <v>0.15662317959985397</v>
      </c>
      <c r="N96" s="302">
        <v>0.22059832908313018</v>
      </c>
      <c r="O96" s="302">
        <f t="shared" si="51"/>
        <v>2.6198992702816382</v>
      </c>
    </row>
    <row r="97" spans="1:15" s="236" customFormat="1" x14ac:dyDescent="0.2">
      <c r="A97" s="237" t="str">
        <f>name!E$7</f>
        <v>Administrative and secretarial occupations</v>
      </c>
      <c r="B97" s="302">
        <v>1.1392147055624244</v>
      </c>
      <c r="C97" s="302">
        <v>0.38270079414546621</v>
      </c>
      <c r="D97" s="302">
        <v>7.9190673067186371E-2</v>
      </c>
      <c r="E97" s="302">
        <f t="shared" si="49"/>
        <v>1.6011061727750768</v>
      </c>
      <c r="F97" s="303"/>
      <c r="G97" s="302">
        <v>1.1940043654984371</v>
      </c>
      <c r="H97" s="302">
        <v>0.45396464175538048</v>
      </c>
      <c r="I97" s="302">
        <v>6.460770908988088E-2</v>
      </c>
      <c r="J97" s="302">
        <f t="shared" si="50"/>
        <v>1.7125767163436985</v>
      </c>
      <c r="K97" s="303"/>
      <c r="L97" s="302">
        <v>0.99852697215185182</v>
      </c>
      <c r="M97" s="302">
        <v>0.29588557324039999</v>
      </c>
      <c r="N97" s="302">
        <v>3.971288454385738E-2</v>
      </c>
      <c r="O97" s="302">
        <f t="shared" si="51"/>
        <v>1.3341254299361092</v>
      </c>
    </row>
    <row r="98" spans="1:15" s="236" customFormat="1" x14ac:dyDescent="0.2">
      <c r="A98" s="237" t="str">
        <f>name!E$8</f>
        <v>Skilled trades occupations</v>
      </c>
      <c r="B98" s="302">
        <v>3.2754976527471413</v>
      </c>
      <c r="C98" s="302">
        <v>0.16440381596016132</v>
      </c>
      <c r="D98" s="302">
        <v>0.77790449990979138</v>
      </c>
      <c r="E98" s="302">
        <f t="shared" si="49"/>
        <v>4.2178059686170943</v>
      </c>
      <c r="F98" s="303"/>
      <c r="G98" s="302">
        <v>2.6968914618069793</v>
      </c>
      <c r="H98" s="302">
        <v>0.14797755183003825</v>
      </c>
      <c r="I98" s="302">
        <v>0.58443501407173892</v>
      </c>
      <c r="J98" s="302">
        <f>SUM(G98:I98)</f>
        <v>3.4293040277087563</v>
      </c>
      <c r="K98" s="303"/>
      <c r="L98" s="302">
        <v>1.8366578664714803</v>
      </c>
      <c r="M98" s="302">
        <v>0.143096173693124</v>
      </c>
      <c r="N98" s="302">
        <v>0.54384530319767654</v>
      </c>
      <c r="O98" s="302">
        <f t="shared" si="51"/>
        <v>2.5235993433622808</v>
      </c>
    </row>
    <row r="99" spans="1:15" s="236" customFormat="1" x14ac:dyDescent="0.2">
      <c r="A99" s="237" t="str">
        <f>name!E$9</f>
        <v>Caring, leisure and other service occupations</v>
      </c>
      <c r="B99" s="302">
        <v>0.19775449263771533</v>
      </c>
      <c r="C99" s="302">
        <v>3.5786455220457612E-2</v>
      </c>
      <c r="D99" s="302">
        <v>4.0517141300010558E-2</v>
      </c>
      <c r="E99" s="302">
        <f t="shared" si="49"/>
        <v>0.27405808915818353</v>
      </c>
      <c r="F99" s="303"/>
      <c r="G99" s="302">
        <v>0.21558098497679637</v>
      </c>
      <c r="H99" s="302">
        <v>4.6353761032908627E-2</v>
      </c>
      <c r="I99" s="302">
        <v>4.6147274628536156E-2</v>
      </c>
      <c r="J99" s="302">
        <f t="shared" ref="J99:J102" si="52">SUM(G99:I99)</f>
        <v>0.30808202063824119</v>
      </c>
      <c r="K99" s="303"/>
      <c r="L99" s="302">
        <v>0.21573603110230202</v>
      </c>
      <c r="M99" s="302">
        <v>3.0226978285754449E-2</v>
      </c>
      <c r="N99" s="302">
        <v>4.2397227124624084E-2</v>
      </c>
      <c r="O99" s="302">
        <f t="shared" si="51"/>
        <v>0.28836023651268056</v>
      </c>
    </row>
    <row r="100" spans="1:15" s="236" customFormat="1" x14ac:dyDescent="0.2">
      <c r="A100" s="237" t="str">
        <f>name!E$10</f>
        <v>Sales and customer service occupations</v>
      </c>
      <c r="B100" s="302">
        <v>0.4391980841593951</v>
      </c>
      <c r="C100" s="302">
        <v>0.11079911577992366</v>
      </c>
      <c r="D100" s="302">
        <v>8.1515695393878235E-2</v>
      </c>
      <c r="E100" s="302">
        <f t="shared" si="49"/>
        <v>0.63151289533319699</v>
      </c>
      <c r="F100" s="303"/>
      <c r="G100" s="302">
        <v>0.42176584574647386</v>
      </c>
      <c r="H100" s="302">
        <v>0.14416180583724703</v>
      </c>
      <c r="I100" s="302">
        <v>5.1815256193336344E-2</v>
      </c>
      <c r="J100" s="302">
        <f t="shared" si="52"/>
        <v>0.6177429077770572</v>
      </c>
      <c r="K100" s="303"/>
      <c r="L100" s="302">
        <v>0.39558001007104771</v>
      </c>
      <c r="M100" s="302">
        <v>0.12282847564249726</v>
      </c>
      <c r="N100" s="302">
        <v>3.4951154650121309E-2</v>
      </c>
      <c r="O100" s="302">
        <f t="shared" si="51"/>
        <v>0.55335964036366625</v>
      </c>
    </row>
    <row r="101" spans="1:15" s="236" customFormat="1" x14ac:dyDescent="0.2">
      <c r="A101" s="237" t="str">
        <f>name!E$11</f>
        <v>Process, plant and machine operatives</v>
      </c>
      <c r="B101" s="302">
        <v>2.030555986516446</v>
      </c>
      <c r="C101" s="302">
        <v>0.14047617570389151</v>
      </c>
      <c r="D101" s="302">
        <v>0.1235284911138866</v>
      </c>
      <c r="E101" s="302">
        <f t="shared" si="49"/>
        <v>2.2945606533342242</v>
      </c>
      <c r="F101" s="303"/>
      <c r="G101" s="302">
        <v>1.7402338409491265</v>
      </c>
      <c r="H101" s="302">
        <v>0.1674511679280061</v>
      </c>
      <c r="I101" s="302">
        <v>0.1259246362147792</v>
      </c>
      <c r="J101" s="302">
        <f t="shared" si="52"/>
        <v>2.0336096450919117</v>
      </c>
      <c r="K101" s="303"/>
      <c r="L101" s="302">
        <v>1.2507506137192923</v>
      </c>
      <c r="M101" s="302">
        <v>0.16178118963827892</v>
      </c>
      <c r="N101" s="302">
        <v>0.10496688271924076</v>
      </c>
      <c r="O101" s="302">
        <f t="shared" si="51"/>
        <v>1.5174986860768118</v>
      </c>
    </row>
    <row r="102" spans="1:15" s="236" customFormat="1" x14ac:dyDescent="0.2">
      <c r="A102" s="237" t="str">
        <f>name!E$12</f>
        <v>Elementary occupations</v>
      </c>
      <c r="B102" s="302">
        <v>0.83817191402742242</v>
      </c>
      <c r="C102" s="302">
        <v>0.15900834310124351</v>
      </c>
      <c r="D102" s="302">
        <v>0.14259638064125987</v>
      </c>
      <c r="E102" s="302">
        <f t="shared" si="49"/>
        <v>1.1397766377699257</v>
      </c>
      <c r="F102" s="303"/>
      <c r="G102" s="302">
        <v>0.68764649396473621</v>
      </c>
      <c r="H102" s="302">
        <v>0.16160045348930482</v>
      </c>
      <c r="I102" s="302">
        <v>7.0019805716363265E-2</v>
      </c>
      <c r="J102" s="302">
        <f t="shared" si="52"/>
        <v>0.91926675317040429</v>
      </c>
      <c r="K102" s="303"/>
      <c r="L102" s="302">
        <v>0.58229813841846934</v>
      </c>
      <c r="M102" s="302">
        <v>0.20942285823827128</v>
      </c>
      <c r="N102" s="302">
        <v>7.5919540598636273E-2</v>
      </c>
      <c r="O102" s="302">
        <f t="shared" si="51"/>
        <v>0.86764053725537693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15.880970540439753</v>
      </c>
      <c r="C104" s="311">
        <f t="shared" ref="C104:E104" si="53">SUM(C94:C102)</f>
        <v>1.3885651458748212</v>
      </c>
      <c r="D104" s="311">
        <f t="shared" si="53"/>
        <v>2.3244643136854277</v>
      </c>
      <c r="E104" s="311">
        <f t="shared" si="53"/>
        <v>19.594000000000005</v>
      </c>
      <c r="F104" s="311"/>
      <c r="G104" s="311">
        <f t="shared" ref="G104:J104" si="54">SUM(G94:G102)</f>
        <v>16.190895905842503</v>
      </c>
      <c r="H104" s="311">
        <f t="shared" si="54"/>
        <v>1.7931948819643637</v>
      </c>
      <c r="I104" s="311">
        <f t="shared" si="54"/>
        <v>1.937909212193144</v>
      </c>
      <c r="J104" s="311">
        <f t="shared" si="54"/>
        <v>19.922000000000011</v>
      </c>
      <c r="K104" s="311"/>
      <c r="L104" s="311">
        <f t="shared" ref="L104:O104" si="55">SUM(L94:L102)</f>
        <v>13.635083646191056</v>
      </c>
      <c r="M104" s="311">
        <f t="shared" si="55"/>
        <v>1.5568026538810147</v>
      </c>
      <c r="N104" s="311">
        <f t="shared" si="55"/>
        <v>1.6711136999279348</v>
      </c>
      <c r="O104" s="311">
        <f t="shared" si="55"/>
        <v>16.863000000000007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0.29400141364432775</v>
      </c>
      <c r="C111" s="302">
        <v>6.7377701914177694E-3</v>
      </c>
      <c r="D111" s="302">
        <v>2.8696122472994169E-2</v>
      </c>
      <c r="E111" s="302">
        <f>SUM(B111:D111)</f>
        <v>0.32943530630873968</v>
      </c>
      <c r="F111" s="303"/>
      <c r="G111" s="302">
        <v>0.54866235236753813</v>
      </c>
      <c r="H111" s="302">
        <v>1.7437422361599474E-2</v>
      </c>
      <c r="I111" s="302">
        <v>6.0010034360332226E-2</v>
      </c>
      <c r="J111" s="302">
        <f>SUM(G111:I111)</f>
        <v>0.62610980908946989</v>
      </c>
      <c r="K111" s="303"/>
      <c r="L111" s="302">
        <v>0.50399987963526527</v>
      </c>
      <c r="M111" s="302">
        <v>1.8689062044050162E-2</v>
      </c>
      <c r="N111" s="302">
        <v>3.3599077344315421E-2</v>
      </c>
      <c r="O111" s="302">
        <f>SUM(L111:N111)</f>
        <v>0.5562880190236309</v>
      </c>
    </row>
    <row r="112" spans="1:15" s="236" customFormat="1" x14ac:dyDescent="0.2">
      <c r="A112" s="237" t="str">
        <f>name!E$5</f>
        <v>Professional occupations</v>
      </c>
      <c r="B112" s="302">
        <v>0.54245902471478602</v>
      </c>
      <c r="C112" s="302">
        <v>7.1132731161593181E-3</v>
      </c>
      <c r="D112" s="302">
        <v>3.9609263728355576E-2</v>
      </c>
      <c r="E112" s="302">
        <f t="shared" ref="E112:E119" si="56">SUM(B112:D112)</f>
        <v>0.5891815615593009</v>
      </c>
      <c r="F112" s="303"/>
      <c r="G112" s="302">
        <v>1.1530021035137374</v>
      </c>
      <c r="H112" s="302">
        <v>1.6591518038552529E-2</v>
      </c>
      <c r="I112" s="302">
        <v>5.4211652536831155E-2</v>
      </c>
      <c r="J112" s="302">
        <f t="shared" ref="J112:J114" si="57">SUM(G112:I112)</f>
        <v>1.2238052740891212</v>
      </c>
      <c r="K112" s="303"/>
      <c r="L112" s="302">
        <v>1.4136599594079826</v>
      </c>
      <c r="M112" s="302">
        <v>1.6751362462561682E-2</v>
      </c>
      <c r="N112" s="302">
        <v>2.3518128591883639E-2</v>
      </c>
      <c r="O112" s="302">
        <f t="shared" ref="O112:O119" si="58">SUM(L112:N112)</f>
        <v>1.4539294504624281</v>
      </c>
    </row>
    <row r="113" spans="1:15" s="236" customFormat="1" x14ac:dyDescent="0.2">
      <c r="A113" s="237" t="str">
        <f>name!E$6</f>
        <v>Associate professional occupations</v>
      </c>
      <c r="B113" s="302">
        <v>0.34224016974120441</v>
      </c>
      <c r="C113" s="302">
        <v>1.2552871419072733E-2</v>
      </c>
      <c r="D113" s="302">
        <v>1.5411932905626809E-2</v>
      </c>
      <c r="E113" s="302">
        <f t="shared" si="56"/>
        <v>0.37020497406590397</v>
      </c>
      <c r="F113" s="303"/>
      <c r="G113" s="302">
        <v>0.6938045977181494</v>
      </c>
      <c r="H113" s="302">
        <v>2.4870084483600754E-2</v>
      </c>
      <c r="I113" s="302">
        <v>5.4755367861479338E-2</v>
      </c>
      <c r="J113" s="302">
        <f t="shared" si="57"/>
        <v>0.77343005006322951</v>
      </c>
      <c r="K113" s="303"/>
      <c r="L113" s="302">
        <v>0.64611309943108242</v>
      </c>
      <c r="M113" s="302">
        <v>2.4911300110129233E-2</v>
      </c>
      <c r="N113" s="302">
        <v>2.2036931384104553E-2</v>
      </c>
      <c r="O113" s="302">
        <f t="shared" si="58"/>
        <v>0.69306133092531619</v>
      </c>
    </row>
    <row r="114" spans="1:15" s="236" customFormat="1" x14ac:dyDescent="0.2">
      <c r="A114" s="237" t="str">
        <f>name!E$7</f>
        <v>Administrative and secretarial occupations</v>
      </c>
      <c r="B114" s="302">
        <v>0.15482550942626294</v>
      </c>
      <c r="C114" s="302">
        <v>3.4652753166842971E-2</v>
      </c>
      <c r="D114" s="302">
        <v>9.2622215165317299E-3</v>
      </c>
      <c r="E114" s="302">
        <f t="shared" si="56"/>
        <v>0.19874048410963763</v>
      </c>
      <c r="F114" s="303"/>
      <c r="G114" s="302">
        <v>0.25200097537922783</v>
      </c>
      <c r="H114" s="302">
        <v>5.9203054798205652E-2</v>
      </c>
      <c r="I114" s="302">
        <v>2.0378568031674212E-2</v>
      </c>
      <c r="J114" s="302">
        <f t="shared" si="57"/>
        <v>0.33158259820910768</v>
      </c>
      <c r="K114" s="303"/>
      <c r="L114" s="302">
        <v>0.17496156865674897</v>
      </c>
      <c r="M114" s="302">
        <v>5.232673164012764E-2</v>
      </c>
      <c r="N114" s="302">
        <v>8.4747433399164504E-2</v>
      </c>
      <c r="O114" s="302">
        <f t="shared" si="58"/>
        <v>0.3120357336960411</v>
      </c>
    </row>
    <row r="115" spans="1:15" s="236" customFormat="1" x14ac:dyDescent="0.2">
      <c r="A115" s="237" t="str">
        <f>name!E$8</f>
        <v>Skilled trades occupations</v>
      </c>
      <c r="B115" s="302">
        <v>0.5095907176766723</v>
      </c>
      <c r="C115" s="302">
        <v>9.5781247127593727E-3</v>
      </c>
      <c r="D115" s="302">
        <v>4.1111803312198152E-2</v>
      </c>
      <c r="E115" s="302">
        <f t="shared" si="56"/>
        <v>0.56028064570162972</v>
      </c>
      <c r="F115" s="303"/>
      <c r="G115" s="302">
        <v>0.6951989851117284</v>
      </c>
      <c r="H115" s="302">
        <v>1.0978620800335393E-2</v>
      </c>
      <c r="I115" s="302">
        <v>7.5837885547541881E-2</v>
      </c>
      <c r="J115" s="302">
        <f>SUM(G115:I115)</f>
        <v>0.78201549145960569</v>
      </c>
      <c r="K115" s="303"/>
      <c r="L115" s="302">
        <v>0.55055325284864021</v>
      </c>
      <c r="M115" s="302">
        <v>8.7131918422050526E-3</v>
      </c>
      <c r="N115" s="302">
        <v>8.450382721684159E-2</v>
      </c>
      <c r="O115" s="302">
        <f t="shared" si="58"/>
        <v>0.64377027190768688</v>
      </c>
    </row>
    <row r="116" spans="1:15" s="236" customFormat="1" x14ac:dyDescent="0.2">
      <c r="A116" s="237" t="str">
        <f>name!E$9</f>
        <v>Caring, leisure and other service occupations</v>
      </c>
      <c r="B116" s="302">
        <v>3.7988322540638532E-2</v>
      </c>
      <c r="C116" s="302">
        <v>2.080432960376178E-3</v>
      </c>
      <c r="D116" s="302">
        <v>1.7906427587327293E-3</v>
      </c>
      <c r="E116" s="302">
        <f t="shared" si="56"/>
        <v>4.1859398259747445E-2</v>
      </c>
      <c r="F116" s="303"/>
      <c r="G116" s="302">
        <v>6.0758082607209059E-2</v>
      </c>
      <c r="H116" s="302">
        <v>3.0226986551612884E-3</v>
      </c>
      <c r="I116" s="302">
        <v>6.0377500551633857E-2</v>
      </c>
      <c r="J116" s="302">
        <f t="shared" ref="J116:J119" si="59">SUM(G116:I116)</f>
        <v>0.12415828181400421</v>
      </c>
      <c r="K116" s="303"/>
      <c r="L116" s="302">
        <v>5.7308500817876182E-2</v>
      </c>
      <c r="M116" s="302">
        <v>1.8493215741860866E-3</v>
      </c>
      <c r="N116" s="302">
        <v>5.0754582114818966E-2</v>
      </c>
      <c r="O116" s="302">
        <f t="shared" si="58"/>
        <v>0.10991240450688124</v>
      </c>
    </row>
    <row r="117" spans="1:15" s="236" customFormat="1" x14ac:dyDescent="0.2">
      <c r="A117" s="237" t="str">
        <f>name!E$10</f>
        <v>Sales and customer service occupations</v>
      </c>
      <c r="B117" s="302">
        <v>0.22432315836799341</v>
      </c>
      <c r="C117" s="302">
        <v>8.4745636472939062E-2</v>
      </c>
      <c r="D117" s="302">
        <v>1.8302403125959623E-2</v>
      </c>
      <c r="E117" s="302">
        <f t="shared" si="56"/>
        <v>0.32737119796689207</v>
      </c>
      <c r="F117" s="303"/>
      <c r="G117" s="302">
        <v>0.35225954391994524</v>
      </c>
      <c r="H117" s="302">
        <v>0.15573682213363105</v>
      </c>
      <c r="I117" s="302">
        <v>1.6220086920132881E-2</v>
      </c>
      <c r="J117" s="302">
        <f t="shared" si="59"/>
        <v>0.52421645297370911</v>
      </c>
      <c r="K117" s="303"/>
      <c r="L117" s="302">
        <v>0.33812041701911605</v>
      </c>
      <c r="M117" s="302">
        <v>0.16495213420670787</v>
      </c>
      <c r="N117" s="302">
        <v>6.4119822232949937E-3</v>
      </c>
      <c r="O117" s="302">
        <f t="shared" si="58"/>
        <v>0.50948453344911893</v>
      </c>
    </row>
    <row r="118" spans="1:15" s="236" customFormat="1" x14ac:dyDescent="0.2">
      <c r="A118" s="237" t="str">
        <f>name!E$11</f>
        <v>Process, plant and machine operatives</v>
      </c>
      <c r="B118" s="302">
        <v>9.7353433486135163E-2</v>
      </c>
      <c r="C118" s="302">
        <v>2.1507121452297422E-3</v>
      </c>
      <c r="D118" s="302">
        <v>1.9366505995485131E-2</v>
      </c>
      <c r="E118" s="302">
        <f t="shared" si="56"/>
        <v>0.11887065162685004</v>
      </c>
      <c r="F118" s="303"/>
      <c r="G118" s="302">
        <v>0.13592616522987988</v>
      </c>
      <c r="H118" s="302">
        <v>3.4763704859218669E-3</v>
      </c>
      <c r="I118" s="302">
        <v>1.0285197414479079E-2</v>
      </c>
      <c r="J118" s="302">
        <f t="shared" si="59"/>
        <v>0.14968773313028083</v>
      </c>
      <c r="K118" s="303"/>
      <c r="L118" s="302">
        <v>0.13344447540383683</v>
      </c>
      <c r="M118" s="302">
        <v>3.4369372919552188E-3</v>
      </c>
      <c r="N118" s="302">
        <v>2.0657725612064408E-2</v>
      </c>
      <c r="O118" s="302">
        <f t="shared" si="58"/>
        <v>0.15753913830785646</v>
      </c>
    </row>
    <row r="119" spans="1:15" s="236" customFormat="1" x14ac:dyDescent="0.2">
      <c r="A119" s="237" t="str">
        <f>name!E$12</f>
        <v>Elementary occupations</v>
      </c>
      <c r="B119" s="302">
        <v>3.0317545891607942E-2</v>
      </c>
      <c r="C119" s="302">
        <v>5.282616966166772E-3</v>
      </c>
      <c r="D119" s="302">
        <v>7.4556175435217739E-3</v>
      </c>
      <c r="E119" s="302">
        <f t="shared" si="56"/>
        <v>4.3055780401296491E-2</v>
      </c>
      <c r="F119" s="303"/>
      <c r="G119" s="302">
        <v>4.2532641078169398E-2</v>
      </c>
      <c r="H119" s="302">
        <v>6.6251289958711383E-3</v>
      </c>
      <c r="I119" s="302">
        <v>3.3836539097428106E-2</v>
      </c>
      <c r="J119" s="302">
        <f t="shared" si="59"/>
        <v>8.2994309171468633E-2</v>
      </c>
      <c r="K119" s="303"/>
      <c r="L119" s="302">
        <v>3.1494800255239527E-2</v>
      </c>
      <c r="M119" s="302">
        <v>4.378592050608812E-3</v>
      </c>
      <c r="N119" s="302">
        <v>4.3105725415193426E-2</v>
      </c>
      <c r="O119" s="302">
        <f t="shared" si="58"/>
        <v>7.8979117721041769E-2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2.2330992954896285</v>
      </c>
      <c r="C121" s="311">
        <f t="shared" ref="C121:E121" si="60">SUM(C111:C119)</f>
        <v>0.1648941911509639</v>
      </c>
      <c r="D121" s="311">
        <f t="shared" si="60"/>
        <v>0.18100651335940568</v>
      </c>
      <c r="E121" s="311">
        <f t="shared" si="60"/>
        <v>2.578999999999998</v>
      </c>
      <c r="F121" s="311"/>
      <c r="G121" s="311">
        <f t="shared" ref="G121:J121" si="61">SUM(G111:G119)</f>
        <v>3.9341454469255845</v>
      </c>
      <c r="H121" s="311">
        <f t="shared" si="61"/>
        <v>0.29794172075287911</v>
      </c>
      <c r="I121" s="311">
        <f t="shared" si="61"/>
        <v>0.38591283232153278</v>
      </c>
      <c r="J121" s="311">
        <f t="shared" si="61"/>
        <v>4.6179999999999968</v>
      </c>
      <c r="K121" s="311"/>
      <c r="L121" s="311">
        <f t="shared" ref="L121:O121" si="62">SUM(L111:L119)</f>
        <v>3.8496559534757875</v>
      </c>
      <c r="M121" s="311">
        <f t="shared" si="62"/>
        <v>0.29600863322253179</v>
      </c>
      <c r="N121" s="311">
        <f t="shared" si="62"/>
        <v>0.36933541330168151</v>
      </c>
      <c r="O121" s="311">
        <f t="shared" si="62"/>
        <v>4.5150000000000023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0.58878582936251644</v>
      </c>
      <c r="C128" s="302">
        <v>2.3688447191111628E-2</v>
      </c>
      <c r="D128" s="302">
        <v>1.2843626224741455E-2</v>
      </c>
      <c r="E128" s="302">
        <f>SUM(B128:D128)</f>
        <v>0.62531790277836952</v>
      </c>
      <c r="F128" s="303"/>
      <c r="G128" s="302">
        <v>0.88121600542798684</v>
      </c>
      <c r="H128" s="302">
        <v>0.1002836951981837</v>
      </c>
      <c r="I128" s="302">
        <v>8.2970464172842609E-2</v>
      </c>
      <c r="J128" s="302">
        <f>SUM(G128:I128)</f>
        <v>1.0644701647990131</v>
      </c>
      <c r="K128" s="303"/>
      <c r="L128" s="302">
        <v>1.0114098424938911</v>
      </c>
      <c r="M128" s="302">
        <v>0.12513638384839801</v>
      </c>
      <c r="N128" s="302">
        <v>8.9426877727571144E-2</v>
      </c>
      <c r="O128" s="302">
        <f>SUM(L128:N128)</f>
        <v>1.2259731040698603</v>
      </c>
    </row>
    <row r="129" spans="1:15" s="236" customFormat="1" x14ac:dyDescent="0.2">
      <c r="A129" s="237" t="str">
        <f>name!E$5</f>
        <v>Professional occupations</v>
      </c>
      <c r="B129" s="302">
        <v>0.56089363378072443</v>
      </c>
      <c r="C129" s="302">
        <v>4.6816470761550287E-2</v>
      </c>
      <c r="D129" s="302">
        <v>1.3479220508968482E-2</v>
      </c>
      <c r="E129" s="302">
        <f t="shared" ref="E129:E136" si="63">SUM(B129:D129)</f>
        <v>0.62118932505124314</v>
      </c>
      <c r="F129" s="303"/>
      <c r="G129" s="302">
        <v>0.94236403798870683</v>
      </c>
      <c r="H129" s="302">
        <v>9.3857954357632833E-2</v>
      </c>
      <c r="I129" s="302">
        <v>3.7657187564401881E-2</v>
      </c>
      <c r="J129" s="302">
        <f t="shared" ref="J129:J131" si="64">SUM(G129:I129)</f>
        <v>1.0738791799107414</v>
      </c>
      <c r="K129" s="303"/>
      <c r="L129" s="302">
        <v>1.3542750094750864</v>
      </c>
      <c r="M129" s="302">
        <v>0.12482044444805726</v>
      </c>
      <c r="N129" s="302">
        <v>3.4921225954416671E-2</v>
      </c>
      <c r="O129" s="302">
        <f t="shared" ref="O129:O136" si="65">SUM(L129:N129)</f>
        <v>1.5140166798775603</v>
      </c>
    </row>
    <row r="130" spans="1:15" s="236" customFormat="1" x14ac:dyDescent="0.2">
      <c r="A130" s="237" t="str">
        <f>name!E$6</f>
        <v>Associate professional occupations</v>
      </c>
      <c r="B130" s="302">
        <v>0.58198824493594814</v>
      </c>
      <c r="C130" s="302">
        <v>5.2565736732105309E-2</v>
      </c>
      <c r="D130" s="302">
        <v>1.8978129349536615E-2</v>
      </c>
      <c r="E130" s="302">
        <f t="shared" si="63"/>
        <v>0.65353211101759001</v>
      </c>
      <c r="F130" s="303"/>
      <c r="G130" s="302">
        <v>0.85129337470565336</v>
      </c>
      <c r="H130" s="302">
        <v>8.1320217696694147E-2</v>
      </c>
      <c r="I130" s="302">
        <v>2.2733394873621391E-2</v>
      </c>
      <c r="J130" s="302">
        <f t="shared" si="64"/>
        <v>0.9553469872759689</v>
      </c>
      <c r="K130" s="303"/>
      <c r="L130" s="302">
        <v>1.0230292734437223</v>
      </c>
      <c r="M130" s="302">
        <v>8.0696565418291066E-2</v>
      </c>
      <c r="N130" s="302">
        <v>2.6485347823752746E-2</v>
      </c>
      <c r="O130" s="302">
        <f t="shared" si="65"/>
        <v>1.1302111866857663</v>
      </c>
    </row>
    <row r="131" spans="1:15" s="236" customFormat="1" x14ac:dyDescent="0.2">
      <c r="A131" s="237" t="str">
        <f>name!E$7</f>
        <v>Administrative and secretarial occupations</v>
      </c>
      <c r="B131" s="302">
        <v>0.21433429783838753</v>
      </c>
      <c r="C131" s="302">
        <v>8.8218664996255081E-2</v>
      </c>
      <c r="D131" s="302">
        <v>7.1352620801101128E-3</v>
      </c>
      <c r="E131" s="302">
        <f t="shared" si="63"/>
        <v>0.30968822491475273</v>
      </c>
      <c r="F131" s="303"/>
      <c r="G131" s="302">
        <v>0.24967053653637217</v>
      </c>
      <c r="H131" s="302">
        <v>0.12990679107803252</v>
      </c>
      <c r="I131" s="302">
        <v>4.7762022306277593E-3</v>
      </c>
      <c r="J131" s="302">
        <f t="shared" si="64"/>
        <v>0.3843535298450324</v>
      </c>
      <c r="K131" s="303"/>
      <c r="L131" s="302">
        <v>0.24106912825151203</v>
      </c>
      <c r="M131" s="302">
        <v>0.13866593352882187</v>
      </c>
      <c r="N131" s="302">
        <v>7.1705679375155731E-3</v>
      </c>
      <c r="O131" s="302">
        <f t="shared" si="65"/>
        <v>0.38690562971784948</v>
      </c>
    </row>
    <row r="132" spans="1:15" s="236" customFormat="1" x14ac:dyDescent="0.2">
      <c r="A132" s="237" t="str">
        <f>name!E$8</f>
        <v>Skilled trades occupations</v>
      </c>
      <c r="B132" s="302">
        <v>0.32987639319025325</v>
      </c>
      <c r="C132" s="302">
        <v>3.6497314994768985E-2</v>
      </c>
      <c r="D132" s="302">
        <v>3.0428500388848076E-2</v>
      </c>
      <c r="E132" s="302">
        <f t="shared" si="63"/>
        <v>0.39680220857387033</v>
      </c>
      <c r="F132" s="303"/>
      <c r="G132" s="302">
        <v>0.41595016009295072</v>
      </c>
      <c r="H132" s="302">
        <v>0.1187519223148269</v>
      </c>
      <c r="I132" s="302">
        <v>9.4209862274968692E-2</v>
      </c>
      <c r="J132" s="302">
        <f>SUM(G132:I132)</f>
        <v>0.62891194468274625</v>
      </c>
      <c r="K132" s="303"/>
      <c r="L132" s="302">
        <v>0.49006316806310213</v>
      </c>
      <c r="M132" s="302">
        <v>0.17163369717589308</v>
      </c>
      <c r="N132" s="302">
        <v>9.7058203862665504E-2</v>
      </c>
      <c r="O132" s="302">
        <f t="shared" si="65"/>
        <v>0.75875506910166068</v>
      </c>
    </row>
    <row r="133" spans="1:15" s="236" customFormat="1" x14ac:dyDescent="0.2">
      <c r="A133" s="237" t="str">
        <f>name!E$9</f>
        <v>Caring, leisure and other service occupations</v>
      </c>
      <c r="B133" s="302">
        <v>9.1083685493215966E-2</v>
      </c>
      <c r="C133" s="302">
        <v>1.7191369000902741E-2</v>
      </c>
      <c r="D133" s="302">
        <v>1.229072923353133E-2</v>
      </c>
      <c r="E133" s="302">
        <f t="shared" si="63"/>
        <v>0.12056578372765003</v>
      </c>
      <c r="F133" s="303"/>
      <c r="G133" s="302">
        <v>0.11607353676725898</v>
      </c>
      <c r="H133" s="302">
        <v>3.0772596260415289E-2</v>
      </c>
      <c r="I133" s="302">
        <v>3.498681040294313E-3</v>
      </c>
      <c r="J133" s="302">
        <f t="shared" ref="J133:J136" si="66">SUM(G133:I133)</f>
        <v>0.15034481406796857</v>
      </c>
      <c r="K133" s="303"/>
      <c r="L133" s="302">
        <v>0.16251124799186253</v>
      </c>
      <c r="M133" s="302">
        <v>2.8828544977540106E-2</v>
      </c>
      <c r="N133" s="302">
        <v>4.7515760505363975E-3</v>
      </c>
      <c r="O133" s="302">
        <f t="shared" si="65"/>
        <v>0.19609136901993904</v>
      </c>
    </row>
    <row r="134" spans="1:15" s="236" customFormat="1" x14ac:dyDescent="0.2">
      <c r="A134" s="237" t="str">
        <f>name!E$10</f>
        <v>Sales and customer service occupations</v>
      </c>
      <c r="B134" s="302">
        <v>9.8203677714772772E-2</v>
      </c>
      <c r="C134" s="302">
        <v>4.8136724955035064E-2</v>
      </c>
      <c r="D134" s="302">
        <v>5.482505280282074E-3</v>
      </c>
      <c r="E134" s="302">
        <f t="shared" si="63"/>
        <v>0.1518229079500899</v>
      </c>
      <c r="F134" s="303"/>
      <c r="G134" s="302">
        <v>0.12777690719489351</v>
      </c>
      <c r="H134" s="302">
        <v>7.9430016974981379E-2</v>
      </c>
      <c r="I134" s="302">
        <v>1.4828515881916646E-2</v>
      </c>
      <c r="J134" s="302">
        <f t="shared" si="66"/>
        <v>0.22203544005179154</v>
      </c>
      <c r="K134" s="303"/>
      <c r="L134" s="302">
        <v>0.17663785125878664</v>
      </c>
      <c r="M134" s="302">
        <v>0.10064436939093729</v>
      </c>
      <c r="N134" s="302">
        <v>1.301430103418536E-2</v>
      </c>
      <c r="O134" s="302">
        <f t="shared" si="65"/>
        <v>0.29029652168390935</v>
      </c>
    </row>
    <row r="135" spans="1:15" s="236" customFormat="1" x14ac:dyDescent="0.2">
      <c r="A135" s="237" t="str">
        <f>name!E$11</f>
        <v>Process, plant and machine operatives</v>
      </c>
      <c r="B135" s="302">
        <v>0.83401835022395154</v>
      </c>
      <c r="C135" s="302">
        <v>3.683085689502151E-2</v>
      </c>
      <c r="D135" s="302">
        <v>6.331456008300723E-3</v>
      </c>
      <c r="E135" s="302">
        <f t="shared" si="63"/>
        <v>0.87718066312727383</v>
      </c>
      <c r="F135" s="303"/>
      <c r="G135" s="302">
        <v>0.97129701094464804</v>
      </c>
      <c r="H135" s="302">
        <v>0.15677557680166174</v>
      </c>
      <c r="I135" s="302">
        <v>2.6958118077628029E-2</v>
      </c>
      <c r="J135" s="302">
        <f t="shared" si="66"/>
        <v>1.1550307058239377</v>
      </c>
      <c r="K135" s="303"/>
      <c r="L135" s="302">
        <v>1.2214153626196789</v>
      </c>
      <c r="M135" s="302">
        <v>0.1885106799042095</v>
      </c>
      <c r="N135" s="302">
        <v>3.0186918296379317E-2</v>
      </c>
      <c r="O135" s="302">
        <f t="shared" si="65"/>
        <v>1.4401129608202679</v>
      </c>
    </row>
    <row r="136" spans="1:15" s="236" customFormat="1" x14ac:dyDescent="0.2">
      <c r="A136" s="237" t="str">
        <f>name!E$12</f>
        <v>Elementary occupations</v>
      </c>
      <c r="B136" s="302">
        <v>0.81368662258992275</v>
      </c>
      <c r="C136" s="302">
        <v>3.9354387908084452E-2</v>
      </c>
      <c r="D136" s="302">
        <v>2.1859862361156644E-2</v>
      </c>
      <c r="E136" s="302">
        <f t="shared" si="63"/>
        <v>0.87490087285916385</v>
      </c>
      <c r="F136" s="303"/>
      <c r="G136" s="302">
        <v>0.90351220734636806</v>
      </c>
      <c r="H136" s="302">
        <v>6.3124285022306187E-2</v>
      </c>
      <c r="I136" s="302">
        <v>1.3990741174100929E-2</v>
      </c>
      <c r="J136" s="302">
        <f t="shared" si="66"/>
        <v>0.98062723354277515</v>
      </c>
      <c r="K136" s="303"/>
      <c r="L136" s="302">
        <v>0.90831107907606523</v>
      </c>
      <c r="M136" s="302">
        <v>8.1139472482464017E-2</v>
      </c>
      <c r="N136" s="302">
        <v>1.9186927464644312E-2</v>
      </c>
      <c r="O136" s="302">
        <f t="shared" si="65"/>
        <v>1.0086374790231736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4.1128707351296923</v>
      </c>
      <c r="C138" s="311">
        <f t="shared" ref="C138:E138" si="67">SUM(C128:C136)</f>
        <v>0.38929997343483508</v>
      </c>
      <c r="D138" s="311">
        <f t="shared" si="67"/>
        <v>0.12882929143547553</v>
      </c>
      <c r="E138" s="311">
        <f t="shared" si="67"/>
        <v>4.6310000000000029</v>
      </c>
      <c r="F138" s="311"/>
      <c r="G138" s="311">
        <f t="shared" ref="G138:J138" si="68">SUM(G128:G136)</f>
        <v>5.4591537770048379</v>
      </c>
      <c r="H138" s="311">
        <f t="shared" si="68"/>
        <v>0.85422305570473467</v>
      </c>
      <c r="I138" s="311">
        <f t="shared" si="68"/>
        <v>0.30162316729040223</v>
      </c>
      <c r="J138" s="311">
        <f t="shared" si="68"/>
        <v>6.6149999999999753</v>
      </c>
      <c r="K138" s="311"/>
      <c r="L138" s="311">
        <f t="shared" ref="L138:O138" si="69">SUM(L128:L136)</f>
        <v>6.5887219626737075</v>
      </c>
      <c r="M138" s="311">
        <f t="shared" si="69"/>
        <v>1.0400760911746123</v>
      </c>
      <c r="N138" s="311">
        <f t="shared" si="69"/>
        <v>0.32220194615166703</v>
      </c>
      <c r="O138" s="311">
        <f t="shared" si="69"/>
        <v>7.9509999999999863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2.3534305124150077</v>
      </c>
      <c r="C145" s="302">
        <v>0.16662686268714746</v>
      </c>
      <c r="D145" s="302">
        <v>0.71671284081509312</v>
      </c>
      <c r="E145" s="302">
        <f>SUM(B145:D145)</f>
        <v>3.2367702159172484</v>
      </c>
      <c r="F145" s="303"/>
      <c r="G145" s="302">
        <v>3.2800379647762727</v>
      </c>
      <c r="H145" s="302">
        <v>0.44956816458343962</v>
      </c>
      <c r="I145" s="302">
        <v>1.3331464562446735</v>
      </c>
      <c r="J145" s="302">
        <f>SUM(G145:I145)</f>
        <v>5.062752585604386</v>
      </c>
      <c r="K145" s="303"/>
      <c r="L145" s="302">
        <v>3.5171821235886016</v>
      </c>
      <c r="M145" s="302">
        <v>0.50512480161201734</v>
      </c>
      <c r="N145" s="302">
        <v>1.5408654665185959</v>
      </c>
      <c r="O145" s="302">
        <f>SUM(L145:N145)</f>
        <v>5.5631723917192151</v>
      </c>
    </row>
    <row r="146" spans="1:15" s="236" customFormat="1" x14ac:dyDescent="0.2">
      <c r="A146" s="237" t="str">
        <f>name!E$5</f>
        <v>Professional occupations</v>
      </c>
      <c r="B146" s="302">
        <v>2.4883552013351995</v>
      </c>
      <c r="C146" s="302">
        <v>0.10287330948850042</v>
      </c>
      <c r="D146" s="302">
        <v>0.35171958671199682</v>
      </c>
      <c r="E146" s="302">
        <f t="shared" ref="E146:E153" si="70">SUM(B146:D146)</f>
        <v>2.9429480975356967</v>
      </c>
      <c r="F146" s="303"/>
      <c r="G146" s="302">
        <v>3.9023026258791025</v>
      </c>
      <c r="H146" s="302">
        <v>0.24542922313781299</v>
      </c>
      <c r="I146" s="302">
        <v>0.56564071528500015</v>
      </c>
      <c r="J146" s="302">
        <f t="shared" ref="J146:J148" si="71">SUM(G146:I146)</f>
        <v>4.713372564301916</v>
      </c>
      <c r="K146" s="303"/>
      <c r="L146" s="302">
        <v>6.0044547631919789</v>
      </c>
      <c r="M146" s="302">
        <v>0.28784100103693722</v>
      </c>
      <c r="N146" s="302">
        <v>0.46850592696420701</v>
      </c>
      <c r="O146" s="302">
        <f t="shared" ref="O146:O153" si="72">SUM(L146:N146)</f>
        <v>6.760801691193123</v>
      </c>
    </row>
    <row r="147" spans="1:15" s="236" customFormat="1" x14ac:dyDescent="0.2">
      <c r="A147" s="237" t="str">
        <f>name!E$6</f>
        <v>Associate professional occupations</v>
      </c>
      <c r="B147" s="302">
        <v>1.4282823362380292</v>
      </c>
      <c r="C147" s="302">
        <v>0.12846445436113965</v>
      </c>
      <c r="D147" s="302">
        <v>0.16229220529161062</v>
      </c>
      <c r="E147" s="302">
        <f t="shared" si="70"/>
        <v>1.7190389958907797</v>
      </c>
      <c r="F147" s="303"/>
      <c r="G147" s="302">
        <v>2.1054101816691047</v>
      </c>
      <c r="H147" s="302">
        <v>0.26161961141732754</v>
      </c>
      <c r="I147" s="302">
        <v>0.22758886553312874</v>
      </c>
      <c r="J147" s="302">
        <f t="shared" si="71"/>
        <v>2.5946186586195608</v>
      </c>
      <c r="K147" s="303"/>
      <c r="L147" s="302">
        <v>2.5841020452126613</v>
      </c>
      <c r="M147" s="302">
        <v>0.26131150388381186</v>
      </c>
      <c r="N147" s="302">
        <v>0.26076460853208977</v>
      </c>
      <c r="O147" s="302">
        <f t="shared" si="72"/>
        <v>3.1061781576285625</v>
      </c>
    </row>
    <row r="148" spans="1:15" s="236" customFormat="1" x14ac:dyDescent="0.2">
      <c r="A148" s="237" t="str">
        <f>name!E$7</f>
        <v>Administrative and secretarial occupations</v>
      </c>
      <c r="B148" s="302">
        <v>1.0617720563744966</v>
      </c>
      <c r="C148" s="302">
        <v>0.91700731332212537</v>
      </c>
      <c r="D148" s="302">
        <v>0.31821842430065506</v>
      </c>
      <c r="E148" s="302">
        <f t="shared" si="70"/>
        <v>2.296997793997277</v>
      </c>
      <c r="F148" s="303"/>
      <c r="G148" s="302">
        <v>1.3080587345451757</v>
      </c>
      <c r="H148" s="302">
        <v>1.3342310793004106</v>
      </c>
      <c r="I148" s="302">
        <v>0.34237338795224243</v>
      </c>
      <c r="J148" s="302">
        <f t="shared" si="71"/>
        <v>2.984663201797829</v>
      </c>
      <c r="K148" s="303"/>
      <c r="L148" s="302">
        <v>1.1801756417276836</v>
      </c>
      <c r="M148" s="302">
        <v>1.5486846225441093</v>
      </c>
      <c r="N148" s="302">
        <v>0.27860348071213131</v>
      </c>
      <c r="O148" s="302">
        <f t="shared" si="72"/>
        <v>3.0074637449839243</v>
      </c>
    </row>
    <row r="149" spans="1:15" s="236" customFormat="1" x14ac:dyDescent="0.2">
      <c r="A149" s="237" t="str">
        <f>name!E$8</f>
        <v>Skilled trades occupations</v>
      </c>
      <c r="B149" s="302">
        <v>4.017607399930486</v>
      </c>
      <c r="C149" s="302">
        <v>0.26008654016371541</v>
      </c>
      <c r="D149" s="302">
        <v>8.1480772191651365</v>
      </c>
      <c r="E149" s="302">
        <f t="shared" si="70"/>
        <v>12.425771159259337</v>
      </c>
      <c r="F149" s="303"/>
      <c r="G149" s="302">
        <v>3.919451786651921</v>
      </c>
      <c r="H149" s="302">
        <v>0.29634286269436461</v>
      </c>
      <c r="I149" s="302">
        <v>8.671523468585205</v>
      </c>
      <c r="J149" s="302">
        <f>SUM(G149:I149)</f>
        <v>12.887318117931491</v>
      </c>
      <c r="K149" s="303"/>
      <c r="L149" s="302">
        <v>2.9229412789363058</v>
      </c>
      <c r="M149" s="302">
        <v>0.53067146888880512</v>
      </c>
      <c r="N149" s="302">
        <v>10.205572315018399</v>
      </c>
      <c r="O149" s="302">
        <f t="shared" si="72"/>
        <v>13.659185062843509</v>
      </c>
    </row>
    <row r="150" spans="1:15" s="236" customFormat="1" x14ac:dyDescent="0.2">
      <c r="A150" s="237" t="str">
        <f>name!E$9</f>
        <v>Caring, leisure and other service occupations</v>
      </c>
      <c r="B150" s="302">
        <v>6.31818043902687E-2</v>
      </c>
      <c r="C150" s="302">
        <v>1.408785960973833E-2</v>
      </c>
      <c r="D150" s="302">
        <v>9.6729657343641393E-3</v>
      </c>
      <c r="E150" s="302">
        <f t="shared" si="70"/>
        <v>8.6942629734371182E-2</v>
      </c>
      <c r="F150" s="303"/>
      <c r="G150" s="302">
        <v>8.470224409224289E-2</v>
      </c>
      <c r="H150" s="302">
        <v>2.6480712051658601E-2</v>
      </c>
      <c r="I150" s="302">
        <v>1.3711713074462548E-2</v>
      </c>
      <c r="J150" s="302">
        <f t="shared" ref="J150:J153" si="73">SUM(G150:I150)</f>
        <v>0.12489466921836404</v>
      </c>
      <c r="K150" s="303"/>
      <c r="L150" s="302">
        <v>8.2244716223701844E-2</v>
      </c>
      <c r="M150" s="302">
        <v>2.1557327296795142E-2</v>
      </c>
      <c r="N150" s="302">
        <v>2.1897137857356971E-2</v>
      </c>
      <c r="O150" s="302">
        <f t="shared" si="72"/>
        <v>0.12569918137785396</v>
      </c>
    </row>
    <row r="151" spans="1:15" s="236" customFormat="1" x14ac:dyDescent="0.2">
      <c r="A151" s="237" t="str">
        <f>name!E$10</f>
        <v>Sales and customer service occupations</v>
      </c>
      <c r="B151" s="302">
        <v>0.24896197956314506</v>
      </c>
      <c r="C151" s="302">
        <v>0.10572390021990453</v>
      </c>
      <c r="D151" s="302">
        <v>5.6006669722253773E-2</v>
      </c>
      <c r="E151" s="302">
        <f t="shared" si="70"/>
        <v>0.41069254950530337</v>
      </c>
      <c r="F151" s="303"/>
      <c r="G151" s="302">
        <v>0.30828468307856521</v>
      </c>
      <c r="H151" s="302">
        <v>0.18603267616612329</v>
      </c>
      <c r="I151" s="302">
        <v>6.8004247440179869E-2</v>
      </c>
      <c r="J151" s="302">
        <f t="shared" si="73"/>
        <v>0.56232160668486841</v>
      </c>
      <c r="K151" s="303"/>
      <c r="L151" s="302">
        <v>0.36878315251701393</v>
      </c>
      <c r="M151" s="302">
        <v>0.20670062376919582</v>
      </c>
      <c r="N151" s="302">
        <v>7.4464083541705237E-2</v>
      </c>
      <c r="O151" s="302">
        <f t="shared" si="72"/>
        <v>0.64994785982791492</v>
      </c>
    </row>
    <row r="152" spans="1:15" s="236" customFormat="1" x14ac:dyDescent="0.2">
      <c r="A152" s="237" t="str">
        <f>name!E$11</f>
        <v>Process, plant and machine operatives</v>
      </c>
      <c r="B152" s="302">
        <v>1.6315316306660363</v>
      </c>
      <c r="C152" s="302">
        <v>5.7596732520069076E-2</v>
      </c>
      <c r="D152" s="302">
        <v>0.5362896785582838</v>
      </c>
      <c r="E152" s="302">
        <f t="shared" si="70"/>
        <v>2.2254180417443892</v>
      </c>
      <c r="F152" s="303"/>
      <c r="G152" s="302">
        <v>1.6009440414334997</v>
      </c>
      <c r="H152" s="302">
        <v>0.12128656685218482</v>
      </c>
      <c r="I152" s="302">
        <v>0.799899628518981</v>
      </c>
      <c r="J152" s="302">
        <f t="shared" si="73"/>
        <v>2.5221302368046654</v>
      </c>
      <c r="K152" s="303"/>
      <c r="L152" s="302">
        <v>1.5540640983684377</v>
      </c>
      <c r="M152" s="302">
        <v>0.12190668693198603</v>
      </c>
      <c r="N152" s="302">
        <v>1.1985448426886838</v>
      </c>
      <c r="O152" s="302">
        <f t="shared" si="72"/>
        <v>2.8745156279891075</v>
      </c>
    </row>
    <row r="153" spans="1:15" s="236" customFormat="1" x14ac:dyDescent="0.2">
      <c r="A153" s="237" t="str">
        <f>name!E$12</f>
        <v>Elementary occupations</v>
      </c>
      <c r="B153" s="302">
        <v>0.76598284718874665</v>
      </c>
      <c r="C153" s="302">
        <v>0.1997264182435082</v>
      </c>
      <c r="D153" s="302">
        <v>0.63571125098339876</v>
      </c>
      <c r="E153" s="302">
        <f t="shared" si="70"/>
        <v>1.6014205164156536</v>
      </c>
      <c r="F153" s="303"/>
      <c r="G153" s="302">
        <v>0.72649516874413822</v>
      </c>
      <c r="H153" s="302">
        <v>0.28520295005379159</v>
      </c>
      <c r="I153" s="302">
        <v>0.75923024023905128</v>
      </c>
      <c r="J153" s="302">
        <f t="shared" si="73"/>
        <v>1.7709283590369811</v>
      </c>
      <c r="K153" s="303"/>
      <c r="L153" s="302">
        <v>0.84970055583870074</v>
      </c>
      <c r="M153" s="302">
        <v>0.34427310996655219</v>
      </c>
      <c r="N153" s="302">
        <v>1.0790626166315307</v>
      </c>
      <c r="O153" s="302">
        <f t="shared" si="72"/>
        <v>2.2730362824367836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14.059105768101414</v>
      </c>
      <c r="C155" s="311">
        <f t="shared" ref="C155:E155" si="74">SUM(C145:C153)</f>
        <v>1.9521933906158482</v>
      </c>
      <c r="D155" s="311">
        <f t="shared" si="74"/>
        <v>10.934700841282792</v>
      </c>
      <c r="E155" s="311">
        <f t="shared" si="74"/>
        <v>26.946000000000058</v>
      </c>
      <c r="F155" s="311"/>
      <c r="G155" s="311">
        <f t="shared" ref="G155:J155" si="75">SUM(G145:G153)</f>
        <v>17.235687430870019</v>
      </c>
      <c r="H155" s="311">
        <f t="shared" si="75"/>
        <v>3.206193846257114</v>
      </c>
      <c r="I155" s="311">
        <f t="shared" si="75"/>
        <v>12.781118722872923</v>
      </c>
      <c r="J155" s="311">
        <f t="shared" si="75"/>
        <v>33.223000000000063</v>
      </c>
      <c r="K155" s="311"/>
      <c r="L155" s="311">
        <f t="shared" ref="L155:O155" si="76">SUM(L145:L153)</f>
        <v>19.063648375605091</v>
      </c>
      <c r="M155" s="311">
        <f t="shared" si="76"/>
        <v>3.8280711459302097</v>
      </c>
      <c r="N155" s="311">
        <f t="shared" si="76"/>
        <v>15.128280478464699</v>
      </c>
      <c r="O155" s="311">
        <f t="shared" si="76"/>
        <v>38.019999999999996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9.1829095214888863</v>
      </c>
      <c r="C162" s="302">
        <v>0.75725960711642049</v>
      </c>
      <c r="D162" s="302">
        <v>2.0011778174719934</v>
      </c>
      <c r="E162" s="302">
        <f>SUM(B162:D162)</f>
        <v>11.941346946077299</v>
      </c>
      <c r="F162" s="303"/>
      <c r="G162" s="302">
        <v>11.048537409973607</v>
      </c>
      <c r="H162" s="302">
        <v>1.3269211650813213</v>
      </c>
      <c r="I162" s="302">
        <v>1.9927775479411034</v>
      </c>
      <c r="J162" s="302">
        <f>SUM(G162:I162)</f>
        <v>14.368236122996031</v>
      </c>
      <c r="K162" s="303"/>
      <c r="L162" s="302">
        <v>11.691770719181157</v>
      </c>
      <c r="M162" s="302">
        <v>1.4195097242472727</v>
      </c>
      <c r="N162" s="302">
        <v>2.2535465856701222</v>
      </c>
      <c r="O162" s="302">
        <f>SUM(L162:N162)</f>
        <v>15.364827029098553</v>
      </c>
    </row>
    <row r="163" spans="1:15" s="236" customFormat="1" x14ac:dyDescent="0.2">
      <c r="A163" s="237" t="str">
        <f>name!E$5</f>
        <v>Professional occupations</v>
      </c>
      <c r="B163" s="302">
        <v>5.7546844361267269</v>
      </c>
      <c r="C163" s="302">
        <v>0.81752564855358312</v>
      </c>
      <c r="D163" s="302">
        <v>0.42548219204749504</v>
      </c>
      <c r="E163" s="302">
        <f t="shared" ref="E163:E170" si="77">SUM(B163:D163)</f>
        <v>6.9976922767278049</v>
      </c>
      <c r="F163" s="303"/>
      <c r="G163" s="302">
        <v>7.8803482189613812</v>
      </c>
      <c r="H163" s="302">
        <v>1.2558739505588561</v>
      </c>
      <c r="I163" s="302">
        <v>0.41227562221048392</v>
      </c>
      <c r="J163" s="302">
        <f t="shared" ref="J163:J165" si="78">SUM(G163:I163)</f>
        <v>9.5484977917307212</v>
      </c>
      <c r="K163" s="303"/>
      <c r="L163" s="302">
        <v>10.50571296245977</v>
      </c>
      <c r="M163" s="302">
        <v>1.2511689584639305</v>
      </c>
      <c r="N163" s="302">
        <v>0.34493770897967774</v>
      </c>
      <c r="O163" s="302">
        <f t="shared" ref="O163:O170" si="79">SUM(L163:N163)</f>
        <v>12.101819629903378</v>
      </c>
    </row>
    <row r="164" spans="1:15" s="236" customFormat="1" x14ac:dyDescent="0.2">
      <c r="A164" s="237" t="str">
        <f>name!E$6</f>
        <v>Associate professional occupations</v>
      </c>
      <c r="B164" s="302">
        <v>5.9039426033564943</v>
      </c>
      <c r="C164" s="302">
        <v>1.3805384007213697</v>
      </c>
      <c r="D164" s="302">
        <v>0.40613134300942727</v>
      </c>
      <c r="E164" s="302">
        <f t="shared" si="77"/>
        <v>7.6906123470872911</v>
      </c>
      <c r="F164" s="303"/>
      <c r="G164" s="302">
        <v>7.2005898465914342</v>
      </c>
      <c r="H164" s="302">
        <v>1.7642047532715392</v>
      </c>
      <c r="I164" s="302">
        <v>0.32306084268582408</v>
      </c>
      <c r="J164" s="302">
        <f t="shared" si="78"/>
        <v>9.2878554425487962</v>
      </c>
      <c r="K164" s="303"/>
      <c r="L164" s="302">
        <v>8.2672789754479616</v>
      </c>
      <c r="M164" s="302">
        <v>1.6371261864853415</v>
      </c>
      <c r="N164" s="302">
        <v>0.33311714981274465</v>
      </c>
      <c r="O164" s="302">
        <f t="shared" si="79"/>
        <v>10.237522311746048</v>
      </c>
    </row>
    <row r="165" spans="1:15" s="236" customFormat="1" x14ac:dyDescent="0.2">
      <c r="A165" s="237" t="str">
        <f>name!E$7</f>
        <v>Administrative and secretarial occupations</v>
      </c>
      <c r="B165" s="302">
        <v>5.8372018788115803</v>
      </c>
      <c r="C165" s="302">
        <v>2.4836996573739563</v>
      </c>
      <c r="D165" s="302">
        <v>0.16384109439041994</v>
      </c>
      <c r="E165" s="302">
        <f t="shared" si="77"/>
        <v>8.4847426305759566</v>
      </c>
      <c r="F165" s="303"/>
      <c r="G165" s="302">
        <v>6.2288351001213265</v>
      </c>
      <c r="H165" s="302">
        <v>2.741111657170805</v>
      </c>
      <c r="I165" s="302">
        <v>0.14417991807603106</v>
      </c>
      <c r="J165" s="302">
        <f t="shared" si="78"/>
        <v>9.114126675368162</v>
      </c>
      <c r="K165" s="303"/>
      <c r="L165" s="302">
        <v>6.8811970979204382</v>
      </c>
      <c r="M165" s="302">
        <v>2.5353283890172418</v>
      </c>
      <c r="N165" s="302">
        <v>0.13584825991185326</v>
      </c>
      <c r="O165" s="302">
        <f t="shared" si="79"/>
        <v>9.5523737468495327</v>
      </c>
    </row>
    <row r="166" spans="1:15" s="236" customFormat="1" x14ac:dyDescent="0.2">
      <c r="A166" s="237" t="str">
        <f>name!E$8</f>
        <v>Skilled trades occupations</v>
      </c>
      <c r="B166" s="302">
        <v>5.0375007139931789</v>
      </c>
      <c r="C166" s="302">
        <v>0.91506066146194764</v>
      </c>
      <c r="D166" s="302">
        <v>0.99629894161212706</v>
      </c>
      <c r="E166" s="302">
        <f t="shared" si="77"/>
        <v>6.948860317067254</v>
      </c>
      <c r="F166" s="303"/>
      <c r="G166" s="302">
        <v>4.6156652065187806</v>
      </c>
      <c r="H166" s="302">
        <v>0.80650586571407179</v>
      </c>
      <c r="I166" s="302">
        <v>0.8397826295079962</v>
      </c>
      <c r="J166" s="302">
        <f>SUM(G166:I166)</f>
        <v>6.2619537017408486</v>
      </c>
      <c r="K166" s="303"/>
      <c r="L166" s="302">
        <v>4.3721411277735678</v>
      </c>
      <c r="M166" s="302">
        <v>0.92539903784751887</v>
      </c>
      <c r="N166" s="302">
        <v>0.97756893405389755</v>
      </c>
      <c r="O166" s="302">
        <f t="shared" si="79"/>
        <v>6.2751090996749834</v>
      </c>
    </row>
    <row r="167" spans="1:15" s="236" customFormat="1" x14ac:dyDescent="0.2">
      <c r="A167" s="237" t="str">
        <f>name!E$9</f>
        <v>Caring, leisure and other service occupations</v>
      </c>
      <c r="B167" s="302">
        <v>0.61196482987397405</v>
      </c>
      <c r="C167" s="302">
        <v>0.24151314151328293</v>
      </c>
      <c r="D167" s="302">
        <v>8.4056252484375135E-2</v>
      </c>
      <c r="E167" s="302">
        <f t="shared" si="77"/>
        <v>0.9375342238716321</v>
      </c>
      <c r="F167" s="303"/>
      <c r="G167" s="302">
        <v>0.6709824061864984</v>
      </c>
      <c r="H167" s="302">
        <v>0.23467829134405455</v>
      </c>
      <c r="I167" s="302">
        <v>9.5863697256145644E-2</v>
      </c>
      <c r="J167" s="302">
        <f t="shared" ref="J167:J170" si="80">SUM(G167:I167)</f>
        <v>1.0015243947866987</v>
      </c>
      <c r="K167" s="303"/>
      <c r="L167" s="302">
        <v>0.87270763009950003</v>
      </c>
      <c r="M167" s="302">
        <v>0.14886753207212056</v>
      </c>
      <c r="N167" s="302">
        <v>0.16967214438005443</v>
      </c>
      <c r="O167" s="302">
        <f t="shared" si="79"/>
        <v>1.1912473065516749</v>
      </c>
    </row>
    <row r="168" spans="1:15" s="236" customFormat="1" x14ac:dyDescent="0.2">
      <c r="A168" s="237" t="str">
        <f>name!E$10</f>
        <v>Sales and customer service occupations</v>
      </c>
      <c r="B168" s="302">
        <v>6.6500578655893605</v>
      </c>
      <c r="C168" s="302">
        <v>19.020630667177894</v>
      </c>
      <c r="D168" s="302">
        <v>0.97322118841682193</v>
      </c>
      <c r="E168" s="302">
        <f t="shared" si="77"/>
        <v>26.643909721184077</v>
      </c>
      <c r="F168" s="303"/>
      <c r="G168" s="302">
        <v>6.3871806378999354</v>
      </c>
      <c r="H168" s="302">
        <v>20.136765744843011</v>
      </c>
      <c r="I168" s="302">
        <v>0.64985940892172778</v>
      </c>
      <c r="J168" s="302">
        <f t="shared" si="80"/>
        <v>27.173805791664673</v>
      </c>
      <c r="K168" s="303"/>
      <c r="L168" s="302">
        <v>5.5369166159110392</v>
      </c>
      <c r="M168" s="302">
        <v>19.282614707828685</v>
      </c>
      <c r="N168" s="302">
        <v>0.47807042759804658</v>
      </c>
      <c r="O168" s="302">
        <f t="shared" si="79"/>
        <v>25.297601751337773</v>
      </c>
    </row>
    <row r="169" spans="1:15" s="236" customFormat="1" x14ac:dyDescent="0.2">
      <c r="A169" s="237" t="str">
        <f>name!E$11</f>
        <v>Process, plant and machine operatives</v>
      </c>
      <c r="B169" s="302">
        <v>4.1434016501493405</v>
      </c>
      <c r="C169" s="302">
        <v>0.72604554847186831</v>
      </c>
      <c r="D169" s="302">
        <v>9.7792799395564178E-2</v>
      </c>
      <c r="E169" s="302">
        <f t="shared" si="77"/>
        <v>4.9672399980167725</v>
      </c>
      <c r="F169" s="303"/>
      <c r="G169" s="302">
        <v>3.497757916309796</v>
      </c>
      <c r="H169" s="302">
        <v>0.7763955363636792</v>
      </c>
      <c r="I169" s="302">
        <v>9.5092927368148991E-2</v>
      </c>
      <c r="J169" s="302">
        <f t="shared" si="80"/>
        <v>4.3692463800416244</v>
      </c>
      <c r="K169" s="303"/>
      <c r="L169" s="302">
        <v>3.1844867456007626</v>
      </c>
      <c r="M169" s="302">
        <v>0.86741685975393912</v>
      </c>
      <c r="N169" s="302">
        <v>0.15248316526858641</v>
      </c>
      <c r="O169" s="302">
        <f t="shared" si="79"/>
        <v>4.2043867706232882</v>
      </c>
    </row>
    <row r="170" spans="1:15" s="236" customFormat="1" x14ac:dyDescent="0.2">
      <c r="A170" s="237" t="str">
        <f>name!E$12</f>
        <v>Elementary occupations</v>
      </c>
      <c r="B170" s="302">
        <v>4.1480071933751095</v>
      </c>
      <c r="C170" s="302">
        <v>5.0515146750891091</v>
      </c>
      <c r="D170" s="302">
        <v>8.1539670927594066E-2</v>
      </c>
      <c r="E170" s="302">
        <f t="shared" si="77"/>
        <v>9.2810615393918123</v>
      </c>
      <c r="F170" s="303"/>
      <c r="G170" s="302">
        <v>3.4566973407456967</v>
      </c>
      <c r="H170" s="302">
        <v>4.446113432309291</v>
      </c>
      <c r="I170" s="302">
        <v>5.8942926067601639E-2</v>
      </c>
      <c r="J170" s="302">
        <f t="shared" si="80"/>
        <v>7.961753699122589</v>
      </c>
      <c r="K170" s="303"/>
      <c r="L170" s="302">
        <v>3.5261363359220059</v>
      </c>
      <c r="M170" s="302">
        <v>3.3343793893956479</v>
      </c>
      <c r="N170" s="302">
        <v>7.8596628897082979E-2</v>
      </c>
      <c r="O170" s="302">
        <f t="shared" si="79"/>
        <v>6.9391123542147373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47.269670692764656</v>
      </c>
      <c r="C172" s="311">
        <f t="shared" ref="C172:E172" si="81">SUM(C162:C170)</f>
        <v>31.393788007479433</v>
      </c>
      <c r="D172" s="311">
        <f t="shared" si="81"/>
        <v>5.2295412997558177</v>
      </c>
      <c r="E172" s="311">
        <f t="shared" si="81"/>
        <v>83.892999999999901</v>
      </c>
      <c r="F172" s="311"/>
      <c r="G172" s="311">
        <f t="shared" ref="G172:J172" si="82">SUM(G162:G170)</f>
        <v>50.986594083308461</v>
      </c>
      <c r="H172" s="311">
        <f t="shared" si="82"/>
        <v>33.488570396656627</v>
      </c>
      <c r="I172" s="311">
        <f t="shared" si="82"/>
        <v>4.6118355200350623</v>
      </c>
      <c r="J172" s="311">
        <f t="shared" si="82"/>
        <v>89.08700000000016</v>
      </c>
      <c r="K172" s="311"/>
      <c r="L172" s="311">
        <f t="shared" ref="L172:O172" si="83">SUM(L162:L170)</f>
        <v>54.838348210316198</v>
      </c>
      <c r="M172" s="311">
        <f t="shared" si="83"/>
        <v>31.401810785111696</v>
      </c>
      <c r="N172" s="311">
        <f t="shared" si="83"/>
        <v>4.9238410045720666</v>
      </c>
      <c r="O172" s="311">
        <f t="shared" si="83"/>
        <v>91.163999999999973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1.5732887221109144</v>
      </c>
      <c r="C179" s="302">
        <v>9.4475216413921564E-2</v>
      </c>
      <c r="D179" s="302">
        <v>0.48509971457804307</v>
      </c>
      <c r="E179" s="302">
        <f>SUM(B179:D179)</f>
        <v>2.1528636531028789</v>
      </c>
      <c r="F179" s="303"/>
      <c r="G179" s="302">
        <v>1.7256576093636227</v>
      </c>
      <c r="H179" s="302">
        <v>0.19149934205563238</v>
      </c>
      <c r="I179" s="302">
        <v>0.34990748057395632</v>
      </c>
      <c r="J179" s="302">
        <f>SUM(G179:I179)</f>
        <v>2.2670644319932114</v>
      </c>
      <c r="K179" s="303"/>
      <c r="L179" s="302">
        <v>1.6998355770799642</v>
      </c>
      <c r="M179" s="302">
        <v>0.22147924485942402</v>
      </c>
      <c r="N179" s="302">
        <v>0.34574714459457562</v>
      </c>
      <c r="O179" s="302">
        <f>SUM(L179:N179)</f>
        <v>2.267061966533964</v>
      </c>
    </row>
    <row r="180" spans="1:15" s="236" customFormat="1" x14ac:dyDescent="0.2">
      <c r="A180" s="237" t="str">
        <f>name!E$5</f>
        <v>Professional occupations</v>
      </c>
      <c r="B180" s="302">
        <v>1.3618550941437242</v>
      </c>
      <c r="C180" s="302">
        <v>7.3016044469617375E-2</v>
      </c>
      <c r="D180" s="302">
        <v>0.14672754166353158</v>
      </c>
      <c r="E180" s="302">
        <f t="shared" ref="E180:E187" si="84">SUM(B180:D180)</f>
        <v>1.5815986802768731</v>
      </c>
      <c r="F180" s="303"/>
      <c r="G180" s="302">
        <v>1.9041276372941087</v>
      </c>
      <c r="H180" s="302">
        <v>0.14542991265910837</v>
      </c>
      <c r="I180" s="302">
        <v>0.10340122980882616</v>
      </c>
      <c r="J180" s="302">
        <f t="shared" ref="J180:J182" si="85">SUM(G180:I180)</f>
        <v>2.1529587797620433</v>
      </c>
      <c r="K180" s="303"/>
      <c r="L180" s="302">
        <v>2.9158701550221493</v>
      </c>
      <c r="M180" s="302">
        <v>0.21211216442881686</v>
      </c>
      <c r="N180" s="302">
        <v>8.1795060807859934E-2</v>
      </c>
      <c r="O180" s="302">
        <f t="shared" ref="O180:O187" si="86">SUM(L180:N180)</f>
        <v>3.2097773802588265</v>
      </c>
    </row>
    <row r="181" spans="1:15" s="236" customFormat="1" x14ac:dyDescent="0.2">
      <c r="A181" s="237" t="str">
        <f>name!E$6</f>
        <v>Associate professional occupations</v>
      </c>
      <c r="B181" s="302">
        <v>1.5789515188870691</v>
      </c>
      <c r="C181" s="302">
        <v>0.11964305690423094</v>
      </c>
      <c r="D181" s="302">
        <v>0.11816444929790561</v>
      </c>
      <c r="E181" s="302">
        <f t="shared" si="84"/>
        <v>1.8167590250892056</v>
      </c>
      <c r="F181" s="303"/>
      <c r="G181" s="302">
        <v>2.0919617259621424</v>
      </c>
      <c r="H181" s="302">
        <v>0.189083707197785</v>
      </c>
      <c r="I181" s="302">
        <v>8.5977569356222999E-2</v>
      </c>
      <c r="J181" s="302">
        <f t="shared" si="85"/>
        <v>2.3670230025161501</v>
      </c>
      <c r="K181" s="303"/>
      <c r="L181" s="302">
        <v>2.7852986121887171</v>
      </c>
      <c r="M181" s="302">
        <v>0.22459836920545401</v>
      </c>
      <c r="N181" s="302">
        <v>8.6172902483915667E-2</v>
      </c>
      <c r="O181" s="302">
        <f t="shared" si="86"/>
        <v>3.0960698838780867</v>
      </c>
    </row>
    <row r="182" spans="1:15" s="236" customFormat="1" x14ac:dyDescent="0.2">
      <c r="A182" s="237" t="str">
        <f>name!E$7</f>
        <v>Administrative and secretarial occupations</v>
      </c>
      <c r="B182" s="302">
        <v>1.784438938325255</v>
      </c>
      <c r="C182" s="302">
        <v>0.54959708033594212</v>
      </c>
      <c r="D182" s="302">
        <v>8.5740795775401807E-2</v>
      </c>
      <c r="E182" s="302">
        <f t="shared" si="84"/>
        <v>2.4197768144365992</v>
      </c>
      <c r="F182" s="303"/>
      <c r="G182" s="302">
        <v>1.8241328630548801</v>
      </c>
      <c r="H182" s="302">
        <v>0.74741261361599776</v>
      </c>
      <c r="I182" s="302">
        <v>4.9106975353206544E-2</v>
      </c>
      <c r="J182" s="302">
        <f t="shared" si="85"/>
        <v>2.6206524520240846</v>
      </c>
      <c r="K182" s="303"/>
      <c r="L182" s="302">
        <v>1.9293298200170947</v>
      </c>
      <c r="M182" s="302">
        <v>0.82555451686096026</v>
      </c>
      <c r="N182" s="302">
        <v>4.2778650351779829E-2</v>
      </c>
      <c r="O182" s="302">
        <f t="shared" si="86"/>
        <v>2.7976629872298346</v>
      </c>
    </row>
    <row r="183" spans="1:15" s="236" customFormat="1" x14ac:dyDescent="0.2">
      <c r="A183" s="237" t="str">
        <f>name!E$8</f>
        <v>Skilled trades occupations</v>
      </c>
      <c r="B183" s="302">
        <v>0.93297101409600469</v>
      </c>
      <c r="C183" s="302">
        <v>0.12593051384647877</v>
      </c>
      <c r="D183" s="302">
        <v>0.40846356619512431</v>
      </c>
      <c r="E183" s="302">
        <f t="shared" si="84"/>
        <v>1.4673650941376077</v>
      </c>
      <c r="F183" s="303"/>
      <c r="G183" s="302">
        <v>0.78818419633007508</v>
      </c>
      <c r="H183" s="302">
        <v>0.14887490442772169</v>
      </c>
      <c r="I183" s="302">
        <v>0.18953255383797354</v>
      </c>
      <c r="J183" s="302">
        <f>SUM(G183:I183)</f>
        <v>1.1265916545957704</v>
      </c>
      <c r="K183" s="303"/>
      <c r="L183" s="302">
        <v>0.82736364061194667</v>
      </c>
      <c r="M183" s="302">
        <v>0.24957941706114864</v>
      </c>
      <c r="N183" s="302">
        <v>0.1919153422849757</v>
      </c>
      <c r="O183" s="302">
        <f t="shared" si="86"/>
        <v>1.2688583999580711</v>
      </c>
    </row>
    <row r="184" spans="1:15" s="236" customFormat="1" x14ac:dyDescent="0.2">
      <c r="A184" s="237" t="str">
        <f>name!E$9</f>
        <v>Caring, leisure and other service occupations</v>
      </c>
      <c r="B184" s="302">
        <v>1.2916653243096161</v>
      </c>
      <c r="C184" s="302">
        <v>0.68177944163122262</v>
      </c>
      <c r="D184" s="302">
        <v>0.23933606676426497</v>
      </c>
      <c r="E184" s="302">
        <f t="shared" si="84"/>
        <v>2.2127808327051035</v>
      </c>
      <c r="F184" s="303"/>
      <c r="G184" s="302">
        <v>1.369916469004866</v>
      </c>
      <c r="H184" s="302">
        <v>0.66778314974164976</v>
      </c>
      <c r="I184" s="302">
        <v>0.11750607788083833</v>
      </c>
      <c r="J184" s="302">
        <f t="shared" ref="J184:J187" si="87">SUM(G184:I184)</f>
        <v>2.1552056966273541</v>
      </c>
      <c r="K184" s="303"/>
      <c r="L184" s="302">
        <v>1.3957552105876261</v>
      </c>
      <c r="M184" s="302">
        <v>0.65663722237533639</v>
      </c>
      <c r="N184" s="302">
        <v>0.1316643785956835</v>
      </c>
      <c r="O184" s="302">
        <f t="shared" si="86"/>
        <v>2.1840568115586461</v>
      </c>
    </row>
    <row r="185" spans="1:15" s="236" customFormat="1" x14ac:dyDescent="0.2">
      <c r="A185" s="237" t="str">
        <f>name!E$10</f>
        <v>Sales and customer service occupations</v>
      </c>
      <c r="B185" s="302">
        <v>0.68563784182804877</v>
      </c>
      <c r="C185" s="302">
        <v>0.16618177982765153</v>
      </c>
      <c r="D185" s="302">
        <v>8.9740591515045168E-2</v>
      </c>
      <c r="E185" s="302">
        <f t="shared" si="84"/>
        <v>0.94156021317074556</v>
      </c>
      <c r="F185" s="303"/>
      <c r="G185" s="302">
        <v>0.70733916696117238</v>
      </c>
      <c r="H185" s="302">
        <v>0.23074512421830634</v>
      </c>
      <c r="I185" s="302">
        <v>4.5134738053099442E-2</v>
      </c>
      <c r="J185" s="302">
        <f t="shared" si="87"/>
        <v>0.98321902923257809</v>
      </c>
      <c r="K185" s="303"/>
      <c r="L185" s="302">
        <v>0.8570719998233759</v>
      </c>
      <c r="M185" s="302">
        <v>0.30996557094401433</v>
      </c>
      <c r="N185" s="302">
        <v>3.9696043727932839E-2</v>
      </c>
      <c r="O185" s="302">
        <f t="shared" si="86"/>
        <v>1.2067336144953231</v>
      </c>
    </row>
    <row r="186" spans="1:15" s="236" customFormat="1" x14ac:dyDescent="0.2">
      <c r="A186" s="237" t="str">
        <f>name!E$11</f>
        <v>Process, plant and machine operatives</v>
      </c>
      <c r="B186" s="302">
        <v>4.5637203152945105</v>
      </c>
      <c r="C186" s="302">
        <v>0.69948130590734259</v>
      </c>
      <c r="D186" s="302">
        <v>2.3544743999839914</v>
      </c>
      <c r="E186" s="302">
        <f t="shared" si="84"/>
        <v>7.6176760211858445</v>
      </c>
      <c r="F186" s="303"/>
      <c r="G186" s="302">
        <v>3.3633562564605062</v>
      </c>
      <c r="H186" s="302">
        <v>0.92474052166648302</v>
      </c>
      <c r="I186" s="302">
        <v>1.3436414392300662</v>
      </c>
      <c r="J186" s="302">
        <f t="shared" si="87"/>
        <v>5.6317382173570554</v>
      </c>
      <c r="K186" s="303"/>
      <c r="L186" s="302">
        <v>2.4718024366379692</v>
      </c>
      <c r="M186" s="302">
        <v>1.1640792494003314</v>
      </c>
      <c r="N186" s="302">
        <v>1.5636402516022931</v>
      </c>
      <c r="O186" s="302">
        <f t="shared" si="86"/>
        <v>5.1995219376405934</v>
      </c>
    </row>
    <row r="187" spans="1:15" s="236" customFormat="1" x14ac:dyDescent="0.2">
      <c r="A187" s="237" t="str">
        <f>name!E$12</f>
        <v>Elementary occupations</v>
      </c>
      <c r="B187" s="302">
        <v>3.37867987112346</v>
      </c>
      <c r="C187" s="302">
        <v>0.73099545575883706</v>
      </c>
      <c r="D187" s="302">
        <v>0.15994433901284799</v>
      </c>
      <c r="E187" s="302">
        <f t="shared" si="84"/>
        <v>4.2696196658951457</v>
      </c>
      <c r="F187" s="303"/>
      <c r="G187" s="302">
        <v>2.4864641607854399</v>
      </c>
      <c r="H187" s="302">
        <v>0.90443053984197552</v>
      </c>
      <c r="I187" s="302">
        <v>8.465203526434939E-2</v>
      </c>
      <c r="J187" s="302">
        <f t="shared" si="87"/>
        <v>3.4755467358917649</v>
      </c>
      <c r="K187" s="303"/>
      <c r="L187" s="302">
        <v>2.1692973802983544</v>
      </c>
      <c r="M187" s="302">
        <v>0.8633706013106146</v>
      </c>
      <c r="N187" s="302">
        <v>8.7589036837683529E-2</v>
      </c>
      <c r="O187" s="302">
        <f t="shared" si="86"/>
        <v>3.1202570184466527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17.151208640118604</v>
      </c>
      <c r="C189" s="311">
        <f t="shared" ref="C189:E189" si="88">SUM(C179:C187)</f>
        <v>3.2410998950952443</v>
      </c>
      <c r="D189" s="311">
        <f t="shared" si="88"/>
        <v>4.0876914647861557</v>
      </c>
      <c r="E189" s="311">
        <f t="shared" si="88"/>
        <v>24.480000000000004</v>
      </c>
      <c r="F189" s="311"/>
      <c r="G189" s="311">
        <f t="shared" ref="G189:J189" si="89">SUM(G179:G187)</f>
        <v>16.261140085216816</v>
      </c>
      <c r="H189" s="311">
        <f t="shared" si="89"/>
        <v>4.1499998154246596</v>
      </c>
      <c r="I189" s="311">
        <f t="shared" si="89"/>
        <v>2.3688600993585389</v>
      </c>
      <c r="J189" s="311">
        <f t="shared" si="89"/>
        <v>22.780000000000012</v>
      </c>
      <c r="K189" s="311"/>
      <c r="L189" s="311">
        <f t="shared" ref="L189:O189" si="90">SUM(L179:L187)</f>
        <v>17.051624832267198</v>
      </c>
      <c r="M189" s="311">
        <f t="shared" si="90"/>
        <v>4.7273763564461007</v>
      </c>
      <c r="N189" s="311">
        <f t="shared" si="90"/>
        <v>2.5709988112866995</v>
      </c>
      <c r="O189" s="311">
        <f t="shared" si="90"/>
        <v>24.35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1.6763297902096916</v>
      </c>
      <c r="C196" s="302">
        <v>0.18303389485884375</v>
      </c>
      <c r="D196" s="302">
        <v>0.66797130807345573</v>
      </c>
      <c r="E196" s="302">
        <f>SUM(B196:D196)</f>
        <v>2.5273349931419911</v>
      </c>
      <c r="F196" s="303"/>
      <c r="G196" s="302">
        <v>2.114239307243726</v>
      </c>
      <c r="H196" s="302">
        <v>0.38132740683716548</v>
      </c>
      <c r="I196" s="302">
        <v>0.52299893796816577</v>
      </c>
      <c r="J196" s="302">
        <f>SUM(G196:I196)</f>
        <v>3.0185656520490571</v>
      </c>
      <c r="K196" s="303"/>
      <c r="L196" s="302">
        <v>2.5146287505746652</v>
      </c>
      <c r="M196" s="302">
        <v>0.54692279619336914</v>
      </c>
      <c r="N196" s="302">
        <v>0.64079632864978553</v>
      </c>
      <c r="O196" s="302">
        <f>SUM(L196:N196)</f>
        <v>3.7023478754178196</v>
      </c>
    </row>
    <row r="197" spans="1:15" s="236" customFormat="1" x14ac:dyDescent="0.2">
      <c r="A197" s="237" t="str">
        <f>name!E$5</f>
        <v>Professional occupations</v>
      </c>
      <c r="B197" s="302">
        <v>0.58767520100514703</v>
      </c>
      <c r="C197" s="302">
        <v>0.10225718674239109</v>
      </c>
      <c r="D197" s="302">
        <v>4.6677298030759901E-2</v>
      </c>
      <c r="E197" s="302">
        <f t="shared" ref="E197:E204" si="91">SUM(B197:D197)</f>
        <v>0.736609685778298</v>
      </c>
      <c r="F197" s="303"/>
      <c r="G197" s="302">
        <v>0.88627303840270888</v>
      </c>
      <c r="H197" s="302">
        <v>0.20837781363022784</v>
      </c>
      <c r="I197" s="302">
        <v>3.6550085716430203E-2</v>
      </c>
      <c r="J197" s="302">
        <f t="shared" ref="J197:J199" si="92">SUM(G197:I197)</f>
        <v>1.131200937749367</v>
      </c>
      <c r="K197" s="303"/>
      <c r="L197" s="302">
        <v>1.1916445981576771</v>
      </c>
      <c r="M197" s="302">
        <v>0.33745920839760457</v>
      </c>
      <c r="N197" s="302">
        <v>2.918546348699291E-2</v>
      </c>
      <c r="O197" s="302">
        <f t="shared" ref="O197:O204" si="93">SUM(L197:N197)</f>
        <v>1.5582892700422746</v>
      </c>
    </row>
    <row r="198" spans="1:15" s="236" customFormat="1" x14ac:dyDescent="0.2">
      <c r="A198" s="237" t="str">
        <f>name!E$6</f>
        <v>Associate professional occupations</v>
      </c>
      <c r="B198" s="302">
        <v>0.57121183492693128</v>
      </c>
      <c r="C198" s="302">
        <v>0.28454619680266452</v>
      </c>
      <c r="D198" s="302">
        <v>2.9698200464266536E-2</v>
      </c>
      <c r="E198" s="302">
        <f t="shared" si="91"/>
        <v>0.88545623219386238</v>
      </c>
      <c r="F198" s="303"/>
      <c r="G198" s="302">
        <v>0.77552696780464803</v>
      </c>
      <c r="H198" s="302">
        <v>0.44804409984605481</v>
      </c>
      <c r="I198" s="302">
        <v>1.9705845050632713E-2</v>
      </c>
      <c r="J198" s="302">
        <f t="shared" si="92"/>
        <v>1.2432769127013354</v>
      </c>
      <c r="K198" s="303"/>
      <c r="L198" s="302">
        <v>1.0248796480416869</v>
      </c>
      <c r="M198" s="302">
        <v>0.76151399643989093</v>
      </c>
      <c r="N198" s="302">
        <v>2.2048025901101449E-2</v>
      </c>
      <c r="O198" s="302">
        <f t="shared" si="93"/>
        <v>1.8084416703826793</v>
      </c>
    </row>
    <row r="199" spans="1:15" s="236" customFormat="1" x14ac:dyDescent="0.2">
      <c r="A199" s="237" t="str">
        <f>name!E$7</f>
        <v>Administrative and secretarial occupations</v>
      </c>
      <c r="B199" s="302">
        <v>0.92888145609515183</v>
      </c>
      <c r="C199" s="302">
        <v>0.34396274238804325</v>
      </c>
      <c r="D199" s="302">
        <v>9.1860316325649127E-3</v>
      </c>
      <c r="E199" s="302">
        <f t="shared" si="91"/>
        <v>1.28203023011576</v>
      </c>
      <c r="F199" s="303"/>
      <c r="G199" s="302">
        <v>1.0097626714781247</v>
      </c>
      <c r="H199" s="302">
        <v>0.52459351814375088</v>
      </c>
      <c r="I199" s="302">
        <v>7.1861781713641742E-3</v>
      </c>
      <c r="J199" s="302">
        <f t="shared" si="92"/>
        <v>1.5415423677932398</v>
      </c>
      <c r="K199" s="303"/>
      <c r="L199" s="302">
        <v>1.3913179028808453</v>
      </c>
      <c r="M199" s="302">
        <v>0.90574816575678896</v>
      </c>
      <c r="N199" s="302">
        <v>5.8487075948815172E-3</v>
      </c>
      <c r="O199" s="302">
        <f t="shared" si="93"/>
        <v>2.3029147762325159</v>
      </c>
    </row>
    <row r="200" spans="1:15" s="236" customFormat="1" x14ac:dyDescent="0.2">
      <c r="A200" s="237" t="str">
        <f>name!E$8</f>
        <v>Skilled trades occupations</v>
      </c>
      <c r="B200" s="302">
        <v>4.0286249977354824</v>
      </c>
      <c r="C200" s="302">
        <v>1.1432756020156809</v>
      </c>
      <c r="D200" s="302">
        <v>0.24103606543992606</v>
      </c>
      <c r="E200" s="302">
        <f t="shared" si="91"/>
        <v>5.4129366651910891</v>
      </c>
      <c r="F200" s="303"/>
      <c r="G200" s="302">
        <v>3.2629520189583943</v>
      </c>
      <c r="H200" s="302">
        <v>1.2516423073745919</v>
      </c>
      <c r="I200" s="302">
        <v>0.18991725180503427</v>
      </c>
      <c r="J200" s="302">
        <f>SUM(G200:I200)</f>
        <v>4.7045115781380202</v>
      </c>
      <c r="K200" s="303"/>
      <c r="L200" s="302">
        <v>3.4505832763682052</v>
      </c>
      <c r="M200" s="302">
        <v>1.4475589619600857</v>
      </c>
      <c r="N200" s="302">
        <v>0.22939514556711305</v>
      </c>
      <c r="O200" s="302">
        <f t="shared" si="93"/>
        <v>5.1275373838954037</v>
      </c>
    </row>
    <row r="201" spans="1:15" s="236" customFormat="1" x14ac:dyDescent="0.2">
      <c r="A201" s="237" t="str">
        <f>name!E$9</f>
        <v>Caring, leisure and other service occupations</v>
      </c>
      <c r="B201" s="302">
        <v>0.64299857288300943</v>
      </c>
      <c r="C201" s="302">
        <v>0.62769531310339211</v>
      </c>
      <c r="D201" s="302">
        <v>4.6922308631868387E-2</v>
      </c>
      <c r="E201" s="302">
        <f t="shared" si="91"/>
        <v>1.3176161946182701</v>
      </c>
      <c r="F201" s="303"/>
      <c r="G201" s="302">
        <v>0.65921708974221938</v>
      </c>
      <c r="H201" s="302">
        <v>0.75902388276470045</v>
      </c>
      <c r="I201" s="302">
        <v>4.7581077153742865E-2</v>
      </c>
      <c r="J201" s="302">
        <f t="shared" ref="J201:J204" si="94">SUM(G201:I201)</f>
        <v>1.4658220496606627</v>
      </c>
      <c r="K201" s="303"/>
      <c r="L201" s="302">
        <v>0.70401556461700898</v>
      </c>
      <c r="M201" s="302">
        <v>1.1138005848236412</v>
      </c>
      <c r="N201" s="302">
        <v>8.8145821050825926E-2</v>
      </c>
      <c r="O201" s="302">
        <f t="shared" si="93"/>
        <v>1.9059619704914761</v>
      </c>
    </row>
    <row r="202" spans="1:15" s="236" customFormat="1" x14ac:dyDescent="0.2">
      <c r="A202" s="237" t="str">
        <f>name!E$10</f>
        <v>Sales and customer service occupations</v>
      </c>
      <c r="B202" s="302">
        <v>0.48326098650365734</v>
      </c>
      <c r="C202" s="302">
        <v>1.0108921918300864</v>
      </c>
      <c r="D202" s="302">
        <v>0.23284629532871873</v>
      </c>
      <c r="E202" s="302">
        <f t="shared" si="91"/>
        <v>1.7269994736624623</v>
      </c>
      <c r="F202" s="303"/>
      <c r="G202" s="302">
        <v>0.51498284582072706</v>
      </c>
      <c r="H202" s="302">
        <v>1.4188124887403211</v>
      </c>
      <c r="I202" s="302">
        <v>0.13204839636106025</v>
      </c>
      <c r="J202" s="302">
        <f t="shared" si="94"/>
        <v>2.0658437309221083</v>
      </c>
      <c r="K202" s="303"/>
      <c r="L202" s="302">
        <v>0.6969046832538095</v>
      </c>
      <c r="M202" s="302">
        <v>2.3049004753132096</v>
      </c>
      <c r="N202" s="302">
        <v>0.10722061119829289</v>
      </c>
      <c r="O202" s="302">
        <f t="shared" si="93"/>
        <v>3.1090257697653119</v>
      </c>
    </row>
    <row r="203" spans="1:15" s="236" customFormat="1" x14ac:dyDescent="0.2">
      <c r="A203" s="237" t="str">
        <f>name!E$11</f>
        <v>Process, plant and machine operatives</v>
      </c>
      <c r="B203" s="302">
        <v>0.3130770892533718</v>
      </c>
      <c r="C203" s="302">
        <v>0.34293073830158194</v>
      </c>
      <c r="D203" s="302">
        <v>3.1679585851668877E-2</v>
      </c>
      <c r="E203" s="302">
        <f t="shared" si="91"/>
        <v>0.68768741340662254</v>
      </c>
      <c r="F203" s="303"/>
      <c r="G203" s="302">
        <v>0.27525464219525214</v>
      </c>
      <c r="H203" s="302">
        <v>0.53743952260128647</v>
      </c>
      <c r="I203" s="302">
        <v>2.3957479567916343E-2</v>
      </c>
      <c r="J203" s="302">
        <f t="shared" si="94"/>
        <v>0.83665164436445505</v>
      </c>
      <c r="K203" s="303"/>
      <c r="L203" s="302">
        <v>0.25573019947323372</v>
      </c>
      <c r="M203" s="302">
        <v>1.0857133003100792</v>
      </c>
      <c r="N203" s="302">
        <v>3.9574988920839549E-2</v>
      </c>
      <c r="O203" s="302">
        <f t="shared" si="93"/>
        <v>1.3810184887041523</v>
      </c>
    </row>
    <row r="204" spans="1:15" s="236" customFormat="1" x14ac:dyDescent="0.2">
      <c r="A204" s="237" t="str">
        <f>name!E$12</f>
        <v>Elementary occupations</v>
      </c>
      <c r="B204" s="302">
        <v>4.0753912114664796</v>
      </c>
      <c r="C204" s="302">
        <v>11.200610633524548</v>
      </c>
      <c r="D204" s="302">
        <v>5.2327266900618181E-2</v>
      </c>
      <c r="E204" s="302">
        <f t="shared" si="91"/>
        <v>15.328329111891646</v>
      </c>
      <c r="F204" s="303"/>
      <c r="G204" s="302">
        <v>4.0693575020414938</v>
      </c>
      <c r="H204" s="302">
        <v>12.777880704888059</v>
      </c>
      <c r="I204" s="302">
        <v>3.0346919692226523E-2</v>
      </c>
      <c r="J204" s="302">
        <f t="shared" si="94"/>
        <v>16.877585126621781</v>
      </c>
      <c r="K204" s="303"/>
      <c r="L204" s="302">
        <v>4.6959905202068057</v>
      </c>
      <c r="M204" s="302">
        <v>12.570176774792518</v>
      </c>
      <c r="N204" s="302">
        <v>3.2295500069079469E-2</v>
      </c>
      <c r="O204" s="302">
        <f t="shared" si="93"/>
        <v>17.298462795068403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13.307451140078923</v>
      </c>
      <c r="C206" s="311">
        <f t="shared" ref="C206:E206" si="95">SUM(C196:C204)</f>
        <v>15.239204499567231</v>
      </c>
      <c r="D206" s="311">
        <f t="shared" si="95"/>
        <v>1.3583443603538474</v>
      </c>
      <c r="E206" s="311">
        <f t="shared" si="95"/>
        <v>29.905000000000005</v>
      </c>
      <c r="F206" s="311"/>
      <c r="G206" s="311">
        <f t="shared" ref="G206:J206" si="96">SUM(G196:G204)</f>
        <v>13.567566083687293</v>
      </c>
      <c r="H206" s="311">
        <f t="shared" si="96"/>
        <v>18.307141744826158</v>
      </c>
      <c r="I206" s="311">
        <f t="shared" si="96"/>
        <v>1.0102921714865729</v>
      </c>
      <c r="J206" s="311">
        <f t="shared" si="96"/>
        <v>32.885000000000026</v>
      </c>
      <c r="K206" s="311"/>
      <c r="L206" s="311">
        <f t="shared" ref="L206:O206" si="97">SUM(L196:L204)</f>
        <v>15.925695143573938</v>
      </c>
      <c r="M206" s="311">
        <f t="shared" si="97"/>
        <v>21.073794263987189</v>
      </c>
      <c r="N206" s="311">
        <f t="shared" si="97"/>
        <v>1.1945105924389123</v>
      </c>
      <c r="O206" s="311">
        <f t="shared" si="97"/>
        <v>38.194000000000031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0.60746515133009804</v>
      </c>
      <c r="C213" s="302">
        <v>9.6129099294981049E-2</v>
      </c>
      <c r="D213" s="302">
        <v>0.19039996875299184</v>
      </c>
      <c r="E213" s="302">
        <f>SUM(B213:D213)</f>
        <v>0.89399421937807089</v>
      </c>
      <c r="F213" s="303"/>
      <c r="G213" s="302">
        <v>0.46928229714439512</v>
      </c>
      <c r="H213" s="302">
        <v>0.12044744923873733</v>
      </c>
      <c r="I213" s="302">
        <v>0.15999873945926463</v>
      </c>
      <c r="J213" s="302">
        <f>SUM(G213:I213)</f>
        <v>0.74972848584239715</v>
      </c>
      <c r="K213" s="303"/>
      <c r="L213" s="302">
        <v>0.4188160857968195</v>
      </c>
      <c r="M213" s="302">
        <v>0.13867714753717736</v>
      </c>
      <c r="N213" s="302">
        <v>0.15771459319748682</v>
      </c>
      <c r="O213" s="302">
        <f>SUM(L213:N213)</f>
        <v>0.71520782653148363</v>
      </c>
    </row>
    <row r="214" spans="1:15" s="236" customFormat="1" x14ac:dyDescent="0.2">
      <c r="A214" s="237" t="str">
        <f>name!E$5</f>
        <v>Professional occupations</v>
      </c>
      <c r="B214" s="302">
        <v>0.78929667354238187</v>
      </c>
      <c r="C214" s="302">
        <v>0.10874054581093345</v>
      </c>
      <c r="D214" s="302">
        <v>0.28077713210655164</v>
      </c>
      <c r="E214" s="302">
        <f t="shared" ref="E214:E221" si="98">SUM(B214:D214)</f>
        <v>1.178814351459867</v>
      </c>
      <c r="F214" s="303"/>
      <c r="G214" s="302">
        <v>0.69004490228052262</v>
      </c>
      <c r="H214" s="302">
        <v>0.11817544342549206</v>
      </c>
      <c r="I214" s="302">
        <v>0.21221982710154039</v>
      </c>
      <c r="J214" s="302">
        <f t="shared" ref="J214:J216" si="99">SUM(G214:I214)</f>
        <v>1.0204401728075549</v>
      </c>
      <c r="K214" s="303"/>
      <c r="L214" s="302">
        <v>0.77471879111725805</v>
      </c>
      <c r="M214" s="302">
        <v>0.16737200032570143</v>
      </c>
      <c r="N214" s="302">
        <v>0.18244382099552303</v>
      </c>
      <c r="O214" s="302">
        <f t="shared" ref="O214:O221" si="100">SUM(L214:N214)</f>
        <v>1.1245346124384825</v>
      </c>
    </row>
    <row r="215" spans="1:15" s="236" customFormat="1" x14ac:dyDescent="0.2">
      <c r="A215" s="237" t="str">
        <f>name!E$6</f>
        <v>Associate professional occupations</v>
      </c>
      <c r="B215" s="302">
        <v>0.57814292832378245</v>
      </c>
      <c r="C215" s="302">
        <v>0.15391138525824707</v>
      </c>
      <c r="D215" s="302">
        <v>0.56639286791767041</v>
      </c>
      <c r="E215" s="302">
        <f t="shared" si="98"/>
        <v>1.2984471814997001</v>
      </c>
      <c r="F215" s="303"/>
      <c r="G215" s="302">
        <v>0.46993562193956501</v>
      </c>
      <c r="H215" s="302">
        <v>0.13827122019323249</v>
      </c>
      <c r="I215" s="302">
        <v>0.61408171693892644</v>
      </c>
      <c r="J215" s="302">
        <f t="shared" si="99"/>
        <v>1.2222885590717238</v>
      </c>
      <c r="K215" s="303"/>
      <c r="L215" s="302">
        <v>0.4109343126977178</v>
      </c>
      <c r="M215" s="302">
        <v>0.12707813401861115</v>
      </c>
      <c r="N215" s="302">
        <v>0.57323964665605465</v>
      </c>
      <c r="O215" s="302">
        <f t="shared" si="100"/>
        <v>1.1112520933723835</v>
      </c>
    </row>
    <row r="216" spans="1:15" s="236" customFormat="1" x14ac:dyDescent="0.2">
      <c r="A216" s="237" t="str">
        <f>name!E$7</f>
        <v>Administrative and secretarial occupations</v>
      </c>
      <c r="B216" s="302">
        <v>0.25135191194446749</v>
      </c>
      <c r="C216" s="302">
        <v>0.14688771637948386</v>
      </c>
      <c r="D216" s="302">
        <v>3.4662232462623288E-2</v>
      </c>
      <c r="E216" s="302">
        <f t="shared" si="98"/>
        <v>0.43290186078657461</v>
      </c>
      <c r="F216" s="303"/>
      <c r="G216" s="302">
        <v>0.17334980089339388</v>
      </c>
      <c r="H216" s="302">
        <v>0.13149992508787275</v>
      </c>
      <c r="I216" s="302">
        <v>3.5378182270620305E-2</v>
      </c>
      <c r="J216" s="302">
        <f t="shared" si="99"/>
        <v>0.34022790825188692</v>
      </c>
      <c r="K216" s="303"/>
      <c r="L216" s="302">
        <v>0.1198448670079155</v>
      </c>
      <c r="M216" s="302">
        <v>9.1185619676886445E-2</v>
      </c>
      <c r="N216" s="302">
        <v>2.5256071697304892E-2</v>
      </c>
      <c r="O216" s="302">
        <f t="shared" si="100"/>
        <v>0.23628655838210685</v>
      </c>
    </row>
    <row r="217" spans="1:15" s="236" customFormat="1" x14ac:dyDescent="0.2">
      <c r="A217" s="237" t="str">
        <f>name!E$8</f>
        <v>Skilled trades occupations</v>
      </c>
      <c r="B217" s="302">
        <v>0.2289132222783109</v>
      </c>
      <c r="C217" s="302">
        <v>5.4415499896600397E-2</v>
      </c>
      <c r="D217" s="302">
        <v>9.8686933350373041E-2</v>
      </c>
      <c r="E217" s="302">
        <f t="shared" si="98"/>
        <v>0.38201565552528433</v>
      </c>
      <c r="F217" s="303"/>
      <c r="G217" s="302">
        <v>0.13428876588863947</v>
      </c>
      <c r="H217" s="302">
        <v>3.7307056917062847E-2</v>
      </c>
      <c r="I217" s="302">
        <v>6.8978480459541344E-2</v>
      </c>
      <c r="J217" s="302">
        <f>SUM(G217:I217)</f>
        <v>0.24057430326524365</v>
      </c>
      <c r="K217" s="303"/>
      <c r="L217" s="302">
        <v>0.10193268791651239</v>
      </c>
      <c r="M217" s="302">
        <v>5.9583457556900254E-2</v>
      </c>
      <c r="N217" s="302">
        <v>6.6096797320026185E-2</v>
      </c>
      <c r="O217" s="302">
        <f t="shared" si="100"/>
        <v>0.22761294279343883</v>
      </c>
    </row>
    <row r="218" spans="1:15" s="236" customFormat="1" x14ac:dyDescent="0.2">
      <c r="A218" s="237" t="str">
        <f>name!E$9</f>
        <v>Caring, leisure and other service occupations</v>
      </c>
      <c r="B218" s="302">
        <v>9.454793911872289E-2</v>
      </c>
      <c r="C218" s="302">
        <v>4.3664328459932338E-2</v>
      </c>
      <c r="D218" s="302">
        <v>1.5781020764085652E-2</v>
      </c>
      <c r="E218" s="302">
        <f t="shared" si="98"/>
        <v>0.1539932883427409</v>
      </c>
      <c r="F218" s="303"/>
      <c r="G218" s="302">
        <v>6.0539498743564985E-2</v>
      </c>
      <c r="H218" s="302">
        <v>6.0752637081727727E-2</v>
      </c>
      <c r="I218" s="302">
        <v>1.9285681157787074E-2</v>
      </c>
      <c r="J218" s="302">
        <f t="shared" ref="J218:J221" si="101">SUM(G218:I218)</f>
        <v>0.14057781698307981</v>
      </c>
      <c r="K218" s="303"/>
      <c r="L218" s="302">
        <v>5.6078357170889173E-2</v>
      </c>
      <c r="M218" s="302">
        <v>5.2521818375338571E-2</v>
      </c>
      <c r="N218" s="302">
        <v>1.7627329767971753E-2</v>
      </c>
      <c r="O218" s="302">
        <f t="shared" si="100"/>
        <v>0.12622750531419952</v>
      </c>
    </row>
    <row r="219" spans="1:15" s="236" customFormat="1" x14ac:dyDescent="0.2">
      <c r="A219" s="237" t="str">
        <f>name!E$10</f>
        <v>Sales and customer service occupations</v>
      </c>
      <c r="B219" s="302">
        <v>0.14999186625779656</v>
      </c>
      <c r="C219" s="302">
        <v>5.5968519797412866E-2</v>
      </c>
      <c r="D219" s="302">
        <v>3.6321630281155551E-2</v>
      </c>
      <c r="E219" s="302">
        <f t="shared" si="98"/>
        <v>0.24228201633636498</v>
      </c>
      <c r="F219" s="303"/>
      <c r="G219" s="302">
        <v>0.1007442287727124</v>
      </c>
      <c r="H219" s="302">
        <v>5.6935399621591103E-2</v>
      </c>
      <c r="I219" s="302">
        <v>2.4309370736892703E-2</v>
      </c>
      <c r="J219" s="302">
        <f t="shared" si="101"/>
        <v>0.18198899913119621</v>
      </c>
      <c r="K219" s="303"/>
      <c r="L219" s="302">
        <v>0.10368781111040221</v>
      </c>
      <c r="M219" s="302">
        <v>5.935900118099792E-2</v>
      </c>
      <c r="N219" s="302">
        <v>1.8006560589243253E-2</v>
      </c>
      <c r="O219" s="302">
        <f t="shared" si="100"/>
        <v>0.18105337288064335</v>
      </c>
    </row>
    <row r="220" spans="1:15" s="236" customFormat="1" x14ac:dyDescent="0.2">
      <c r="A220" s="237" t="str">
        <f>name!E$11</f>
        <v>Process, plant and machine operatives</v>
      </c>
      <c r="B220" s="302">
        <v>4.5485230479915234E-2</v>
      </c>
      <c r="C220" s="302">
        <v>3.5102910175324069E-2</v>
      </c>
      <c r="D220" s="302">
        <v>1.6833914029131682E-2</v>
      </c>
      <c r="E220" s="302">
        <f t="shared" si="98"/>
        <v>9.7422054684370984E-2</v>
      </c>
      <c r="F220" s="303"/>
      <c r="G220" s="302">
        <v>2.4218683074324523E-2</v>
      </c>
      <c r="H220" s="302">
        <v>2.6243908005133654E-2</v>
      </c>
      <c r="I220" s="302">
        <v>1.2907418707557029E-2</v>
      </c>
      <c r="J220" s="302">
        <f t="shared" si="101"/>
        <v>6.3370009787015208E-2</v>
      </c>
      <c r="K220" s="303"/>
      <c r="L220" s="302">
        <v>1.4111232157368935E-2</v>
      </c>
      <c r="M220" s="302">
        <v>2.8599020588544164E-2</v>
      </c>
      <c r="N220" s="302">
        <v>1.0159250973578149E-2</v>
      </c>
      <c r="O220" s="302">
        <f t="shared" si="100"/>
        <v>5.286950371949125E-2</v>
      </c>
    </row>
    <row r="221" spans="1:15" s="236" customFormat="1" x14ac:dyDescent="0.2">
      <c r="A221" s="237" t="str">
        <f>name!E$12</f>
        <v>Elementary occupations</v>
      </c>
      <c r="B221" s="302">
        <v>0.15988878898384695</v>
      </c>
      <c r="C221" s="302">
        <v>0.18361024696973111</v>
      </c>
      <c r="D221" s="302">
        <v>2.463033603344654E-2</v>
      </c>
      <c r="E221" s="302">
        <f t="shared" si="98"/>
        <v>0.36812937198702461</v>
      </c>
      <c r="F221" s="303"/>
      <c r="G221" s="302">
        <v>8.6977503884210078E-2</v>
      </c>
      <c r="H221" s="302">
        <v>0.18171564910958238</v>
      </c>
      <c r="I221" s="302">
        <v>1.6110591866110212E-2</v>
      </c>
      <c r="J221" s="302">
        <f t="shared" si="101"/>
        <v>0.28480374485990267</v>
      </c>
      <c r="K221" s="303"/>
      <c r="L221" s="302">
        <v>7.3844329935823003E-2</v>
      </c>
      <c r="M221" s="302">
        <v>0.14785737290503501</v>
      </c>
      <c r="N221" s="302">
        <v>1.7253881726915329E-2</v>
      </c>
      <c r="O221" s="302">
        <f t="shared" si="100"/>
        <v>0.23895558456777333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2.905083712259322</v>
      </c>
      <c r="C223" s="311">
        <f t="shared" ref="C223:E223" si="102">SUM(C213:C221)</f>
        <v>0.87843025204264613</v>
      </c>
      <c r="D223" s="311">
        <f t="shared" si="102"/>
        <v>1.2644860356980296</v>
      </c>
      <c r="E223" s="311">
        <f t="shared" si="102"/>
        <v>5.0479999999999983</v>
      </c>
      <c r="F223" s="311"/>
      <c r="G223" s="311">
        <f t="shared" ref="G223:J223" si="103">SUM(G213:G221)</f>
        <v>2.209381302621328</v>
      </c>
      <c r="H223" s="311">
        <f t="shared" si="103"/>
        <v>0.87134868868043236</v>
      </c>
      <c r="I223" s="311">
        <f t="shared" si="103"/>
        <v>1.1632700086982399</v>
      </c>
      <c r="J223" s="311">
        <f t="shared" si="103"/>
        <v>4.2440000000000007</v>
      </c>
      <c r="K223" s="311"/>
      <c r="L223" s="311">
        <f t="shared" ref="L223:O223" si="104">SUM(L213:L221)</f>
        <v>2.0739684749107066</v>
      </c>
      <c r="M223" s="311">
        <f t="shared" si="104"/>
        <v>0.87223357216519215</v>
      </c>
      <c r="N223" s="311">
        <f t="shared" si="104"/>
        <v>1.067797952924104</v>
      </c>
      <c r="O223" s="311">
        <f t="shared" si="104"/>
        <v>4.0140000000000029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9.8231102508299131</v>
      </c>
      <c r="C230" s="302">
        <v>0.83045295355497573</v>
      </c>
      <c r="D230" s="302">
        <v>1.4293021698782278</v>
      </c>
      <c r="E230" s="302">
        <f>SUM(B230:D230)</f>
        <v>12.082865374263118</v>
      </c>
      <c r="F230" s="303"/>
      <c r="G230" s="302">
        <v>9.8376082568099292</v>
      </c>
      <c r="H230" s="302">
        <v>1.4426884212821645</v>
      </c>
      <c r="I230" s="302">
        <v>1.441014984961672</v>
      </c>
      <c r="J230" s="302">
        <f>SUM(G230:I230)</f>
        <v>12.721311663053767</v>
      </c>
      <c r="K230" s="303"/>
      <c r="L230" s="302">
        <v>9.6986782689899798</v>
      </c>
      <c r="M230" s="302">
        <v>1.6872179465821187</v>
      </c>
      <c r="N230" s="302">
        <v>1.8394062594165201</v>
      </c>
      <c r="O230" s="302">
        <f>SUM(L230:N230)</f>
        <v>13.225302474988618</v>
      </c>
    </row>
    <row r="231" spans="1:15" s="236" customFormat="1" x14ac:dyDescent="0.2">
      <c r="A231" s="237" t="str">
        <f>name!E$5</f>
        <v>Professional occupations</v>
      </c>
      <c r="B231" s="302">
        <v>25.600223398834412</v>
      </c>
      <c r="C231" s="302">
        <v>1.2487752689268607</v>
      </c>
      <c r="D231" s="302">
        <v>3.280391338404768</v>
      </c>
      <c r="E231" s="302">
        <f t="shared" ref="E231:E238" si="105">SUM(B231:D231)</f>
        <v>30.129390006166041</v>
      </c>
      <c r="F231" s="303"/>
      <c r="G231" s="302">
        <v>28.66144741858195</v>
      </c>
      <c r="H231" s="302">
        <v>2.0340278622681245</v>
      </c>
      <c r="I231" s="302">
        <v>2.9375924685038552</v>
      </c>
      <c r="J231" s="302">
        <f t="shared" ref="J231:J233" si="106">SUM(G231:I231)</f>
        <v>33.633067749353934</v>
      </c>
      <c r="K231" s="303"/>
      <c r="L231" s="302">
        <v>39.168922859122468</v>
      </c>
      <c r="M231" s="302">
        <v>2.9406669191080024</v>
      </c>
      <c r="N231" s="302">
        <v>3.1302950649117367</v>
      </c>
      <c r="O231" s="302">
        <f t="shared" ref="O231:O238" si="107">SUM(L231:N231)</f>
        <v>45.239884843142207</v>
      </c>
    </row>
    <row r="232" spans="1:15" s="236" customFormat="1" x14ac:dyDescent="0.2">
      <c r="A232" s="237" t="str">
        <f>name!E$6</f>
        <v>Associate professional occupations</v>
      </c>
      <c r="B232" s="302">
        <v>9.3294456975062268</v>
      </c>
      <c r="C232" s="302">
        <v>0.84239599446182911</v>
      </c>
      <c r="D232" s="302">
        <v>1.5437179864122157</v>
      </c>
      <c r="E232" s="302">
        <f t="shared" si="105"/>
        <v>11.71555967838027</v>
      </c>
      <c r="F232" s="303"/>
      <c r="G232" s="302">
        <v>9.7792868297877114</v>
      </c>
      <c r="H232" s="302">
        <v>1.1586127161263267</v>
      </c>
      <c r="I232" s="302">
        <v>1.6150975923071633</v>
      </c>
      <c r="J232" s="302">
        <f t="shared" si="106"/>
        <v>12.552997138221201</v>
      </c>
      <c r="K232" s="303"/>
      <c r="L232" s="302">
        <v>10.202377966734533</v>
      </c>
      <c r="M232" s="302">
        <v>1.1203910996414006</v>
      </c>
      <c r="N232" s="302">
        <v>1.9229669587529492</v>
      </c>
      <c r="O232" s="302">
        <f t="shared" si="107"/>
        <v>13.245736025128883</v>
      </c>
    </row>
    <row r="233" spans="1:15" s="236" customFormat="1" x14ac:dyDescent="0.2">
      <c r="A233" s="237" t="str">
        <f>name!E$7</f>
        <v>Administrative and secretarial occupations</v>
      </c>
      <c r="B233" s="302">
        <v>3.0296189810123186</v>
      </c>
      <c r="C233" s="302">
        <v>1.1636405595010542</v>
      </c>
      <c r="D233" s="302">
        <v>0.25166080765019244</v>
      </c>
      <c r="E233" s="302">
        <f t="shared" si="105"/>
        <v>4.4449203481635653</v>
      </c>
      <c r="F233" s="303"/>
      <c r="G233" s="302">
        <v>2.7945008343232627</v>
      </c>
      <c r="H233" s="302">
        <v>1.197720602940805</v>
      </c>
      <c r="I233" s="302">
        <v>0.22539885763687698</v>
      </c>
      <c r="J233" s="302">
        <f t="shared" si="106"/>
        <v>4.2176202949009447</v>
      </c>
      <c r="K233" s="303"/>
      <c r="L233" s="302">
        <v>2.8304758297430612</v>
      </c>
      <c r="M233" s="302">
        <v>1.0231260508706854</v>
      </c>
      <c r="N233" s="302">
        <v>0.18785049713527258</v>
      </c>
      <c r="O233" s="302">
        <f t="shared" si="107"/>
        <v>4.0414523777490192</v>
      </c>
    </row>
    <row r="234" spans="1:15" s="236" customFormat="1" x14ac:dyDescent="0.2">
      <c r="A234" s="237" t="str">
        <f>name!E$8</f>
        <v>Skilled trades occupations</v>
      </c>
      <c r="B234" s="302">
        <v>3.7592488159646567</v>
      </c>
      <c r="C234" s="302">
        <v>0.26180671203211053</v>
      </c>
      <c r="D234" s="302">
        <v>0.96279337739575688</v>
      </c>
      <c r="E234" s="302">
        <f t="shared" si="105"/>
        <v>4.9838489053925237</v>
      </c>
      <c r="F234" s="303"/>
      <c r="G234" s="302">
        <v>2.7014289982260355</v>
      </c>
      <c r="H234" s="302">
        <v>0.21093561940567609</v>
      </c>
      <c r="I234" s="302">
        <v>0.65401822641044283</v>
      </c>
      <c r="J234" s="302">
        <f>SUM(G234:I234)</f>
        <v>3.5663828440421543</v>
      </c>
      <c r="K234" s="303"/>
      <c r="L234" s="302">
        <v>2.1245176100855785</v>
      </c>
      <c r="M234" s="302">
        <v>0.30608367688556171</v>
      </c>
      <c r="N234" s="302">
        <v>1.1786438901155887</v>
      </c>
      <c r="O234" s="302">
        <f t="shared" si="107"/>
        <v>3.6092451770867289</v>
      </c>
    </row>
    <row r="235" spans="1:15" s="236" customFormat="1" x14ac:dyDescent="0.2">
      <c r="A235" s="237" t="str">
        <f>name!E$9</f>
        <v>Caring, leisure and other service occupations</v>
      </c>
      <c r="B235" s="302">
        <v>1.0646840643745368</v>
      </c>
      <c r="C235" s="302">
        <v>0.1833797986372491</v>
      </c>
      <c r="D235" s="302">
        <v>0.16241084338866865</v>
      </c>
      <c r="E235" s="302">
        <f t="shared" si="105"/>
        <v>1.4104747064004546</v>
      </c>
      <c r="F235" s="303"/>
      <c r="G235" s="302">
        <v>0.93168255707452352</v>
      </c>
      <c r="H235" s="302">
        <v>0.18125918846364297</v>
      </c>
      <c r="I235" s="302">
        <v>0.16797543599764536</v>
      </c>
      <c r="J235" s="302">
        <f t="shared" ref="J235:J238" si="108">SUM(G235:I235)</f>
        <v>1.2809171815358118</v>
      </c>
      <c r="K235" s="303"/>
      <c r="L235" s="302">
        <v>1.2142420939015151</v>
      </c>
      <c r="M235" s="302">
        <v>0.18157246243744965</v>
      </c>
      <c r="N235" s="302">
        <v>0.26310741500223828</v>
      </c>
      <c r="O235" s="302">
        <f t="shared" si="107"/>
        <v>1.6589219713412031</v>
      </c>
    </row>
    <row r="236" spans="1:15" s="236" customFormat="1" x14ac:dyDescent="0.2">
      <c r="A236" s="237" t="str">
        <f>name!E$10</f>
        <v>Sales and customer service occupations</v>
      </c>
      <c r="B236" s="302">
        <v>1.9313011099654422</v>
      </c>
      <c r="C236" s="302">
        <v>0.72880694186820549</v>
      </c>
      <c r="D236" s="302">
        <v>0.20152434878430342</v>
      </c>
      <c r="E236" s="302">
        <f t="shared" si="105"/>
        <v>2.861632400617951</v>
      </c>
      <c r="F236" s="303"/>
      <c r="G236" s="302">
        <v>1.5993232108038724</v>
      </c>
      <c r="H236" s="302">
        <v>0.50724076976289356</v>
      </c>
      <c r="I236" s="302">
        <v>0.12649249168465057</v>
      </c>
      <c r="J236" s="302">
        <f t="shared" si="108"/>
        <v>2.2330564722514166</v>
      </c>
      <c r="K236" s="303"/>
      <c r="L236" s="302">
        <v>1.9084046370582242</v>
      </c>
      <c r="M236" s="302">
        <v>0.61260509904178351</v>
      </c>
      <c r="N236" s="302">
        <v>0.150709212518465</v>
      </c>
      <c r="O236" s="302">
        <f t="shared" si="107"/>
        <v>2.6717189486184729</v>
      </c>
    </row>
    <row r="237" spans="1:15" s="236" customFormat="1" x14ac:dyDescent="0.2">
      <c r="A237" s="237" t="str">
        <f>name!E$11</f>
        <v>Process, plant and machine operatives</v>
      </c>
      <c r="B237" s="302">
        <v>0.28871025244744225</v>
      </c>
      <c r="C237" s="302">
        <v>0.15788820372028639</v>
      </c>
      <c r="D237" s="302">
        <v>0.26228489749178158</v>
      </c>
      <c r="E237" s="302">
        <f t="shared" si="105"/>
        <v>0.70888335365951027</v>
      </c>
      <c r="F237" s="303"/>
      <c r="G237" s="302">
        <v>0.19537640674357026</v>
      </c>
      <c r="H237" s="302">
        <v>0.1938445927528914</v>
      </c>
      <c r="I237" s="302">
        <v>0.24136144721253638</v>
      </c>
      <c r="J237" s="302">
        <f t="shared" si="108"/>
        <v>0.63058244670899799</v>
      </c>
      <c r="K237" s="303"/>
      <c r="L237" s="302">
        <v>0.19305405953957075</v>
      </c>
      <c r="M237" s="302">
        <v>0.21257186991318344</v>
      </c>
      <c r="N237" s="302">
        <v>0.38119317191976687</v>
      </c>
      <c r="O237" s="302">
        <f t="shared" si="107"/>
        <v>0.78681910137252109</v>
      </c>
    </row>
    <row r="238" spans="1:15" s="236" customFormat="1" x14ac:dyDescent="0.2">
      <c r="A238" s="237" t="str">
        <f>name!E$12</f>
        <v>Elementary occupations</v>
      </c>
      <c r="B238" s="302">
        <v>0.46284265479384556</v>
      </c>
      <c r="C238" s="302">
        <v>0.23823705266180445</v>
      </c>
      <c r="D238" s="302">
        <v>0.28734551950089643</v>
      </c>
      <c r="E238" s="302">
        <f t="shared" si="105"/>
        <v>0.98842522695654655</v>
      </c>
      <c r="F238" s="303"/>
      <c r="G238" s="302">
        <v>0.30860890853783418</v>
      </c>
      <c r="H238" s="302">
        <v>0.16261152780546664</v>
      </c>
      <c r="I238" s="302">
        <v>0.18484377358855583</v>
      </c>
      <c r="J238" s="302">
        <f t="shared" si="108"/>
        <v>0.65606420993185666</v>
      </c>
      <c r="K238" s="303"/>
      <c r="L238" s="302">
        <v>0.30815811073824728</v>
      </c>
      <c r="M238" s="302">
        <v>0.16412405765239815</v>
      </c>
      <c r="N238" s="302">
        <v>0.29963691218168376</v>
      </c>
      <c r="O238" s="302">
        <f t="shared" si="107"/>
        <v>0.77191908057232916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55.289185225728801</v>
      </c>
      <c r="C240" s="311">
        <f t="shared" ref="C240:E240" si="109">SUM(C230:C238)</f>
        <v>5.6553834853643759</v>
      </c>
      <c r="D240" s="311">
        <f t="shared" si="109"/>
        <v>8.3814312889068106</v>
      </c>
      <c r="E240" s="311">
        <f t="shared" si="109"/>
        <v>69.325999999999979</v>
      </c>
      <c r="F240" s="311"/>
      <c r="G240" s="311">
        <f t="shared" ref="G240:J240" si="110">SUM(G230:G238)</f>
        <v>56.809263420888698</v>
      </c>
      <c r="H240" s="311">
        <f t="shared" si="110"/>
        <v>7.088941300807992</v>
      </c>
      <c r="I240" s="311">
        <f t="shared" si="110"/>
        <v>7.5937952783033991</v>
      </c>
      <c r="J240" s="311">
        <f t="shared" si="110"/>
        <v>71.49200000000009</v>
      </c>
      <c r="K240" s="311"/>
      <c r="L240" s="311">
        <f t="shared" ref="L240:O240" si="111">SUM(L230:L238)</f>
        <v>67.648831435913181</v>
      </c>
      <c r="M240" s="311">
        <f t="shared" si="111"/>
        <v>8.2483591821325835</v>
      </c>
      <c r="N240" s="311">
        <f t="shared" si="111"/>
        <v>9.353809381954223</v>
      </c>
      <c r="O240" s="311">
        <f t="shared" si="111"/>
        <v>85.250999999999991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1.5715754152074684</v>
      </c>
      <c r="C247" s="302">
        <v>0.1286900761500846</v>
      </c>
      <c r="D247" s="302">
        <v>0.19431995813631348</v>
      </c>
      <c r="E247" s="302">
        <f>SUM(B247:D247)</f>
        <v>1.8945854494938665</v>
      </c>
      <c r="F247" s="303"/>
      <c r="G247" s="302">
        <v>1.6718471797404686</v>
      </c>
      <c r="H247" s="302">
        <v>0.16002137118216317</v>
      </c>
      <c r="I247" s="302">
        <v>0.26250616605872745</v>
      </c>
      <c r="J247" s="302">
        <f>SUM(G247:I247)</f>
        <v>2.0943747169813594</v>
      </c>
      <c r="K247" s="303"/>
      <c r="L247" s="302">
        <v>1.2650598573561094</v>
      </c>
      <c r="M247" s="302">
        <v>0.17166943675496377</v>
      </c>
      <c r="N247" s="302">
        <v>0.26136634530701514</v>
      </c>
      <c r="O247" s="302">
        <f>SUM(L247:N247)</f>
        <v>1.6980956394180884</v>
      </c>
    </row>
    <row r="248" spans="1:15" s="236" customFormat="1" x14ac:dyDescent="0.2">
      <c r="A248" s="237" t="str">
        <f>name!E$5</f>
        <v>Professional occupations</v>
      </c>
      <c r="B248" s="302">
        <v>1.8428144628147634</v>
      </c>
      <c r="C248" s="302">
        <v>0.10887121024088767</v>
      </c>
      <c r="D248" s="302">
        <v>0.24057758061558041</v>
      </c>
      <c r="E248" s="302">
        <f t="shared" ref="E248:E255" si="112">SUM(B248:D248)</f>
        <v>2.1922632536712316</v>
      </c>
      <c r="F248" s="303"/>
      <c r="G248" s="302">
        <v>2.2537610671269741</v>
      </c>
      <c r="H248" s="302">
        <v>0.12166972250740191</v>
      </c>
      <c r="I248" s="302">
        <v>0.29166641023254192</v>
      </c>
      <c r="J248" s="302">
        <f t="shared" ref="J248:J250" si="113">SUM(G248:I248)</f>
        <v>2.6670971998669177</v>
      </c>
      <c r="K248" s="303"/>
      <c r="L248" s="302">
        <v>2.4124165112256022</v>
      </c>
      <c r="M248" s="302">
        <v>0.12136332349819295</v>
      </c>
      <c r="N248" s="302">
        <v>0.24555424575300736</v>
      </c>
      <c r="O248" s="302">
        <f t="shared" ref="O248:O255" si="114">SUM(L248:N248)</f>
        <v>2.7793340804768025</v>
      </c>
    </row>
    <row r="249" spans="1:15" s="236" customFormat="1" x14ac:dyDescent="0.2">
      <c r="A249" s="237" t="str">
        <f>name!E$6</f>
        <v>Associate professional occupations</v>
      </c>
      <c r="B249" s="302">
        <v>1.9942876848241327</v>
      </c>
      <c r="C249" s="302">
        <v>0.23258648971908441</v>
      </c>
      <c r="D249" s="302">
        <v>0.34370337761864955</v>
      </c>
      <c r="E249" s="302">
        <f t="shared" si="112"/>
        <v>2.5705775521618666</v>
      </c>
      <c r="F249" s="303"/>
      <c r="G249" s="302">
        <v>2.13531391515721</v>
      </c>
      <c r="H249" s="302">
        <v>0.20641194332916626</v>
      </c>
      <c r="I249" s="302">
        <v>0.39210899982307656</v>
      </c>
      <c r="J249" s="302">
        <f t="shared" si="113"/>
        <v>2.7338348583094532</v>
      </c>
      <c r="K249" s="303"/>
      <c r="L249" s="302">
        <v>1.7786774945561361</v>
      </c>
      <c r="M249" s="302">
        <v>0.1915264658586556</v>
      </c>
      <c r="N249" s="302">
        <v>0.3938910976634204</v>
      </c>
      <c r="O249" s="302">
        <f t="shared" si="114"/>
        <v>2.3640950580782119</v>
      </c>
    </row>
    <row r="250" spans="1:15" s="236" customFormat="1" x14ac:dyDescent="0.2">
      <c r="A250" s="237" t="str">
        <f>name!E$7</f>
        <v>Administrative and secretarial occupations</v>
      </c>
      <c r="B250" s="302">
        <v>1.9585056371042435</v>
      </c>
      <c r="C250" s="302">
        <v>0.75438018155548947</v>
      </c>
      <c r="D250" s="302">
        <v>8.2188371815377831E-2</v>
      </c>
      <c r="E250" s="302">
        <f t="shared" si="112"/>
        <v>2.7950741904751109</v>
      </c>
      <c r="F250" s="303"/>
      <c r="G250" s="302">
        <v>1.7735295135956266</v>
      </c>
      <c r="H250" s="302">
        <v>0.58779684131422849</v>
      </c>
      <c r="I250" s="302">
        <v>6.5495021962951441E-2</v>
      </c>
      <c r="J250" s="302">
        <f t="shared" si="113"/>
        <v>2.4268213768728066</v>
      </c>
      <c r="K250" s="303"/>
      <c r="L250" s="302">
        <v>1.2951050146922958</v>
      </c>
      <c r="M250" s="302">
        <v>0.43041973201708744</v>
      </c>
      <c r="N250" s="302">
        <v>5.1954247816919444E-2</v>
      </c>
      <c r="O250" s="302">
        <f t="shared" si="114"/>
        <v>1.7774789945263028</v>
      </c>
    </row>
    <row r="251" spans="1:15" s="236" customFormat="1" x14ac:dyDescent="0.2">
      <c r="A251" s="237" t="str">
        <f>name!E$8</f>
        <v>Skilled trades occupations</v>
      </c>
      <c r="B251" s="302">
        <v>0.11052734798010917</v>
      </c>
      <c r="C251" s="302">
        <v>2.2859724695273226E-2</v>
      </c>
      <c r="D251" s="302">
        <v>8.9028632135547597E-2</v>
      </c>
      <c r="E251" s="302">
        <f t="shared" si="112"/>
        <v>0.22241570481093001</v>
      </c>
      <c r="F251" s="303"/>
      <c r="G251" s="302">
        <v>8.2441492671974287E-2</v>
      </c>
      <c r="H251" s="302">
        <v>1.3846574136793698E-2</v>
      </c>
      <c r="I251" s="302">
        <v>7.4827339746248972E-2</v>
      </c>
      <c r="J251" s="302">
        <f>SUM(G251:I251)</f>
        <v>0.17111540655501695</v>
      </c>
      <c r="K251" s="303"/>
      <c r="L251" s="302">
        <v>6.8531907017267302E-2</v>
      </c>
      <c r="M251" s="302">
        <v>1.3353028831180294E-2</v>
      </c>
      <c r="N251" s="302">
        <v>6.4918537963123218E-2</v>
      </c>
      <c r="O251" s="302">
        <f t="shared" si="114"/>
        <v>0.14680347381157083</v>
      </c>
    </row>
    <row r="252" spans="1:15" s="236" customFormat="1" x14ac:dyDescent="0.2">
      <c r="A252" s="237" t="str">
        <f>name!E$9</f>
        <v>Caring, leisure and other service occupations</v>
      </c>
      <c r="B252" s="302">
        <v>9.2002372794154727E-2</v>
      </c>
      <c r="C252" s="302">
        <v>7.5369152019861317E-3</v>
      </c>
      <c r="D252" s="302">
        <v>3.2204372154263368E-2</v>
      </c>
      <c r="E252" s="302">
        <f t="shared" si="112"/>
        <v>0.13174366015040423</v>
      </c>
      <c r="F252" s="303"/>
      <c r="G252" s="302">
        <v>7.1707596450429401E-2</v>
      </c>
      <c r="H252" s="302">
        <v>5.6341373916802984E-3</v>
      </c>
      <c r="I252" s="302">
        <v>2.6529339523837972E-2</v>
      </c>
      <c r="J252" s="302">
        <f t="shared" ref="J252:J255" si="115">SUM(G252:I252)</f>
        <v>0.10387107336594767</v>
      </c>
      <c r="K252" s="303"/>
      <c r="L252" s="302">
        <v>6.8309073883101437E-2</v>
      </c>
      <c r="M252" s="302">
        <v>3.9951636622787773E-3</v>
      </c>
      <c r="N252" s="302">
        <v>3.0250382573207051E-2</v>
      </c>
      <c r="O252" s="302">
        <f t="shared" si="114"/>
        <v>0.10255462011858726</v>
      </c>
    </row>
    <row r="253" spans="1:15" s="236" customFormat="1" x14ac:dyDescent="0.2">
      <c r="A253" s="237" t="str">
        <f>name!E$10</f>
        <v>Sales and customer service occupations</v>
      </c>
      <c r="B253" s="302">
        <v>0.52873977832804642</v>
      </c>
      <c r="C253" s="302">
        <v>0.19861540705178898</v>
      </c>
      <c r="D253" s="302">
        <v>0.12237038978694784</v>
      </c>
      <c r="E253" s="302">
        <f t="shared" si="112"/>
        <v>0.84972557516678326</v>
      </c>
      <c r="F253" s="303"/>
      <c r="G253" s="302">
        <v>0.44814221481713962</v>
      </c>
      <c r="H253" s="302">
        <v>0.1695368454068884</v>
      </c>
      <c r="I253" s="302">
        <v>5.7608067007779575E-2</v>
      </c>
      <c r="J253" s="302">
        <f t="shared" si="115"/>
        <v>0.67528712723180762</v>
      </c>
      <c r="K253" s="303"/>
      <c r="L253" s="302">
        <v>0.36801255000704114</v>
      </c>
      <c r="M253" s="302">
        <v>0.14919896031351498</v>
      </c>
      <c r="N253" s="302">
        <v>4.100884261987605E-2</v>
      </c>
      <c r="O253" s="302">
        <f t="shared" si="114"/>
        <v>0.55822035294043215</v>
      </c>
    </row>
    <row r="254" spans="1:15" s="236" customFormat="1" x14ac:dyDescent="0.2">
      <c r="A254" s="237" t="str">
        <f>name!E$11</f>
        <v>Process, plant and machine operatives</v>
      </c>
      <c r="B254" s="302">
        <v>4.2914612110821551E-2</v>
      </c>
      <c r="C254" s="302">
        <v>8.6421788755519074E-3</v>
      </c>
      <c r="D254" s="302">
        <v>2.3792264044567118E-2</v>
      </c>
      <c r="E254" s="302">
        <f t="shared" si="112"/>
        <v>7.5349055030940582E-2</v>
      </c>
      <c r="F254" s="303"/>
      <c r="G254" s="302">
        <v>3.0798328184845226E-2</v>
      </c>
      <c r="H254" s="302">
        <v>5.5952376784906823E-3</v>
      </c>
      <c r="I254" s="302">
        <v>4.5715823278927273E-2</v>
      </c>
      <c r="J254" s="302">
        <f t="shared" si="115"/>
        <v>8.2109389142263178E-2</v>
      </c>
      <c r="K254" s="303"/>
      <c r="L254" s="302">
        <v>2.654422009066728E-2</v>
      </c>
      <c r="M254" s="302">
        <v>8.5253602048733796E-3</v>
      </c>
      <c r="N254" s="302">
        <v>5.0791569303430324E-2</v>
      </c>
      <c r="O254" s="302">
        <f t="shared" si="114"/>
        <v>8.5861149598970982E-2</v>
      </c>
    </row>
    <row r="255" spans="1:15" s="236" customFormat="1" x14ac:dyDescent="0.2">
      <c r="A255" s="237" t="str">
        <f>name!E$12</f>
        <v>Elementary occupations</v>
      </c>
      <c r="B255" s="302">
        <v>9.8877800983496092E-2</v>
      </c>
      <c r="C255" s="302">
        <v>2.8561653956068744E-2</v>
      </c>
      <c r="D255" s="302">
        <v>2.9826104099309667E-2</v>
      </c>
      <c r="E255" s="302">
        <f t="shared" si="112"/>
        <v>0.15726555903887449</v>
      </c>
      <c r="F255" s="303"/>
      <c r="G255" s="302">
        <v>7.2489665361130773E-2</v>
      </c>
      <c r="H255" s="302">
        <v>1.8551821101810823E-2</v>
      </c>
      <c r="I255" s="302">
        <v>2.3447365211476334E-2</v>
      </c>
      <c r="J255" s="302">
        <f t="shared" si="115"/>
        <v>0.11448885167441793</v>
      </c>
      <c r="K255" s="303"/>
      <c r="L255" s="302">
        <v>6.3874185342945242E-2</v>
      </c>
      <c r="M255" s="302">
        <v>1.6900255130293581E-2</v>
      </c>
      <c r="N255" s="302">
        <v>2.2782190557790044E-2</v>
      </c>
      <c r="O255" s="302">
        <f t="shared" si="114"/>
        <v>0.10355663103102887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8.2402451121472371</v>
      </c>
      <c r="C257" s="311">
        <f t="shared" ref="C257:E257" si="116">SUM(C247:C255)</f>
        <v>1.4907438374462152</v>
      </c>
      <c r="D257" s="311">
        <f t="shared" si="116"/>
        <v>1.1580110504065571</v>
      </c>
      <c r="E257" s="311">
        <f t="shared" si="116"/>
        <v>10.889000000000008</v>
      </c>
      <c r="F257" s="311"/>
      <c r="G257" s="311">
        <f t="shared" ref="G257:J257" si="117">SUM(G247:G255)</f>
        <v>8.5400309731057984</v>
      </c>
      <c r="H257" s="311">
        <f t="shared" si="117"/>
        <v>1.2890644940486238</v>
      </c>
      <c r="I257" s="311">
        <f t="shared" si="117"/>
        <v>1.2399045328455676</v>
      </c>
      <c r="J257" s="311">
        <f t="shared" si="117"/>
        <v>11.068999999999992</v>
      </c>
      <c r="K257" s="311"/>
      <c r="L257" s="311">
        <f t="shared" ref="L257:O257" si="118">SUM(L247:L255)</f>
        <v>7.3465308141711665</v>
      </c>
      <c r="M257" s="311">
        <f t="shared" si="118"/>
        <v>1.1069517262710409</v>
      </c>
      <c r="N257" s="311">
        <f t="shared" si="118"/>
        <v>1.1625174595577892</v>
      </c>
      <c r="O257" s="311">
        <f t="shared" si="118"/>
        <v>9.6159999999999979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1.2273112885230149</v>
      </c>
      <c r="C264" s="302">
        <v>0.27756871307399777</v>
      </c>
      <c r="D264" s="302">
        <v>0.45497392670471026</v>
      </c>
      <c r="E264" s="302">
        <f>SUM(B264:D264)</f>
        <v>1.9598539283017229</v>
      </c>
      <c r="F264" s="303"/>
      <c r="G264" s="302">
        <v>1.3205434784024355</v>
      </c>
      <c r="H264" s="302">
        <v>0.3990220059533432</v>
      </c>
      <c r="I264" s="302">
        <v>0.42485941306443542</v>
      </c>
      <c r="J264" s="302">
        <f>SUM(G264:I264)</f>
        <v>2.144424897420214</v>
      </c>
      <c r="K264" s="303"/>
      <c r="L264" s="302">
        <v>1.4327626349706282</v>
      </c>
      <c r="M264" s="302">
        <v>0.38998965245810419</v>
      </c>
      <c r="N264" s="302">
        <v>0.47614997979707757</v>
      </c>
      <c r="O264" s="302">
        <f>SUM(L264:N264)</f>
        <v>2.2989022672258099</v>
      </c>
    </row>
    <row r="265" spans="1:15" s="236" customFormat="1" x14ac:dyDescent="0.2">
      <c r="A265" s="237" t="str">
        <f>name!E$5</f>
        <v>Professional occupations</v>
      </c>
      <c r="B265" s="302">
        <v>1.0558521309998548</v>
      </c>
      <c r="C265" s="302">
        <v>0.19264080879853021</v>
      </c>
      <c r="D265" s="302">
        <v>0.17011557425535484</v>
      </c>
      <c r="E265" s="302">
        <f t="shared" ref="E265:E272" si="119">SUM(B265:D265)</f>
        <v>1.4186085140537399</v>
      </c>
      <c r="F265" s="303"/>
      <c r="G265" s="302">
        <v>1.3078035805322337</v>
      </c>
      <c r="H265" s="302">
        <v>0.31457383975304809</v>
      </c>
      <c r="I265" s="302">
        <v>0.12510444525438585</v>
      </c>
      <c r="J265" s="302">
        <f t="shared" ref="J265:J267" si="120">SUM(G265:I265)</f>
        <v>1.7474818655396678</v>
      </c>
      <c r="K265" s="303"/>
      <c r="L265" s="302">
        <v>1.6161296400033971</v>
      </c>
      <c r="M265" s="302">
        <v>0.38479791437145744</v>
      </c>
      <c r="N265" s="302">
        <v>0.10964823070099948</v>
      </c>
      <c r="O265" s="302">
        <f t="shared" ref="O265:O272" si="121">SUM(L265:N265)</f>
        <v>2.110575785075854</v>
      </c>
    </row>
    <row r="266" spans="1:15" s="236" customFormat="1" x14ac:dyDescent="0.2">
      <c r="A266" s="237" t="str">
        <f>name!E$6</f>
        <v>Associate professional occupations</v>
      </c>
      <c r="B266" s="302">
        <v>1.0047455021249507</v>
      </c>
      <c r="C266" s="302">
        <v>0.27036876949948985</v>
      </c>
      <c r="D266" s="302">
        <v>0.1124236776004567</v>
      </c>
      <c r="E266" s="302">
        <f t="shared" si="119"/>
        <v>1.3875379492248974</v>
      </c>
      <c r="F266" s="303"/>
      <c r="G266" s="302">
        <v>1.127269041622545</v>
      </c>
      <c r="H266" s="302">
        <v>0.35358653955303504</v>
      </c>
      <c r="I266" s="302">
        <v>8.4681565279470392E-2</v>
      </c>
      <c r="J266" s="302">
        <f t="shared" si="120"/>
        <v>1.5655371464550505</v>
      </c>
      <c r="K266" s="303"/>
      <c r="L266" s="302">
        <v>1.438369060855029</v>
      </c>
      <c r="M266" s="302">
        <v>0.39652410407149585</v>
      </c>
      <c r="N266" s="302">
        <v>9.61647479998958E-2</v>
      </c>
      <c r="O266" s="302">
        <f t="shared" si="121"/>
        <v>1.9310579129264207</v>
      </c>
    </row>
    <row r="267" spans="1:15" s="236" customFormat="1" x14ac:dyDescent="0.2">
      <c r="A267" s="237" t="str">
        <f>name!E$7</f>
        <v>Administrative and secretarial occupations</v>
      </c>
      <c r="B267" s="302">
        <v>0.76375090854854966</v>
      </c>
      <c r="C267" s="302">
        <v>0.77785234856472496</v>
      </c>
      <c r="D267" s="302">
        <v>9.1610834054052639E-2</v>
      </c>
      <c r="E267" s="302">
        <f t="shared" si="119"/>
        <v>1.6332140911673272</v>
      </c>
      <c r="F267" s="303"/>
      <c r="G267" s="302">
        <v>0.73758762523093513</v>
      </c>
      <c r="H267" s="302">
        <v>0.99192463682204868</v>
      </c>
      <c r="I267" s="302">
        <v>8.2638672401890295E-2</v>
      </c>
      <c r="J267" s="302">
        <f t="shared" si="120"/>
        <v>1.8121509344548743</v>
      </c>
      <c r="K267" s="303"/>
      <c r="L267" s="302">
        <v>0.71551937695881673</v>
      </c>
      <c r="M267" s="302">
        <v>0.92971505189100789</v>
      </c>
      <c r="N267" s="302">
        <v>9.9565636429149826E-2</v>
      </c>
      <c r="O267" s="302">
        <f t="shared" si="121"/>
        <v>1.7448000652789744</v>
      </c>
    </row>
    <row r="268" spans="1:15" s="236" customFormat="1" x14ac:dyDescent="0.2">
      <c r="A268" s="237" t="str">
        <f>name!E$8</f>
        <v>Skilled trades occupations</v>
      </c>
      <c r="B268" s="302">
        <v>0.35998106310940092</v>
      </c>
      <c r="C268" s="302">
        <v>6.5376736259885548E-2</v>
      </c>
      <c r="D268" s="302">
        <v>0.23624532161367529</v>
      </c>
      <c r="E268" s="302">
        <f t="shared" si="119"/>
        <v>0.66160312098296181</v>
      </c>
      <c r="F268" s="303"/>
      <c r="G268" s="302">
        <v>0.28761047742217577</v>
      </c>
      <c r="H268" s="302">
        <v>5.3680170447112686E-2</v>
      </c>
      <c r="I268" s="302">
        <v>0.14304400471816461</v>
      </c>
      <c r="J268" s="302">
        <f>SUM(G268:I268)</f>
        <v>0.48433465258745312</v>
      </c>
      <c r="K268" s="303"/>
      <c r="L268" s="302">
        <v>0.34024883829527658</v>
      </c>
      <c r="M268" s="302">
        <v>8.114972733743589E-2</v>
      </c>
      <c r="N268" s="302">
        <v>0.20756488399311815</v>
      </c>
      <c r="O268" s="302">
        <f t="shared" si="121"/>
        <v>0.62896344962583062</v>
      </c>
    </row>
    <row r="269" spans="1:15" s="236" customFormat="1" x14ac:dyDescent="0.2">
      <c r="A269" s="237" t="str">
        <f>name!E$9</f>
        <v>Caring, leisure and other service occupations</v>
      </c>
      <c r="B269" s="302">
        <v>0.15857733497786275</v>
      </c>
      <c r="C269" s="302">
        <v>8.7868633567060303E-2</v>
      </c>
      <c r="D269" s="302">
        <v>4.3140907516624666E-2</v>
      </c>
      <c r="E269" s="302">
        <f t="shared" si="119"/>
        <v>0.28958687606154776</v>
      </c>
      <c r="F269" s="303"/>
      <c r="G269" s="302">
        <v>0.15082815846462666</v>
      </c>
      <c r="H269" s="302">
        <v>9.5936468298577049E-2</v>
      </c>
      <c r="I269" s="302">
        <v>3.33071105105315E-2</v>
      </c>
      <c r="J269" s="302">
        <f t="shared" ref="J269:J272" si="122">SUM(G269:I269)</f>
        <v>0.28007173727373519</v>
      </c>
      <c r="K269" s="303"/>
      <c r="L269" s="302">
        <v>0.18607770600198228</v>
      </c>
      <c r="M269" s="302">
        <v>8.6517621928826907E-2</v>
      </c>
      <c r="N269" s="302">
        <v>6.3356371385000179E-2</v>
      </c>
      <c r="O269" s="302">
        <f t="shared" si="121"/>
        <v>0.33595169931580937</v>
      </c>
    </row>
    <row r="270" spans="1:15" s="236" customFormat="1" x14ac:dyDescent="0.2">
      <c r="A270" s="237" t="str">
        <f>name!E$10</f>
        <v>Sales and customer service occupations</v>
      </c>
      <c r="B270" s="302">
        <v>0.52991023793993852</v>
      </c>
      <c r="C270" s="302">
        <v>0.2981073815209655</v>
      </c>
      <c r="D270" s="302">
        <v>0.11613223548658963</v>
      </c>
      <c r="E270" s="302">
        <f t="shared" si="119"/>
        <v>0.94414985494749359</v>
      </c>
      <c r="F270" s="303"/>
      <c r="G270" s="302">
        <v>0.45839084028229277</v>
      </c>
      <c r="H270" s="302">
        <v>0.33576853710318633</v>
      </c>
      <c r="I270" s="302">
        <v>7.7505530546206042E-2</v>
      </c>
      <c r="J270" s="302">
        <f t="shared" si="122"/>
        <v>0.87166490793168516</v>
      </c>
      <c r="K270" s="303"/>
      <c r="L270" s="302">
        <v>0.53194758959112831</v>
      </c>
      <c r="M270" s="302">
        <v>0.37133211054082144</v>
      </c>
      <c r="N270" s="302">
        <v>7.2737585129252852E-2</v>
      </c>
      <c r="O270" s="302">
        <f t="shared" si="121"/>
        <v>0.97601728526120257</v>
      </c>
    </row>
    <row r="271" spans="1:15" s="236" customFormat="1" x14ac:dyDescent="0.2">
      <c r="A271" s="237" t="str">
        <f>name!E$11</f>
        <v>Process, plant and machine operatives</v>
      </c>
      <c r="B271" s="302">
        <v>6.9848848505506655E-2</v>
      </c>
      <c r="C271" s="302">
        <v>2.2365270392863176E-2</v>
      </c>
      <c r="D271" s="302">
        <v>9.6805543596741594E-3</v>
      </c>
      <c r="E271" s="302">
        <f t="shared" si="119"/>
        <v>0.10189467325804399</v>
      </c>
      <c r="F271" s="303"/>
      <c r="G271" s="302">
        <v>5.3754899811199595E-2</v>
      </c>
      <c r="H271" s="302">
        <v>1.7712576911616207E-2</v>
      </c>
      <c r="I271" s="302">
        <v>8.3615686894206089E-3</v>
      </c>
      <c r="J271" s="302">
        <f t="shared" si="122"/>
        <v>7.9829045412236413E-2</v>
      </c>
      <c r="K271" s="303"/>
      <c r="L271" s="302">
        <v>5.378951928845193E-2</v>
      </c>
      <c r="M271" s="302">
        <v>1.9495016606619061E-2</v>
      </c>
      <c r="N271" s="302">
        <v>1.1669870478536168E-2</v>
      </c>
      <c r="O271" s="302">
        <f t="shared" si="121"/>
        <v>8.4954406373607155E-2</v>
      </c>
    </row>
    <row r="272" spans="1:15" s="236" customFormat="1" x14ac:dyDescent="0.2">
      <c r="A272" s="237" t="str">
        <f>name!E$12</f>
        <v>Elementary occupations</v>
      </c>
      <c r="B272" s="302">
        <v>0.1147231692689409</v>
      </c>
      <c r="C272" s="302">
        <v>0.20722931510504125</v>
      </c>
      <c r="D272" s="302">
        <v>4.5598507628290055E-2</v>
      </c>
      <c r="E272" s="302">
        <f t="shared" si="119"/>
        <v>0.3675509920022722</v>
      </c>
      <c r="F272" s="303"/>
      <c r="G272" s="302">
        <v>9.1916459052467772E-2</v>
      </c>
      <c r="H272" s="302">
        <v>0.20885375970449771</v>
      </c>
      <c r="I272" s="302">
        <v>2.3734594168092451E-2</v>
      </c>
      <c r="J272" s="302">
        <f t="shared" si="122"/>
        <v>0.32450481292505789</v>
      </c>
      <c r="K272" s="303"/>
      <c r="L272" s="302">
        <v>9.8956712061539845E-2</v>
      </c>
      <c r="M272" s="302">
        <v>0.11820725017200993</v>
      </c>
      <c r="N272" s="302">
        <v>4.8613166682930468E-2</v>
      </c>
      <c r="O272" s="302">
        <f t="shared" si="121"/>
        <v>0.26577712891648025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5.2847004839980185</v>
      </c>
      <c r="C274" s="311">
        <f t="shared" ref="C274:E274" si="123">SUM(C264:C272)</f>
        <v>2.1993779767825585</v>
      </c>
      <c r="D274" s="311">
        <f t="shared" si="123"/>
        <v>1.2799215392194283</v>
      </c>
      <c r="E274" s="311">
        <f t="shared" si="123"/>
        <v>8.7640000000000065</v>
      </c>
      <c r="F274" s="311"/>
      <c r="G274" s="311">
        <f t="shared" ref="G274:J274" si="124">SUM(G264:G272)</f>
        <v>5.5357045608209123</v>
      </c>
      <c r="H274" s="311">
        <f t="shared" si="124"/>
        <v>2.7710585345464658</v>
      </c>
      <c r="I274" s="311">
        <f t="shared" si="124"/>
        <v>1.0032369046325971</v>
      </c>
      <c r="J274" s="311">
        <f t="shared" si="124"/>
        <v>9.3099999999999739</v>
      </c>
      <c r="K274" s="311"/>
      <c r="L274" s="311">
        <f t="shared" ref="L274:O274" si="125">SUM(L264:L272)</f>
        <v>6.4138010780262507</v>
      </c>
      <c r="M274" s="311">
        <f t="shared" si="125"/>
        <v>2.7777284493777787</v>
      </c>
      <c r="N274" s="311">
        <f t="shared" si="125"/>
        <v>1.1854704725959604</v>
      </c>
      <c r="O274" s="311">
        <f t="shared" si="125"/>
        <v>10.376999999999986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6.3213374256991246</v>
      </c>
      <c r="C281" s="302">
        <v>1.3752858663032335</v>
      </c>
      <c r="D281" s="302">
        <v>1.7354105948527823</v>
      </c>
      <c r="E281" s="302">
        <f>SUM(B281:D281)</f>
        <v>9.432033886855141</v>
      </c>
      <c r="F281" s="303"/>
      <c r="G281" s="302">
        <v>6.6354611587940493</v>
      </c>
      <c r="H281" s="302">
        <v>1.589891343923588</v>
      </c>
      <c r="I281" s="302">
        <v>1.6856394546448907</v>
      </c>
      <c r="J281" s="302">
        <f>SUM(G281:I281)</f>
        <v>9.910991957362528</v>
      </c>
      <c r="K281" s="303"/>
      <c r="L281" s="302">
        <v>6.1402971636525328</v>
      </c>
      <c r="M281" s="302">
        <v>2.0917395369140812</v>
      </c>
      <c r="N281" s="302">
        <v>2.2370820286934241</v>
      </c>
      <c r="O281" s="302">
        <f>SUM(L281:N281)</f>
        <v>10.469118729260037</v>
      </c>
    </row>
    <row r="282" spans="1:15" s="236" customFormat="1" x14ac:dyDescent="0.2">
      <c r="A282" s="237" t="str">
        <f>name!E$5</f>
        <v>Professional occupations</v>
      </c>
      <c r="B282" s="302">
        <v>16.187683395958569</v>
      </c>
      <c r="C282" s="302">
        <v>2.567514240301966</v>
      </c>
      <c r="D282" s="302">
        <v>5.5783543478878279</v>
      </c>
      <c r="E282" s="302">
        <f t="shared" ref="E282:E289" si="126">SUM(B282:D282)</f>
        <v>24.333551984148361</v>
      </c>
      <c r="F282" s="303"/>
      <c r="G282" s="302">
        <v>19.813103591460276</v>
      </c>
      <c r="H282" s="302">
        <v>2.9296348748031251</v>
      </c>
      <c r="I282" s="302">
        <v>4.5162605857946359</v>
      </c>
      <c r="J282" s="302">
        <f t="shared" ref="J282:J284" si="127">SUM(G282:I282)</f>
        <v>27.258999052058037</v>
      </c>
      <c r="K282" s="303"/>
      <c r="L282" s="302">
        <v>24.902180582506894</v>
      </c>
      <c r="M282" s="302">
        <v>3.9779363112157182</v>
      </c>
      <c r="N282" s="302">
        <v>5.1533674719335663</v>
      </c>
      <c r="O282" s="302">
        <f t="shared" ref="O282:O289" si="128">SUM(L282:N282)</f>
        <v>34.033484365656179</v>
      </c>
    </row>
    <row r="283" spans="1:15" s="236" customFormat="1" x14ac:dyDescent="0.2">
      <c r="A283" s="237" t="str">
        <f>name!E$6</f>
        <v>Associate professional occupations</v>
      </c>
      <c r="B283" s="302">
        <v>7.8437448457491046</v>
      </c>
      <c r="C283" s="302">
        <v>1.9657705086878472</v>
      </c>
      <c r="D283" s="302">
        <v>2.0753424666470441</v>
      </c>
      <c r="E283" s="302">
        <f t="shared" si="126"/>
        <v>11.884857821083996</v>
      </c>
      <c r="F283" s="303"/>
      <c r="G283" s="302">
        <v>8.6876383386207472</v>
      </c>
      <c r="H283" s="302">
        <v>1.8990250686033605</v>
      </c>
      <c r="I283" s="302">
        <v>1.6816784034112831</v>
      </c>
      <c r="J283" s="302">
        <f t="shared" si="127"/>
        <v>12.268341810635391</v>
      </c>
      <c r="K283" s="303"/>
      <c r="L283" s="302">
        <v>9.6090617160505456</v>
      </c>
      <c r="M283" s="302">
        <v>2.235680385485356</v>
      </c>
      <c r="N283" s="302">
        <v>2.084427499205372</v>
      </c>
      <c r="O283" s="302">
        <f t="shared" si="128"/>
        <v>13.929169600741274</v>
      </c>
    </row>
    <row r="284" spans="1:15" s="236" customFormat="1" x14ac:dyDescent="0.2">
      <c r="A284" s="237" t="str">
        <f>name!E$7</f>
        <v>Administrative and secretarial occupations</v>
      </c>
      <c r="B284" s="302">
        <v>4.9010507963007983</v>
      </c>
      <c r="C284" s="302">
        <v>4.8394904436417692</v>
      </c>
      <c r="D284" s="302">
        <v>1.0343043555128857</v>
      </c>
      <c r="E284" s="302">
        <f t="shared" si="126"/>
        <v>10.774845595455453</v>
      </c>
      <c r="F284" s="303"/>
      <c r="G284" s="302">
        <v>4.5711764114413667</v>
      </c>
      <c r="H284" s="302">
        <v>3.2868144030184512</v>
      </c>
      <c r="I284" s="302">
        <v>0.76553276762449152</v>
      </c>
      <c r="J284" s="302">
        <f t="shared" si="127"/>
        <v>8.6235235820843101</v>
      </c>
      <c r="K284" s="303"/>
      <c r="L284" s="302">
        <v>3.6728201630350861</v>
      </c>
      <c r="M284" s="302">
        <v>2.9556332566335577</v>
      </c>
      <c r="N284" s="302">
        <v>0.74582642512507491</v>
      </c>
      <c r="O284" s="302">
        <f t="shared" si="128"/>
        <v>7.3742798447937181</v>
      </c>
    </row>
    <row r="285" spans="1:15" s="236" customFormat="1" x14ac:dyDescent="0.2">
      <c r="A285" s="237" t="str">
        <f>name!E$8</f>
        <v>Skilled trades occupations</v>
      </c>
      <c r="B285" s="302">
        <v>1.2638132578245584</v>
      </c>
      <c r="C285" s="302">
        <v>0.30958039320445757</v>
      </c>
      <c r="D285" s="302">
        <v>0.3137694649871805</v>
      </c>
      <c r="E285" s="302">
        <f t="shared" si="126"/>
        <v>1.8871631160161966</v>
      </c>
      <c r="F285" s="303"/>
      <c r="G285" s="302">
        <v>0.95558154662270112</v>
      </c>
      <c r="H285" s="302">
        <v>0.18066901435708069</v>
      </c>
      <c r="I285" s="302">
        <v>0.22763718437805805</v>
      </c>
      <c r="J285" s="302">
        <f>SUM(G285:I285)</f>
        <v>1.3638877453578397</v>
      </c>
      <c r="K285" s="303"/>
      <c r="L285" s="302">
        <v>0.89325362355984916</v>
      </c>
      <c r="M285" s="302">
        <v>0.26017962584987409</v>
      </c>
      <c r="N285" s="302">
        <v>0.35441895716812583</v>
      </c>
      <c r="O285" s="302">
        <f t="shared" si="128"/>
        <v>1.507852206577849</v>
      </c>
    </row>
    <row r="286" spans="1:15" s="236" customFormat="1" x14ac:dyDescent="0.2">
      <c r="A286" s="237" t="str">
        <f>name!E$9</f>
        <v>Caring, leisure and other service occupations</v>
      </c>
      <c r="B286" s="302">
        <v>0.5904883865919589</v>
      </c>
      <c r="C286" s="302">
        <v>0.24970652002245922</v>
      </c>
      <c r="D286" s="302">
        <v>0.37390124371516475</v>
      </c>
      <c r="E286" s="302">
        <f t="shared" si="126"/>
        <v>1.2140961503295828</v>
      </c>
      <c r="F286" s="303"/>
      <c r="G286" s="302">
        <v>1.0349020156659239</v>
      </c>
      <c r="H286" s="302">
        <v>0.46248554416240983</v>
      </c>
      <c r="I286" s="302">
        <v>0.5249026565910837</v>
      </c>
      <c r="J286" s="302">
        <f t="shared" ref="J286:J289" si="129">SUM(G286:I286)</f>
        <v>2.0222902164194174</v>
      </c>
      <c r="K286" s="303"/>
      <c r="L286" s="302">
        <v>1.3685505318843776</v>
      </c>
      <c r="M286" s="302">
        <v>0.61918190900147552</v>
      </c>
      <c r="N286" s="302">
        <v>0.7965583327776764</v>
      </c>
      <c r="O286" s="302">
        <f t="shared" si="128"/>
        <v>2.7842907736635292</v>
      </c>
    </row>
    <row r="287" spans="1:15" s="236" customFormat="1" x14ac:dyDescent="0.2">
      <c r="A287" s="237" t="str">
        <f>name!E$10</f>
        <v>Sales and customer service occupations</v>
      </c>
      <c r="B287" s="302">
        <v>1.1069419537505958</v>
      </c>
      <c r="C287" s="302">
        <v>0.72524313965584675</v>
      </c>
      <c r="D287" s="302">
        <v>0.35416460911062497</v>
      </c>
      <c r="E287" s="302">
        <f t="shared" si="126"/>
        <v>2.1863497025170675</v>
      </c>
      <c r="F287" s="303"/>
      <c r="G287" s="302">
        <v>0.9898402812008783</v>
      </c>
      <c r="H287" s="302">
        <v>0.53550560787009982</v>
      </c>
      <c r="I287" s="302">
        <v>0.20812652601966136</v>
      </c>
      <c r="J287" s="302">
        <f t="shared" si="129"/>
        <v>1.7334724150906395</v>
      </c>
      <c r="K287" s="303"/>
      <c r="L287" s="302">
        <v>1.0043706768188165</v>
      </c>
      <c r="M287" s="302">
        <v>0.61445052440804693</v>
      </c>
      <c r="N287" s="302">
        <v>0.19890343881629044</v>
      </c>
      <c r="O287" s="302">
        <f t="shared" si="128"/>
        <v>1.8177246400431539</v>
      </c>
    </row>
    <row r="288" spans="1:15" s="236" customFormat="1" x14ac:dyDescent="0.2">
      <c r="A288" s="237" t="str">
        <f>name!E$11</f>
        <v>Process, plant and machine operatives</v>
      </c>
      <c r="B288" s="302">
        <v>0.34491425185992786</v>
      </c>
      <c r="C288" s="302">
        <v>0.25661712785470564</v>
      </c>
      <c r="D288" s="302">
        <v>9.5018658246392676E-2</v>
      </c>
      <c r="E288" s="302">
        <f t="shared" si="126"/>
        <v>0.69655003796102621</v>
      </c>
      <c r="F288" s="303"/>
      <c r="G288" s="302">
        <v>0.24220617730748362</v>
      </c>
      <c r="H288" s="302">
        <v>0.205519227477786</v>
      </c>
      <c r="I288" s="302">
        <v>8.2614410393735821E-2</v>
      </c>
      <c r="J288" s="302">
        <f t="shared" si="129"/>
        <v>0.53033981517900541</v>
      </c>
      <c r="K288" s="303"/>
      <c r="L288" s="302">
        <v>0.19715015655776255</v>
      </c>
      <c r="M288" s="302">
        <v>0.29185434362112433</v>
      </c>
      <c r="N288" s="302">
        <v>0.10440814442528971</v>
      </c>
      <c r="O288" s="302">
        <f t="shared" si="128"/>
        <v>0.59341264460417653</v>
      </c>
    </row>
    <row r="289" spans="1:15" s="236" customFormat="1" x14ac:dyDescent="0.2">
      <c r="A289" s="237" t="str">
        <f>name!E$12</f>
        <v>Elementary occupations</v>
      </c>
      <c r="B289" s="302">
        <v>0.78092595043311031</v>
      </c>
      <c r="C289" s="302">
        <v>0.64654100294388372</v>
      </c>
      <c r="D289" s="302">
        <v>0.15908475225619301</v>
      </c>
      <c r="E289" s="302">
        <f t="shared" si="126"/>
        <v>1.586551705633187</v>
      </c>
      <c r="F289" s="303"/>
      <c r="G289" s="302">
        <v>0.63103332409844959</v>
      </c>
      <c r="H289" s="302">
        <v>0.48289687537083403</v>
      </c>
      <c r="I289" s="302">
        <v>0.10322320634354366</v>
      </c>
      <c r="J289" s="302">
        <f t="shared" si="129"/>
        <v>1.2171534058128273</v>
      </c>
      <c r="K289" s="303"/>
      <c r="L289" s="302">
        <v>0.57141798332914251</v>
      </c>
      <c r="M289" s="302">
        <v>0.55175258942227212</v>
      </c>
      <c r="N289" s="302">
        <v>0.1374966219085926</v>
      </c>
      <c r="O289" s="302">
        <f t="shared" si="128"/>
        <v>1.2606671946600074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39.340900264167743</v>
      </c>
      <c r="C291" s="311">
        <f t="shared" ref="C291:E291" si="130">SUM(C281:C289)</f>
        <v>12.935749242616168</v>
      </c>
      <c r="D291" s="311">
        <f t="shared" si="130"/>
        <v>11.719350493216096</v>
      </c>
      <c r="E291" s="311">
        <f t="shared" si="130"/>
        <v>63.996000000000009</v>
      </c>
      <c r="F291" s="311"/>
      <c r="G291" s="311">
        <f t="shared" ref="G291:J291" si="131">SUM(G281:G289)</f>
        <v>43.560942845211869</v>
      </c>
      <c r="H291" s="311">
        <f t="shared" si="131"/>
        <v>11.572441959586737</v>
      </c>
      <c r="I291" s="311">
        <f t="shared" si="131"/>
        <v>9.7956151952013837</v>
      </c>
      <c r="J291" s="311">
        <f t="shared" si="131"/>
        <v>64.929000000000002</v>
      </c>
      <c r="K291" s="311"/>
      <c r="L291" s="311">
        <f t="shared" ref="L291:O291" si="132">SUM(L281:L289)</f>
        <v>48.359102597395008</v>
      </c>
      <c r="M291" s="311">
        <f t="shared" si="132"/>
        <v>13.598408482551507</v>
      </c>
      <c r="N291" s="311">
        <f t="shared" si="132"/>
        <v>11.812488920053411</v>
      </c>
      <c r="O291" s="311">
        <f t="shared" si="132"/>
        <v>73.769999999999911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3.4670265395238182</v>
      </c>
      <c r="C298" s="302">
        <v>0.50947813757772886</v>
      </c>
      <c r="D298" s="302">
        <v>1.0435470432604852</v>
      </c>
      <c r="E298" s="302">
        <f>SUM(B298:D298)</f>
        <v>5.0200517203620318</v>
      </c>
      <c r="F298" s="303"/>
      <c r="G298" s="302">
        <v>4.0424143409502324</v>
      </c>
      <c r="H298" s="302">
        <v>0.96992963226983442</v>
      </c>
      <c r="I298" s="302">
        <v>1.4614189963514206</v>
      </c>
      <c r="J298" s="302">
        <f>SUM(G298:I298)</f>
        <v>6.4737629695714869</v>
      </c>
      <c r="K298" s="303"/>
      <c r="L298" s="302">
        <v>4.2061723414363295</v>
      </c>
      <c r="M298" s="302">
        <v>1.0530279140047833</v>
      </c>
      <c r="N298" s="302">
        <v>1.7578771826907726</v>
      </c>
      <c r="O298" s="302">
        <f>SUM(L298:N298)</f>
        <v>7.017077438131885</v>
      </c>
    </row>
    <row r="299" spans="1:15" s="236" customFormat="1" x14ac:dyDescent="0.2">
      <c r="A299" s="237" t="str">
        <f>name!E$5</f>
        <v>Professional occupations</v>
      </c>
      <c r="B299" s="302">
        <v>3.4189065055238923</v>
      </c>
      <c r="C299" s="302">
        <v>0.55120798483586553</v>
      </c>
      <c r="D299" s="302">
        <v>0.77411828147706452</v>
      </c>
      <c r="E299" s="302">
        <f t="shared" ref="E299:E306" si="133">SUM(B299:D299)</f>
        <v>4.7442327718368222</v>
      </c>
      <c r="F299" s="303"/>
      <c r="G299" s="302">
        <v>4.5413724106767388</v>
      </c>
      <c r="H299" s="302">
        <v>1.1137521915922044</v>
      </c>
      <c r="I299" s="302">
        <v>0.95326712091615828</v>
      </c>
      <c r="J299" s="302">
        <f t="shared" ref="J299:J301" si="134">SUM(G299:I299)</f>
        <v>6.6083917231851013</v>
      </c>
      <c r="K299" s="303"/>
      <c r="L299" s="302">
        <v>6.1438583826020876</v>
      </c>
      <c r="M299" s="302">
        <v>1.7491568929573451</v>
      </c>
      <c r="N299" s="302">
        <v>0.91106873363074881</v>
      </c>
      <c r="O299" s="302">
        <f t="shared" ref="O299:O306" si="135">SUM(L299:N299)</f>
        <v>8.8040840091901824</v>
      </c>
    </row>
    <row r="300" spans="1:15" s="236" customFormat="1" x14ac:dyDescent="0.2">
      <c r="A300" s="237" t="str">
        <f>name!E$6</f>
        <v>Associate professional occupations</v>
      </c>
      <c r="B300" s="302">
        <v>4.2291641194182921</v>
      </c>
      <c r="C300" s="302">
        <v>0.80713621843925654</v>
      </c>
      <c r="D300" s="302">
        <v>1.7517709291430252</v>
      </c>
      <c r="E300" s="302">
        <f t="shared" si="133"/>
        <v>6.7880712670005741</v>
      </c>
      <c r="F300" s="303"/>
      <c r="G300" s="302">
        <v>5.0570534708199437</v>
      </c>
      <c r="H300" s="302">
        <v>1.2908321692973976</v>
      </c>
      <c r="I300" s="302">
        <v>2.170285456591964</v>
      </c>
      <c r="J300" s="302">
        <f t="shared" si="134"/>
        <v>8.5181710967093061</v>
      </c>
      <c r="K300" s="303"/>
      <c r="L300" s="302">
        <v>5.4551147965114994</v>
      </c>
      <c r="M300" s="302">
        <v>1.6763757426505346</v>
      </c>
      <c r="N300" s="302">
        <v>2.2087047470271575</v>
      </c>
      <c r="O300" s="302">
        <f t="shared" si="135"/>
        <v>9.340195286189191</v>
      </c>
    </row>
    <row r="301" spans="1:15" s="236" customFormat="1" x14ac:dyDescent="0.2">
      <c r="A301" s="237" t="str">
        <f>name!E$7</f>
        <v>Administrative and secretarial occupations</v>
      </c>
      <c r="B301" s="302">
        <v>2.8169626724466399</v>
      </c>
      <c r="C301" s="302">
        <v>1.4462754039882435</v>
      </c>
      <c r="D301" s="302">
        <v>0.49406588483985275</v>
      </c>
      <c r="E301" s="302">
        <f t="shared" si="133"/>
        <v>4.7573039612747365</v>
      </c>
      <c r="F301" s="303"/>
      <c r="G301" s="302">
        <v>2.9931212322225509</v>
      </c>
      <c r="H301" s="302">
        <v>1.9224053784356037</v>
      </c>
      <c r="I301" s="302">
        <v>0.57076820539414463</v>
      </c>
      <c r="J301" s="302">
        <f t="shared" si="134"/>
        <v>5.4862948160522995</v>
      </c>
      <c r="K301" s="303"/>
      <c r="L301" s="302">
        <v>3.5348069650866303</v>
      </c>
      <c r="M301" s="302">
        <v>2.1148328518071042</v>
      </c>
      <c r="N301" s="302">
        <v>0.73430956275351578</v>
      </c>
      <c r="O301" s="302">
        <f t="shared" si="135"/>
        <v>6.38394937964725</v>
      </c>
    </row>
    <row r="302" spans="1:15" s="236" customFormat="1" x14ac:dyDescent="0.2">
      <c r="A302" s="237" t="str">
        <f>name!E$8</f>
        <v>Skilled trades occupations</v>
      </c>
      <c r="B302" s="302">
        <v>1.0844100030505872</v>
      </c>
      <c r="C302" s="302">
        <v>0.25271420764980085</v>
      </c>
      <c r="D302" s="302">
        <v>0.53500398421685047</v>
      </c>
      <c r="E302" s="302">
        <f t="shared" si="133"/>
        <v>1.8721281949172384</v>
      </c>
      <c r="F302" s="303"/>
      <c r="G302" s="302">
        <v>0.90183400501037969</v>
      </c>
      <c r="H302" s="302">
        <v>0.24708966475775804</v>
      </c>
      <c r="I302" s="302">
        <v>0.55518043437301445</v>
      </c>
      <c r="J302" s="302">
        <f>SUM(G302:I302)</f>
        <v>1.7041041041411522</v>
      </c>
      <c r="K302" s="303"/>
      <c r="L302" s="302">
        <v>0.85195486549908195</v>
      </c>
      <c r="M302" s="302">
        <v>0.45278590388777218</v>
      </c>
      <c r="N302" s="302">
        <v>0.69032207905391696</v>
      </c>
      <c r="O302" s="302">
        <f t="shared" si="135"/>
        <v>1.9950628484407709</v>
      </c>
    </row>
    <row r="303" spans="1:15" s="236" customFormat="1" x14ac:dyDescent="0.2">
      <c r="A303" s="237" t="str">
        <f>name!E$9</f>
        <v>Caring, leisure and other service occupations</v>
      </c>
      <c r="B303" s="302">
        <v>1.4105167908856826</v>
      </c>
      <c r="C303" s="302">
        <v>1.1300435349086029</v>
      </c>
      <c r="D303" s="302">
        <v>0.60414411281121583</v>
      </c>
      <c r="E303" s="302">
        <f t="shared" si="133"/>
        <v>3.1447044386055012</v>
      </c>
      <c r="F303" s="303"/>
      <c r="G303" s="302">
        <v>1.4928766513402141</v>
      </c>
      <c r="H303" s="302">
        <v>1.5725774589658545</v>
      </c>
      <c r="I303" s="302">
        <v>0.9530843260756956</v>
      </c>
      <c r="J303" s="302">
        <f t="shared" ref="J303:J306" si="136">SUM(G303:I303)</f>
        <v>4.018538436381764</v>
      </c>
      <c r="K303" s="303"/>
      <c r="L303" s="302">
        <v>1.8667441882091722</v>
      </c>
      <c r="M303" s="302">
        <v>1.7697436509245483</v>
      </c>
      <c r="N303" s="302">
        <v>1.1301248961688339</v>
      </c>
      <c r="O303" s="302">
        <f t="shared" si="135"/>
        <v>4.7666127353025542</v>
      </c>
    </row>
    <row r="304" spans="1:15" s="236" customFormat="1" x14ac:dyDescent="0.2">
      <c r="A304" s="237" t="str">
        <f>name!E$10</f>
        <v>Sales and customer service occupations</v>
      </c>
      <c r="B304" s="302">
        <v>1.5520869509403996</v>
      </c>
      <c r="C304" s="302">
        <v>0.68017273768221431</v>
      </c>
      <c r="D304" s="302">
        <v>0.31793022951266992</v>
      </c>
      <c r="E304" s="302">
        <f t="shared" si="133"/>
        <v>2.5501899181352838</v>
      </c>
      <c r="F304" s="303"/>
      <c r="G304" s="302">
        <v>1.5837960825724662</v>
      </c>
      <c r="H304" s="302">
        <v>0.96353963145751276</v>
      </c>
      <c r="I304" s="302">
        <v>0.31875520049046691</v>
      </c>
      <c r="J304" s="302">
        <f t="shared" si="136"/>
        <v>2.8660909145204458</v>
      </c>
      <c r="K304" s="303"/>
      <c r="L304" s="302">
        <v>1.9634949227705421</v>
      </c>
      <c r="M304" s="302">
        <v>1.3308001621935543</v>
      </c>
      <c r="N304" s="302">
        <v>0.35156229775332182</v>
      </c>
      <c r="O304" s="302">
        <f t="shared" si="135"/>
        <v>3.6458573827174181</v>
      </c>
    </row>
    <row r="305" spans="1:15" s="236" customFormat="1" x14ac:dyDescent="0.2">
      <c r="A305" s="237" t="str">
        <f>name!E$11</f>
        <v>Process, plant and machine operatives</v>
      </c>
      <c r="B305" s="302">
        <v>1.0362241782699824</v>
      </c>
      <c r="C305" s="302">
        <v>0.61093039536698579</v>
      </c>
      <c r="D305" s="302">
        <v>9.174558735313372E-2</v>
      </c>
      <c r="E305" s="302">
        <f t="shared" si="133"/>
        <v>1.7389001609901018</v>
      </c>
      <c r="F305" s="303"/>
      <c r="G305" s="302">
        <v>0.97647538107212573</v>
      </c>
      <c r="H305" s="302">
        <v>0.92973299356098305</v>
      </c>
      <c r="I305" s="302">
        <v>0.13289806319719963</v>
      </c>
      <c r="J305" s="302">
        <f t="shared" si="136"/>
        <v>2.0391064378303083</v>
      </c>
      <c r="K305" s="303"/>
      <c r="L305" s="302">
        <v>0.86451392618949452</v>
      </c>
      <c r="M305" s="302">
        <v>1.1424830471355829</v>
      </c>
      <c r="N305" s="302">
        <v>0.1525533008104103</v>
      </c>
      <c r="O305" s="302">
        <f t="shared" si="135"/>
        <v>2.1595502741354879</v>
      </c>
    </row>
    <row r="306" spans="1:15" s="236" customFormat="1" x14ac:dyDescent="0.2">
      <c r="A306" s="237" t="str">
        <f>name!E$12</f>
        <v>Elementary occupations</v>
      </c>
      <c r="B306" s="302">
        <v>5.026227336951453</v>
      </c>
      <c r="C306" s="302">
        <v>7.1282781456485997</v>
      </c>
      <c r="D306" s="302">
        <v>0.87691208427759826</v>
      </c>
      <c r="E306" s="302">
        <f t="shared" si="133"/>
        <v>13.031417566877652</v>
      </c>
      <c r="F306" s="303"/>
      <c r="G306" s="302">
        <v>4.6699201795421947</v>
      </c>
      <c r="H306" s="302">
        <v>7.9230865472679088</v>
      </c>
      <c r="I306" s="302">
        <v>0.91453277479803718</v>
      </c>
      <c r="J306" s="302">
        <f t="shared" si="136"/>
        <v>13.507539501608139</v>
      </c>
      <c r="K306" s="303"/>
      <c r="L306" s="302">
        <v>5.5089160993013397</v>
      </c>
      <c r="M306" s="302">
        <v>7.3692609602730812</v>
      </c>
      <c r="N306" s="302">
        <v>1.131433586670838</v>
      </c>
      <c r="O306" s="302">
        <f t="shared" si="135"/>
        <v>14.009610646245259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24.041525097010748</v>
      </c>
      <c r="C308" s="311">
        <f t="shared" ref="C308:E308" si="137">SUM(C298:C306)</f>
        <v>13.116236766097298</v>
      </c>
      <c r="D308" s="311">
        <f t="shared" si="137"/>
        <v>6.4892381368918963</v>
      </c>
      <c r="E308" s="311">
        <f t="shared" si="137"/>
        <v>43.646999999999942</v>
      </c>
      <c r="F308" s="311"/>
      <c r="G308" s="311">
        <f t="shared" ref="G308:J308" si="138">SUM(G298:G306)</f>
        <v>26.25886375420685</v>
      </c>
      <c r="H308" s="311">
        <f t="shared" si="138"/>
        <v>16.932945667605054</v>
      </c>
      <c r="I308" s="311">
        <f t="shared" si="138"/>
        <v>8.0301905781881011</v>
      </c>
      <c r="J308" s="311">
        <f t="shared" si="138"/>
        <v>51.222000000000008</v>
      </c>
      <c r="K308" s="311"/>
      <c r="L308" s="311">
        <f t="shared" ref="L308:O308" si="139">SUM(L298:L306)</f>
        <v>30.395576487606178</v>
      </c>
      <c r="M308" s="311">
        <f t="shared" si="139"/>
        <v>18.658467125834306</v>
      </c>
      <c r="N308" s="311">
        <f t="shared" si="139"/>
        <v>9.0679563865595156</v>
      </c>
      <c r="O308" s="311">
        <f t="shared" si="139"/>
        <v>58.122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1.066167477577715</v>
      </c>
      <c r="C315" s="302">
        <v>0.23751020970770345</v>
      </c>
      <c r="D315" s="302">
        <v>0.12690777885447699</v>
      </c>
      <c r="E315" s="302">
        <f>SUM(B315:D315)</f>
        <v>1.4305854661398956</v>
      </c>
      <c r="F315" s="303"/>
      <c r="G315" s="302">
        <v>0.95756673110558665</v>
      </c>
      <c r="H315" s="302">
        <v>0.28104004446804681</v>
      </c>
      <c r="I315" s="302">
        <v>0.1065848945089157</v>
      </c>
      <c r="J315" s="302">
        <f>SUM(G315:I315)</f>
        <v>1.345191670082549</v>
      </c>
      <c r="K315" s="303"/>
      <c r="L315" s="302">
        <v>0.92711975445764172</v>
      </c>
      <c r="M315" s="302">
        <v>0.33604803349851098</v>
      </c>
      <c r="N315" s="302">
        <v>0.10867607622769436</v>
      </c>
      <c r="O315" s="302">
        <f>SUM(L315:N315)</f>
        <v>1.3718438641838471</v>
      </c>
    </row>
    <row r="316" spans="1:15" s="236" customFormat="1" x14ac:dyDescent="0.2">
      <c r="A316" s="237" t="str">
        <f>name!E$5</f>
        <v>Professional occupations</v>
      </c>
      <c r="B316" s="302">
        <v>1.9301915398208742</v>
      </c>
      <c r="C316" s="302">
        <v>0.64794234706466181</v>
      </c>
      <c r="D316" s="302">
        <v>0.25352176400750936</v>
      </c>
      <c r="E316" s="302">
        <f t="shared" ref="E316:E323" si="140">SUM(B316:D316)</f>
        <v>2.8316556508930453</v>
      </c>
      <c r="F316" s="303"/>
      <c r="G316" s="302">
        <v>2.0164570713777601</v>
      </c>
      <c r="H316" s="302">
        <v>0.72711327521413449</v>
      </c>
      <c r="I316" s="302">
        <v>0.21897768058308031</v>
      </c>
      <c r="J316" s="302">
        <f t="shared" ref="J316:J318" si="141">SUM(G316:I316)</f>
        <v>2.9625480271749751</v>
      </c>
      <c r="K316" s="303"/>
      <c r="L316" s="302">
        <v>2.4604276372956373</v>
      </c>
      <c r="M316" s="302">
        <v>0.90885173713381984</v>
      </c>
      <c r="N316" s="302">
        <v>0.15996386775247853</v>
      </c>
      <c r="O316" s="302">
        <f t="shared" ref="O316:O323" si="142">SUM(L316:N316)</f>
        <v>3.5292432421819355</v>
      </c>
    </row>
    <row r="317" spans="1:15" s="236" customFormat="1" x14ac:dyDescent="0.2">
      <c r="A317" s="237" t="str">
        <f>name!E$6</f>
        <v>Associate professional occupations</v>
      </c>
      <c r="B317" s="302">
        <v>4.6605817331014876</v>
      </c>
      <c r="C317" s="302">
        <v>0.81855961673735667</v>
      </c>
      <c r="D317" s="302">
        <v>0.17770805484912153</v>
      </c>
      <c r="E317" s="302">
        <f t="shared" si="140"/>
        <v>5.656849404687966</v>
      </c>
      <c r="F317" s="303"/>
      <c r="G317" s="302">
        <v>4.2055516482811237</v>
      </c>
      <c r="H317" s="302">
        <v>0.74220196945926931</v>
      </c>
      <c r="I317" s="302">
        <v>0.12376435980365467</v>
      </c>
      <c r="J317" s="302">
        <f t="shared" si="141"/>
        <v>5.0715179775440475</v>
      </c>
      <c r="K317" s="303"/>
      <c r="L317" s="302">
        <v>4.1812614835762361</v>
      </c>
      <c r="M317" s="302">
        <v>0.83253613710191054</v>
      </c>
      <c r="N317" s="302">
        <v>0.11616264322306083</v>
      </c>
      <c r="O317" s="302">
        <f t="shared" si="142"/>
        <v>5.1299602639012072</v>
      </c>
    </row>
    <row r="318" spans="1:15" s="236" customFormat="1" x14ac:dyDescent="0.2">
      <c r="A318" s="237" t="str">
        <f>name!E$7</f>
        <v>Administrative and secretarial occupations</v>
      </c>
      <c r="B318" s="302">
        <v>2.1169954105454334</v>
      </c>
      <c r="C318" s="302">
        <v>2.3049845977115231</v>
      </c>
      <c r="D318" s="302">
        <v>5.4193130491657769E-2</v>
      </c>
      <c r="E318" s="302">
        <f t="shared" si="140"/>
        <v>4.4761731387486146</v>
      </c>
      <c r="F318" s="303"/>
      <c r="G318" s="302">
        <v>1.6027730243952487</v>
      </c>
      <c r="H318" s="302">
        <v>1.8305195292786149</v>
      </c>
      <c r="I318" s="302">
        <v>3.9503244282476986E-2</v>
      </c>
      <c r="J318" s="302">
        <f t="shared" si="141"/>
        <v>3.4727957979563411</v>
      </c>
      <c r="K318" s="303"/>
      <c r="L318" s="302">
        <v>1.2078094761688531</v>
      </c>
      <c r="M318" s="302">
        <v>1.7555824267138238</v>
      </c>
      <c r="N318" s="302">
        <v>2.2432867470964336E-2</v>
      </c>
      <c r="O318" s="302">
        <f t="shared" si="142"/>
        <v>2.9858247703536409</v>
      </c>
    </row>
    <row r="319" spans="1:15" s="236" customFormat="1" x14ac:dyDescent="0.2">
      <c r="A319" s="237" t="str">
        <f>name!E$8</f>
        <v>Skilled trades occupations</v>
      </c>
      <c r="B319" s="302">
        <v>0.18964074783686533</v>
      </c>
      <c r="C319" s="302">
        <v>2.4726532999326464E-2</v>
      </c>
      <c r="D319" s="302">
        <v>8.9965659604164611E-2</v>
      </c>
      <c r="E319" s="302">
        <f t="shared" si="140"/>
        <v>0.30433294044035641</v>
      </c>
      <c r="F319" s="303"/>
      <c r="G319" s="302">
        <v>0.12378699031873923</v>
      </c>
      <c r="H319" s="302">
        <v>1.6482203090557916E-2</v>
      </c>
      <c r="I319" s="302">
        <v>3.8843690885402765E-2</v>
      </c>
      <c r="J319" s="302">
        <f>SUM(G319:I319)</f>
        <v>0.1791128842946999</v>
      </c>
      <c r="K319" s="303"/>
      <c r="L319" s="302">
        <v>0.13831664536261518</v>
      </c>
      <c r="M319" s="302">
        <v>3.6070717282272027E-2</v>
      </c>
      <c r="N319" s="302">
        <v>4.4550142376486683E-2</v>
      </c>
      <c r="O319" s="302">
        <f t="shared" si="142"/>
        <v>0.21893750502137388</v>
      </c>
    </row>
    <row r="320" spans="1:15" s="236" customFormat="1" x14ac:dyDescent="0.2">
      <c r="A320" s="237" t="str">
        <f>name!E$9</f>
        <v>Caring, leisure and other service occupations</v>
      </c>
      <c r="B320" s="302">
        <v>0.35560090605066863</v>
      </c>
      <c r="C320" s="302">
        <v>0.15577401362683696</v>
      </c>
      <c r="D320" s="302">
        <v>4.4690625665723668E-2</v>
      </c>
      <c r="E320" s="302">
        <f t="shared" si="140"/>
        <v>0.55606554534322927</v>
      </c>
      <c r="F320" s="303"/>
      <c r="G320" s="302">
        <v>0.27348588945405888</v>
      </c>
      <c r="H320" s="302">
        <v>0.13049603482144312</v>
      </c>
      <c r="I320" s="302">
        <v>4.4044140954687769E-2</v>
      </c>
      <c r="J320" s="302">
        <f t="shared" ref="J320:J323" si="143">SUM(G320:I320)</f>
        <v>0.44802606523018979</v>
      </c>
      <c r="K320" s="303"/>
      <c r="L320" s="302">
        <v>0.31519279342210937</v>
      </c>
      <c r="M320" s="302">
        <v>0.13464589697353307</v>
      </c>
      <c r="N320" s="302">
        <v>4.9430494556812928E-2</v>
      </c>
      <c r="O320" s="302">
        <f t="shared" si="142"/>
        <v>0.49926918495245537</v>
      </c>
    </row>
    <row r="321" spans="1:15" s="236" customFormat="1" x14ac:dyDescent="0.2">
      <c r="A321" s="237" t="str">
        <f>name!E$10</f>
        <v>Sales and customer service occupations</v>
      </c>
      <c r="B321" s="302">
        <v>0.18148163668653083</v>
      </c>
      <c r="C321" s="302">
        <v>0.21184834443296863</v>
      </c>
      <c r="D321" s="302">
        <v>3.2772381828115309E-2</v>
      </c>
      <c r="E321" s="302">
        <f t="shared" si="140"/>
        <v>0.42610236294761478</v>
      </c>
      <c r="F321" s="303"/>
      <c r="G321" s="302">
        <v>0.14224280183096</v>
      </c>
      <c r="H321" s="302">
        <v>0.18472513287251952</v>
      </c>
      <c r="I321" s="302">
        <v>1.9336392127426352E-2</v>
      </c>
      <c r="J321" s="302">
        <f t="shared" si="143"/>
        <v>0.34630432683090584</v>
      </c>
      <c r="K321" s="303"/>
      <c r="L321" s="302">
        <v>0.14184259542163516</v>
      </c>
      <c r="M321" s="302">
        <v>0.22266598051810166</v>
      </c>
      <c r="N321" s="302">
        <v>1.7807495020897662E-2</v>
      </c>
      <c r="O321" s="302">
        <f t="shared" si="142"/>
        <v>0.38231607096063452</v>
      </c>
    </row>
    <row r="322" spans="1:15" s="236" customFormat="1" x14ac:dyDescent="0.2">
      <c r="A322" s="237" t="str">
        <f>name!E$11</f>
        <v>Process, plant and machine operatives</v>
      </c>
      <c r="B322" s="302">
        <v>0.11889046079241417</v>
      </c>
      <c r="C322" s="302">
        <v>6.9004024521640547E-2</v>
      </c>
      <c r="D322" s="302">
        <v>1.7664914692895096E-2</v>
      </c>
      <c r="E322" s="302">
        <f t="shared" si="140"/>
        <v>0.20555940000694983</v>
      </c>
      <c r="F322" s="303"/>
      <c r="G322" s="302">
        <v>7.3168400596169247E-2</v>
      </c>
      <c r="H322" s="302">
        <v>4.4957316181515862E-2</v>
      </c>
      <c r="I322" s="302">
        <v>1.6951344311662651E-2</v>
      </c>
      <c r="J322" s="302">
        <f t="shared" si="143"/>
        <v>0.13507706108934775</v>
      </c>
      <c r="K322" s="303"/>
      <c r="L322" s="302">
        <v>7.0837267954511327E-2</v>
      </c>
      <c r="M322" s="302">
        <v>6.225240137870517E-2</v>
      </c>
      <c r="N322" s="302">
        <v>4.3709172337094614E-2</v>
      </c>
      <c r="O322" s="302">
        <f t="shared" si="142"/>
        <v>0.17679884167031112</v>
      </c>
    </row>
    <row r="323" spans="1:15" s="236" customFormat="1" x14ac:dyDescent="0.2">
      <c r="A323" s="237" t="str">
        <f>name!E$12</f>
        <v>Elementary occupations</v>
      </c>
      <c r="B323" s="302">
        <v>0.28018366898765812</v>
      </c>
      <c r="C323" s="302">
        <v>0.39959897152474239</v>
      </c>
      <c r="D323" s="302">
        <v>0.18489345027993401</v>
      </c>
      <c r="E323" s="302">
        <f t="shared" si="140"/>
        <v>0.86467609079233454</v>
      </c>
      <c r="F323" s="303"/>
      <c r="G323" s="302">
        <v>0.18291663698825691</v>
      </c>
      <c r="H323" s="302">
        <v>0.2580921909615374</v>
      </c>
      <c r="I323" s="302">
        <v>0.14241736184717627</v>
      </c>
      <c r="J323" s="302">
        <f t="shared" si="143"/>
        <v>0.58342618979697058</v>
      </c>
      <c r="K323" s="303"/>
      <c r="L323" s="302">
        <v>0.17650019026589511</v>
      </c>
      <c r="M323" s="302">
        <v>0.22475861833107016</v>
      </c>
      <c r="N323" s="302">
        <v>0.22454744817763952</v>
      </c>
      <c r="O323" s="302">
        <f t="shared" si="142"/>
        <v>0.62580625677460477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10.899733581399646</v>
      </c>
      <c r="C325" s="311">
        <f t="shared" ref="C325:E325" si="144">SUM(C315:C323)</f>
        <v>4.8699486583267602</v>
      </c>
      <c r="D325" s="311">
        <f t="shared" si="144"/>
        <v>0.98231776027359829</v>
      </c>
      <c r="E325" s="311">
        <f t="shared" si="144"/>
        <v>16.752000000000006</v>
      </c>
      <c r="F325" s="311"/>
      <c r="G325" s="311">
        <f t="shared" ref="G325:J325" si="145">SUM(G315:G323)</f>
        <v>9.5779491943479051</v>
      </c>
      <c r="H325" s="311">
        <f t="shared" si="145"/>
        <v>4.2156276963476396</v>
      </c>
      <c r="I325" s="311">
        <f t="shared" si="145"/>
        <v>0.75042310930448353</v>
      </c>
      <c r="J325" s="311">
        <f t="shared" si="145"/>
        <v>14.544000000000025</v>
      </c>
      <c r="K325" s="311"/>
      <c r="L325" s="311">
        <f t="shared" ref="L325:O325" si="146">SUM(L315:L323)</f>
        <v>9.6193078439251352</v>
      </c>
      <c r="M325" s="311">
        <f t="shared" si="146"/>
        <v>4.513411948931747</v>
      </c>
      <c r="N325" s="311">
        <f t="shared" si="146"/>
        <v>0.78728020714312941</v>
      </c>
      <c r="O325" s="311">
        <f t="shared" si="146"/>
        <v>14.920000000000011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0.83765322033254852</v>
      </c>
      <c r="C332" s="302">
        <v>0.33432668092990431</v>
      </c>
      <c r="D332" s="302">
        <v>0.48090025386278135</v>
      </c>
      <c r="E332" s="302">
        <f>SUM(B332:D332)</f>
        <v>1.6528801551252341</v>
      </c>
      <c r="F332" s="303"/>
      <c r="G332" s="302">
        <v>0.78838113028304613</v>
      </c>
      <c r="H332" s="302">
        <v>0.47992804517385046</v>
      </c>
      <c r="I332" s="302">
        <v>0.52911656511334215</v>
      </c>
      <c r="J332" s="302">
        <f>SUM(G332:I332)</f>
        <v>1.7974257405702385</v>
      </c>
      <c r="K332" s="303"/>
      <c r="L332" s="302">
        <v>0.71763460662205814</v>
      </c>
      <c r="M332" s="302">
        <v>0.58388376519970275</v>
      </c>
      <c r="N332" s="302">
        <v>0.60434738987446412</v>
      </c>
      <c r="O332" s="302">
        <f>SUM(L332:N332)</f>
        <v>1.9058657616962251</v>
      </c>
    </row>
    <row r="333" spans="1:15" s="236" customFormat="1" x14ac:dyDescent="0.2">
      <c r="A333" s="237" t="str">
        <f>name!E$5</f>
        <v>Professional occupations</v>
      </c>
      <c r="B333" s="302">
        <v>13.241053070063721</v>
      </c>
      <c r="C333" s="302">
        <v>7.6626545702474278</v>
      </c>
      <c r="D333" s="302">
        <v>2.5449067815975339</v>
      </c>
      <c r="E333" s="302">
        <f t="shared" ref="E333:E340" si="147">SUM(B333:D333)</f>
        <v>23.44861442190868</v>
      </c>
      <c r="F333" s="303"/>
      <c r="G333" s="302">
        <v>13.235867409470332</v>
      </c>
      <c r="H333" s="302">
        <v>9.2003738672373441</v>
      </c>
      <c r="I333" s="302">
        <v>3.1777437570071241</v>
      </c>
      <c r="J333" s="302">
        <f t="shared" ref="J333:J335" si="148">SUM(G333:I333)</f>
        <v>25.613985033714801</v>
      </c>
      <c r="K333" s="303"/>
      <c r="L333" s="302">
        <v>13.841062311587512</v>
      </c>
      <c r="M333" s="302">
        <v>10.506030238498088</v>
      </c>
      <c r="N333" s="302">
        <v>3.2924932570828656</v>
      </c>
      <c r="O333" s="302">
        <f t="shared" ref="O333:O340" si="149">SUM(L333:N333)</f>
        <v>27.639585807168466</v>
      </c>
    </row>
    <row r="334" spans="1:15" s="236" customFormat="1" x14ac:dyDescent="0.2">
      <c r="A334" s="237" t="str">
        <f>name!E$6</f>
        <v>Associate professional occupations</v>
      </c>
      <c r="B334" s="302">
        <v>1.5466380258919694</v>
      </c>
      <c r="C334" s="302">
        <v>1.5147218134652325</v>
      </c>
      <c r="D334" s="302">
        <v>1.2572822949590545</v>
      </c>
      <c r="E334" s="302">
        <f t="shared" si="147"/>
        <v>4.3186421343162564</v>
      </c>
      <c r="F334" s="303"/>
      <c r="G334" s="302">
        <v>1.5271383518758934</v>
      </c>
      <c r="H334" s="302">
        <v>1.7782835565190755</v>
      </c>
      <c r="I334" s="302">
        <v>1.0975549260765238</v>
      </c>
      <c r="J334" s="302">
        <f t="shared" si="148"/>
        <v>4.4029768344714926</v>
      </c>
      <c r="K334" s="303"/>
      <c r="L334" s="302">
        <v>1.8154914141248257</v>
      </c>
      <c r="M334" s="302">
        <v>2.2463118086130125</v>
      </c>
      <c r="N334" s="302">
        <v>1.1609240406420136</v>
      </c>
      <c r="O334" s="302">
        <f t="shared" si="149"/>
        <v>5.222727263379852</v>
      </c>
    </row>
    <row r="335" spans="1:15" s="236" customFormat="1" x14ac:dyDescent="0.2">
      <c r="A335" s="237" t="str">
        <f>name!E$7</f>
        <v>Administrative and secretarial occupations</v>
      </c>
      <c r="B335" s="302">
        <v>1.1974326353565292</v>
      </c>
      <c r="C335" s="302">
        <v>2.0800595942634854</v>
      </c>
      <c r="D335" s="302">
        <v>0.18762175224749497</v>
      </c>
      <c r="E335" s="302">
        <f t="shared" si="147"/>
        <v>3.4651139818675096</v>
      </c>
      <c r="F335" s="303"/>
      <c r="G335" s="302">
        <v>0.94515766810282598</v>
      </c>
      <c r="H335" s="302">
        <v>1.918529776813416</v>
      </c>
      <c r="I335" s="302">
        <v>0.14554859065305106</v>
      </c>
      <c r="J335" s="302">
        <f t="shared" si="148"/>
        <v>3.0092360355692933</v>
      </c>
      <c r="K335" s="303"/>
      <c r="L335" s="302">
        <v>0.64193990862617156</v>
      </c>
      <c r="M335" s="302">
        <v>1.0793343626403333</v>
      </c>
      <c r="N335" s="302">
        <v>0.11616922266624514</v>
      </c>
      <c r="O335" s="302">
        <f t="shared" si="149"/>
        <v>1.8374434939327502</v>
      </c>
    </row>
    <row r="336" spans="1:15" s="236" customFormat="1" x14ac:dyDescent="0.2">
      <c r="A336" s="237" t="str">
        <f>name!E$8</f>
        <v>Skilled trades occupations</v>
      </c>
      <c r="B336" s="302">
        <v>0.43929258427024592</v>
      </c>
      <c r="C336" s="302">
        <v>0.26952628603276152</v>
      </c>
      <c r="D336" s="302">
        <v>0.1206727705783328</v>
      </c>
      <c r="E336" s="302">
        <f t="shared" si="147"/>
        <v>0.8294916408813402</v>
      </c>
      <c r="F336" s="303"/>
      <c r="G336" s="302">
        <v>0.29814354426167106</v>
      </c>
      <c r="H336" s="302">
        <v>0.19829054305848304</v>
      </c>
      <c r="I336" s="302">
        <v>0.10577753402200851</v>
      </c>
      <c r="J336" s="302">
        <f>SUM(G336:I336)</f>
        <v>0.60221162134216266</v>
      </c>
      <c r="K336" s="303"/>
      <c r="L336" s="302">
        <v>0.21088139337076114</v>
      </c>
      <c r="M336" s="302">
        <v>0.12055859856718749</v>
      </c>
      <c r="N336" s="302">
        <v>0.10017358123293202</v>
      </c>
      <c r="O336" s="302">
        <f t="shared" si="149"/>
        <v>0.43161357317088067</v>
      </c>
    </row>
    <row r="337" spans="1:15" s="236" customFormat="1" x14ac:dyDescent="0.2">
      <c r="A337" s="237" t="str">
        <f>name!E$9</f>
        <v>Caring, leisure and other service occupations</v>
      </c>
      <c r="B337" s="302">
        <v>4.5602157517847992</v>
      </c>
      <c r="C337" s="302">
        <v>5.5138847230457353</v>
      </c>
      <c r="D337" s="302">
        <v>0.42793502168288794</v>
      </c>
      <c r="E337" s="302">
        <f t="shared" si="147"/>
        <v>10.502035496513422</v>
      </c>
      <c r="F337" s="303"/>
      <c r="G337" s="302">
        <v>3.7592385370800838</v>
      </c>
      <c r="H337" s="302">
        <v>5.4628094054058245</v>
      </c>
      <c r="I337" s="302">
        <v>0.3773202579817313</v>
      </c>
      <c r="J337" s="302">
        <f t="shared" ref="J337:J340" si="150">SUM(G337:I337)</f>
        <v>9.5993682004676391</v>
      </c>
      <c r="K337" s="303"/>
      <c r="L337" s="302">
        <v>4.4985875254115495</v>
      </c>
      <c r="M337" s="302">
        <v>5.3584563233196256</v>
      </c>
      <c r="N337" s="302">
        <v>0.4252950178815918</v>
      </c>
      <c r="O337" s="302">
        <f t="shared" si="149"/>
        <v>10.282338866612767</v>
      </c>
    </row>
    <row r="338" spans="1:15" s="236" customFormat="1" x14ac:dyDescent="0.2">
      <c r="A338" s="237" t="str">
        <f>name!E$10</f>
        <v>Sales and customer service occupations</v>
      </c>
      <c r="B338" s="302">
        <v>0.10828328016357966</v>
      </c>
      <c r="C338" s="302">
        <v>0.17025323912351303</v>
      </c>
      <c r="D338" s="302">
        <v>8.4090739820151139E-2</v>
      </c>
      <c r="E338" s="302">
        <f t="shared" si="147"/>
        <v>0.3626272591072438</v>
      </c>
      <c r="F338" s="303"/>
      <c r="G338" s="302">
        <v>8.7171900816903361E-2</v>
      </c>
      <c r="H338" s="302">
        <v>0.16214604880212632</v>
      </c>
      <c r="I338" s="302">
        <v>5.8578431930634681E-2</v>
      </c>
      <c r="J338" s="302">
        <f t="shared" si="150"/>
        <v>0.30789638154966437</v>
      </c>
      <c r="K338" s="303"/>
      <c r="L338" s="302">
        <v>9.6755196138038568E-2</v>
      </c>
      <c r="M338" s="302">
        <v>0.16098210431201143</v>
      </c>
      <c r="N338" s="302">
        <v>5.5784082905453003E-2</v>
      </c>
      <c r="O338" s="302">
        <f t="shared" si="149"/>
        <v>0.313521383355503</v>
      </c>
    </row>
    <row r="339" spans="1:15" s="236" customFormat="1" x14ac:dyDescent="0.2">
      <c r="A339" s="237" t="str">
        <f>name!E$11</f>
        <v>Process, plant and machine operatives</v>
      </c>
      <c r="B339" s="302">
        <v>6.7919338942788177E-2</v>
      </c>
      <c r="C339" s="302">
        <v>0.124930052413833</v>
      </c>
      <c r="D339" s="302">
        <v>0.8152923365210093</v>
      </c>
      <c r="E339" s="302">
        <f t="shared" si="147"/>
        <v>1.0081417278776303</v>
      </c>
      <c r="F339" s="303"/>
      <c r="G339" s="302">
        <v>4.430530767151291E-2</v>
      </c>
      <c r="H339" s="302">
        <v>0.1104633126484196</v>
      </c>
      <c r="I339" s="302">
        <v>1.0591109493825892</v>
      </c>
      <c r="J339" s="302">
        <f t="shared" si="150"/>
        <v>1.2138795697025218</v>
      </c>
      <c r="K339" s="303"/>
      <c r="L339" s="302">
        <v>3.2802848446319859E-2</v>
      </c>
      <c r="M339" s="302">
        <v>0.12705141981180787</v>
      </c>
      <c r="N339" s="302">
        <v>1.0714440794752318</v>
      </c>
      <c r="O339" s="302">
        <f t="shared" si="149"/>
        <v>1.2312983477333594</v>
      </c>
    </row>
    <row r="340" spans="1:15" s="236" customFormat="1" x14ac:dyDescent="0.2">
      <c r="A340" s="237" t="str">
        <f>name!E$12</f>
        <v>Elementary occupations</v>
      </c>
      <c r="B340" s="302">
        <v>0.25767462809255565</v>
      </c>
      <c r="C340" s="302">
        <v>2.9744500576217545</v>
      </c>
      <c r="D340" s="302">
        <v>0.10232849668835112</v>
      </c>
      <c r="E340" s="302">
        <f t="shared" si="147"/>
        <v>3.3344531824026613</v>
      </c>
      <c r="F340" s="303"/>
      <c r="G340" s="302">
        <v>0.17489474180452147</v>
      </c>
      <c r="H340" s="302">
        <v>2.3231472676109628</v>
      </c>
      <c r="I340" s="302">
        <v>5.3978573196701692E-2</v>
      </c>
      <c r="J340" s="302">
        <f t="shared" si="150"/>
        <v>2.5520205826121858</v>
      </c>
      <c r="K340" s="303"/>
      <c r="L340" s="302">
        <v>0.1345190212802215</v>
      </c>
      <c r="M340" s="302">
        <v>1.0045274005581457</v>
      </c>
      <c r="N340" s="302">
        <v>0.13655908111186374</v>
      </c>
      <c r="O340" s="302">
        <f t="shared" si="149"/>
        <v>1.2756055029502309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22.256162534898735</v>
      </c>
      <c r="C342" s="311">
        <f t="shared" ref="C342:E342" si="151">SUM(C332:C340)</f>
        <v>20.644807017143648</v>
      </c>
      <c r="D342" s="311">
        <f t="shared" si="151"/>
        <v>6.021030447957596</v>
      </c>
      <c r="E342" s="311">
        <f t="shared" si="151"/>
        <v>48.921999999999976</v>
      </c>
      <c r="F342" s="311"/>
      <c r="G342" s="311">
        <f t="shared" ref="G342:J342" si="152">SUM(G332:G340)</f>
        <v>20.860298591366789</v>
      </c>
      <c r="H342" s="311">
        <f t="shared" si="152"/>
        <v>21.633971823269501</v>
      </c>
      <c r="I342" s="311">
        <f t="shared" si="152"/>
        <v>6.6047295853637058</v>
      </c>
      <c r="J342" s="311">
        <f t="shared" si="152"/>
        <v>49.098999999999997</v>
      </c>
      <c r="K342" s="311"/>
      <c r="L342" s="311">
        <f t="shared" ref="L342:O342" si="153">SUM(L332:L340)</f>
        <v>21.989674225607455</v>
      </c>
      <c r="M342" s="311">
        <f t="shared" si="153"/>
        <v>21.187136021519915</v>
      </c>
      <c r="N342" s="311">
        <f t="shared" si="153"/>
        <v>6.9631897528726601</v>
      </c>
      <c r="O342" s="311">
        <f t="shared" si="153"/>
        <v>50.140000000000029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1.5479212707931758</v>
      </c>
      <c r="C349" s="302">
        <v>0.47109987847980189</v>
      </c>
      <c r="D349" s="302">
        <v>0.19984072597915786</v>
      </c>
      <c r="E349" s="302">
        <f>SUM(B349:D349)</f>
        <v>2.2188618752521352</v>
      </c>
      <c r="F349" s="303"/>
      <c r="G349" s="302">
        <v>1.7399528121689856</v>
      </c>
      <c r="H349" s="302">
        <v>0.71320813590880971</v>
      </c>
      <c r="I349" s="302">
        <v>0.29029686869141746</v>
      </c>
      <c r="J349" s="302">
        <f>SUM(G349:I349)</f>
        <v>2.743457816769213</v>
      </c>
      <c r="K349" s="303"/>
      <c r="L349" s="302">
        <v>1.6374719112220251</v>
      </c>
      <c r="M349" s="302">
        <v>0.81087153257157663</v>
      </c>
      <c r="N349" s="302">
        <v>0.35701058715211564</v>
      </c>
      <c r="O349" s="302">
        <f>SUM(L349:N349)</f>
        <v>2.8053540309457174</v>
      </c>
    </row>
    <row r="350" spans="1:15" s="236" customFormat="1" x14ac:dyDescent="0.2">
      <c r="A350" s="237" t="str">
        <f>name!E$5</f>
        <v>Professional occupations</v>
      </c>
      <c r="B350" s="302">
        <v>7.7045113532989777</v>
      </c>
      <c r="C350" s="302">
        <v>3.8353969770537355</v>
      </c>
      <c r="D350" s="302">
        <v>1.2694550621912299</v>
      </c>
      <c r="E350" s="302">
        <f t="shared" ref="E350:E357" si="154">SUM(B350:D350)</f>
        <v>12.809363392543943</v>
      </c>
      <c r="F350" s="303"/>
      <c r="G350" s="302">
        <v>9.130375055906649</v>
      </c>
      <c r="H350" s="302">
        <v>5.03010276422334</v>
      </c>
      <c r="I350" s="302">
        <v>1.6241250770891607</v>
      </c>
      <c r="J350" s="302">
        <f t="shared" ref="J350:J352" si="155">SUM(G350:I350)</f>
        <v>15.78460289721915</v>
      </c>
      <c r="K350" s="303"/>
      <c r="L350" s="302">
        <v>9.4815976559107789</v>
      </c>
      <c r="M350" s="302">
        <v>5.0685690227737776</v>
      </c>
      <c r="N350" s="302">
        <v>1.7788653362244782</v>
      </c>
      <c r="O350" s="302">
        <f t="shared" ref="O350:O357" si="156">SUM(L350:N350)</f>
        <v>16.329032014909036</v>
      </c>
    </row>
    <row r="351" spans="1:15" s="236" customFormat="1" x14ac:dyDescent="0.2">
      <c r="A351" s="237" t="str">
        <f>name!E$6</f>
        <v>Associate professional occupations</v>
      </c>
      <c r="B351" s="302">
        <v>3.2579932773788389</v>
      </c>
      <c r="C351" s="302">
        <v>2.2346416391596158</v>
      </c>
      <c r="D351" s="302">
        <v>0.72666091578774983</v>
      </c>
      <c r="E351" s="302">
        <f t="shared" si="154"/>
        <v>6.2192958323262042</v>
      </c>
      <c r="F351" s="303"/>
      <c r="G351" s="302">
        <v>3.7653448060854333</v>
      </c>
      <c r="H351" s="302">
        <v>2.8480258043409195</v>
      </c>
      <c r="I351" s="302">
        <v>0.65775168892057578</v>
      </c>
      <c r="J351" s="302">
        <f t="shared" si="155"/>
        <v>7.2711222993469287</v>
      </c>
      <c r="K351" s="303"/>
      <c r="L351" s="302">
        <v>5.9520809146320222</v>
      </c>
      <c r="M351" s="302">
        <v>4.1176335592783264</v>
      </c>
      <c r="N351" s="302">
        <v>0.91077860236878272</v>
      </c>
      <c r="O351" s="302">
        <f t="shared" si="156"/>
        <v>10.980493076279132</v>
      </c>
    </row>
    <row r="352" spans="1:15" s="236" customFormat="1" x14ac:dyDescent="0.2">
      <c r="A352" s="237" t="str">
        <f>name!E$7</f>
        <v>Administrative and secretarial occupations</v>
      </c>
      <c r="B352" s="302">
        <v>2.3801444442774677</v>
      </c>
      <c r="C352" s="302">
        <v>3.0414399363290379</v>
      </c>
      <c r="D352" s="302">
        <v>0.19477141010092533</v>
      </c>
      <c r="E352" s="302">
        <f t="shared" si="154"/>
        <v>5.6163557907074306</v>
      </c>
      <c r="F352" s="303"/>
      <c r="G352" s="302">
        <v>2.2999027756503807</v>
      </c>
      <c r="H352" s="302">
        <v>3.0045883270044107</v>
      </c>
      <c r="I352" s="302">
        <v>0.13445798370432135</v>
      </c>
      <c r="J352" s="302">
        <f t="shared" si="155"/>
        <v>5.4389490863591128</v>
      </c>
      <c r="K352" s="303"/>
      <c r="L352" s="302">
        <v>1.9409437450409668</v>
      </c>
      <c r="M352" s="302">
        <v>1.662510322812675</v>
      </c>
      <c r="N352" s="302">
        <v>7.9902685360019821E-2</v>
      </c>
      <c r="O352" s="302">
        <f t="shared" si="156"/>
        <v>3.683356753213662</v>
      </c>
    </row>
    <row r="353" spans="1:15" s="236" customFormat="1" x14ac:dyDescent="0.2">
      <c r="A353" s="237" t="str">
        <f>name!E$8</f>
        <v>Skilled trades occupations</v>
      </c>
      <c r="B353" s="302">
        <v>0.29756107592722936</v>
      </c>
      <c r="C353" s="302">
        <v>0.26680111510892279</v>
      </c>
      <c r="D353" s="302">
        <v>5.7954259583810813E-2</v>
      </c>
      <c r="E353" s="302">
        <f t="shared" si="154"/>
        <v>0.62231645061996299</v>
      </c>
      <c r="F353" s="303"/>
      <c r="G353" s="302">
        <v>0.21853297628426827</v>
      </c>
      <c r="H353" s="302">
        <v>0.20691705442513716</v>
      </c>
      <c r="I353" s="302">
        <v>8.8776964241214007E-2</v>
      </c>
      <c r="J353" s="302">
        <f>SUM(G353:I353)</f>
        <v>0.51422699495061952</v>
      </c>
      <c r="K353" s="303"/>
      <c r="L353" s="302">
        <v>0.1468577762083618</v>
      </c>
      <c r="M353" s="302">
        <v>0.15963267430811676</v>
      </c>
      <c r="N353" s="302">
        <v>7.7643452411182576E-2</v>
      </c>
      <c r="O353" s="302">
        <f t="shared" si="156"/>
        <v>0.38413390292766114</v>
      </c>
    </row>
    <row r="354" spans="1:15" s="236" customFormat="1" x14ac:dyDescent="0.2">
      <c r="A354" s="237" t="str">
        <f>name!E$9</f>
        <v>Caring, leisure and other service occupations</v>
      </c>
      <c r="B354" s="302">
        <v>8.4047079739301278</v>
      </c>
      <c r="C354" s="302">
        <v>7.2733948525697203</v>
      </c>
      <c r="D354" s="302">
        <v>1.8232844775949451</v>
      </c>
      <c r="E354" s="302">
        <f t="shared" si="154"/>
        <v>17.501387304094795</v>
      </c>
      <c r="F354" s="303"/>
      <c r="G354" s="302">
        <v>8.500463367472415</v>
      </c>
      <c r="H354" s="302">
        <v>7.7990130672707636</v>
      </c>
      <c r="I354" s="302">
        <v>1.8164479630788564</v>
      </c>
      <c r="J354" s="302">
        <f t="shared" ref="J354:J357" si="157">SUM(G354:I354)</f>
        <v>18.115924397822035</v>
      </c>
      <c r="K354" s="303"/>
      <c r="L354" s="302">
        <v>9.71470314442651</v>
      </c>
      <c r="M354" s="302">
        <v>7.4850274065888849</v>
      </c>
      <c r="N354" s="302">
        <v>2.0618763654347232</v>
      </c>
      <c r="O354" s="302">
        <f t="shared" si="156"/>
        <v>19.26160691645012</v>
      </c>
    </row>
    <row r="355" spans="1:15" s="236" customFormat="1" x14ac:dyDescent="0.2">
      <c r="A355" s="237" t="str">
        <f>name!E$10</f>
        <v>Sales and customer service occupations</v>
      </c>
      <c r="B355" s="302">
        <v>0.31031055253820183</v>
      </c>
      <c r="C355" s="302">
        <v>0.35036490993445613</v>
      </c>
      <c r="D355" s="302">
        <v>4.9014075895781543E-2</v>
      </c>
      <c r="E355" s="302">
        <f t="shared" si="154"/>
        <v>0.70968953836843951</v>
      </c>
      <c r="F355" s="303"/>
      <c r="G355" s="302">
        <v>0.30169753770515934</v>
      </c>
      <c r="H355" s="302">
        <v>0.34708828313898538</v>
      </c>
      <c r="I355" s="302">
        <v>3.4473011808180985E-2</v>
      </c>
      <c r="J355" s="302">
        <f t="shared" si="157"/>
        <v>0.68325883265232568</v>
      </c>
      <c r="K355" s="303"/>
      <c r="L355" s="302">
        <v>0.3044513580417525</v>
      </c>
      <c r="M355" s="302">
        <v>0.3491358456696797</v>
      </c>
      <c r="N355" s="302">
        <v>4.1037757000729654E-2</v>
      </c>
      <c r="O355" s="302">
        <f t="shared" si="156"/>
        <v>0.69462496071216184</v>
      </c>
    </row>
    <row r="356" spans="1:15" s="236" customFormat="1" x14ac:dyDescent="0.2">
      <c r="A356" s="237" t="str">
        <f>name!E$11</f>
        <v>Process, plant and machine operatives</v>
      </c>
      <c r="B356" s="302">
        <v>8.0679561092394811E-2</v>
      </c>
      <c r="C356" s="302">
        <v>0.22916021668482828</v>
      </c>
      <c r="D356" s="302">
        <v>1.219553028285025E-2</v>
      </c>
      <c r="E356" s="302">
        <f t="shared" si="154"/>
        <v>0.32203530806007336</v>
      </c>
      <c r="F356" s="303"/>
      <c r="G356" s="302">
        <v>6.002615624891712E-2</v>
      </c>
      <c r="H356" s="302">
        <v>0.19677229850778444</v>
      </c>
      <c r="I356" s="302">
        <v>2.0707383752565929E-2</v>
      </c>
      <c r="J356" s="302">
        <f t="shared" si="157"/>
        <v>0.27750583850926747</v>
      </c>
      <c r="K356" s="303"/>
      <c r="L356" s="302">
        <v>3.5813211676741272E-2</v>
      </c>
      <c r="M356" s="302">
        <v>0.15224610929009663</v>
      </c>
      <c r="N356" s="302">
        <v>1.7351741635417167E-2</v>
      </c>
      <c r="O356" s="302">
        <f t="shared" si="156"/>
        <v>0.20541106260225508</v>
      </c>
    </row>
    <row r="357" spans="1:15" s="236" customFormat="1" x14ac:dyDescent="0.2">
      <c r="A357" s="237" t="str">
        <f>name!E$12</f>
        <v>Elementary occupations</v>
      </c>
      <c r="B357" s="302">
        <v>0.37244168153558066</v>
      </c>
      <c r="C357" s="302">
        <v>1.1978404531249183</v>
      </c>
      <c r="D357" s="302">
        <v>2.441237336652962E-2</v>
      </c>
      <c r="E357" s="302">
        <f t="shared" si="154"/>
        <v>1.5946945080270285</v>
      </c>
      <c r="F357" s="303"/>
      <c r="G357" s="302">
        <v>0.31211246907424273</v>
      </c>
      <c r="H357" s="302">
        <v>0.93765580581595065</v>
      </c>
      <c r="I357" s="302">
        <v>1.7183561481113864E-2</v>
      </c>
      <c r="J357" s="302">
        <f t="shared" si="157"/>
        <v>1.266951836371307</v>
      </c>
      <c r="K357" s="303"/>
      <c r="L357" s="302">
        <v>0.12892298895757329</v>
      </c>
      <c r="M357" s="302">
        <v>0.53925645258995247</v>
      </c>
      <c r="N357" s="302">
        <v>1.080784041271116E-2</v>
      </c>
      <c r="O357" s="302">
        <f t="shared" si="156"/>
        <v>0.67898728196023694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24.356271190771992</v>
      </c>
      <c r="C359" s="311">
        <f t="shared" ref="C359:E359" si="158">SUM(C349:C357)</f>
        <v>18.900139978445036</v>
      </c>
      <c r="D359" s="311">
        <f t="shared" si="158"/>
        <v>4.35758883078298</v>
      </c>
      <c r="E359" s="311">
        <f t="shared" si="158"/>
        <v>47.614000000000004</v>
      </c>
      <c r="F359" s="311"/>
      <c r="G359" s="311">
        <f t="shared" ref="G359:J359" si="159">SUM(G349:G357)</f>
        <v>26.32840795659645</v>
      </c>
      <c r="H359" s="311">
        <f t="shared" si="159"/>
        <v>21.083371540636101</v>
      </c>
      <c r="I359" s="311">
        <f t="shared" si="159"/>
        <v>4.6842205027674071</v>
      </c>
      <c r="J359" s="311">
        <f t="shared" si="159"/>
        <v>52.095999999999961</v>
      </c>
      <c r="K359" s="311"/>
      <c r="L359" s="311">
        <f t="shared" ref="L359:O359" si="160">SUM(L349:L357)</f>
        <v>29.342842706116734</v>
      </c>
      <c r="M359" s="311">
        <f t="shared" si="160"/>
        <v>20.344882925883088</v>
      </c>
      <c r="N359" s="311">
        <f t="shared" si="160"/>
        <v>5.3352743680001593</v>
      </c>
      <c r="O359" s="311">
        <f t="shared" si="160"/>
        <v>55.022999999999975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1.2947315520880842</v>
      </c>
      <c r="C366" s="302">
        <v>0.63760612125920801</v>
      </c>
      <c r="D366" s="302">
        <v>0.27752095401596316</v>
      </c>
      <c r="E366" s="302">
        <f>SUM(B366:D366)</f>
        <v>2.2098586273632552</v>
      </c>
      <c r="F366" s="303"/>
      <c r="G366" s="302">
        <v>1.2380650281533898</v>
      </c>
      <c r="H366" s="302">
        <v>0.89636257204363845</v>
      </c>
      <c r="I366" s="302">
        <v>0.20288040503205734</v>
      </c>
      <c r="J366" s="302">
        <f>SUM(G366:I366)</f>
        <v>2.3373080052290853</v>
      </c>
      <c r="K366" s="303"/>
      <c r="L366" s="302">
        <v>1.530332197047342</v>
      </c>
      <c r="M366" s="302">
        <v>1.4978130580919775</v>
      </c>
      <c r="N366" s="302">
        <v>0.21922224756613456</v>
      </c>
      <c r="O366" s="302">
        <f>SUM(L366:N366)</f>
        <v>3.2473675027054543</v>
      </c>
    </row>
    <row r="367" spans="1:15" s="236" customFormat="1" x14ac:dyDescent="0.2">
      <c r="A367" s="237" t="str">
        <f>name!E$5</f>
        <v>Professional occupations</v>
      </c>
      <c r="B367" s="302">
        <v>0.88217485363524406</v>
      </c>
      <c r="C367" s="302">
        <v>0.42482688946394115</v>
      </c>
      <c r="D367" s="302">
        <v>1.0555378700498033</v>
      </c>
      <c r="E367" s="302">
        <f t="shared" ref="E367:E374" si="161">SUM(B367:D367)</f>
        <v>2.3625396131489884</v>
      </c>
      <c r="F367" s="303"/>
      <c r="G367" s="302">
        <v>0.97380322560023869</v>
      </c>
      <c r="H367" s="302">
        <v>0.6204179831430543</v>
      </c>
      <c r="I367" s="302">
        <v>0.84533658657317456</v>
      </c>
      <c r="J367" s="302">
        <f t="shared" ref="J367:J369" si="162">SUM(G367:I367)</f>
        <v>2.4395577953164675</v>
      </c>
      <c r="K367" s="303"/>
      <c r="L367" s="302">
        <v>1.341364721478441</v>
      </c>
      <c r="M367" s="302">
        <v>1.0348270591503725</v>
      </c>
      <c r="N367" s="302">
        <v>1.0375850434390979</v>
      </c>
      <c r="O367" s="302">
        <f t="shared" ref="O367:O374" si="163">SUM(L367:N367)</f>
        <v>3.4137768240679112</v>
      </c>
    </row>
    <row r="368" spans="1:15" s="236" customFormat="1" x14ac:dyDescent="0.2">
      <c r="A368" s="237" t="str">
        <f>name!E$6</f>
        <v>Associate professional occupations</v>
      </c>
      <c r="B368" s="302">
        <v>1.0530622628154429</v>
      </c>
      <c r="C368" s="302">
        <v>0.70247798623307567</v>
      </c>
      <c r="D368" s="302">
        <v>3.2829502772320756</v>
      </c>
      <c r="E368" s="302">
        <f t="shared" si="161"/>
        <v>5.0384905262805937</v>
      </c>
      <c r="F368" s="303"/>
      <c r="G368" s="302">
        <v>0.99857678115269743</v>
      </c>
      <c r="H368" s="302">
        <v>0.79716728092299016</v>
      </c>
      <c r="I368" s="302">
        <v>2.9124026556057658</v>
      </c>
      <c r="J368" s="302">
        <f t="shared" si="162"/>
        <v>4.7081467176814531</v>
      </c>
      <c r="K368" s="303"/>
      <c r="L368" s="302">
        <v>1.0230245293306393</v>
      </c>
      <c r="M368" s="302">
        <v>0.88167711474127264</v>
      </c>
      <c r="N368" s="302">
        <v>3.4916576473047178</v>
      </c>
      <c r="O368" s="302">
        <f t="shared" si="163"/>
        <v>5.3963592913766298</v>
      </c>
    </row>
    <row r="369" spans="1:15" s="236" customFormat="1" x14ac:dyDescent="0.2">
      <c r="A369" s="237" t="str">
        <f>name!E$7</f>
        <v>Administrative and secretarial occupations</v>
      </c>
      <c r="B369" s="302">
        <v>0.34737511453725362</v>
      </c>
      <c r="C369" s="302">
        <v>0.91607237455153656</v>
      </c>
      <c r="D369" s="302">
        <v>8.7784327129856871E-2</v>
      </c>
      <c r="E369" s="302">
        <f t="shared" si="161"/>
        <v>1.351231816218647</v>
      </c>
      <c r="F369" s="303"/>
      <c r="G369" s="302">
        <v>0.31406568328431717</v>
      </c>
      <c r="H369" s="302">
        <v>0.91101513336218687</v>
      </c>
      <c r="I369" s="302">
        <v>7.4261107077821437E-2</v>
      </c>
      <c r="J369" s="302">
        <f t="shared" si="162"/>
        <v>1.2993419237243253</v>
      </c>
      <c r="K369" s="303"/>
      <c r="L369" s="302">
        <v>0.29648435737458484</v>
      </c>
      <c r="M369" s="302">
        <v>0.7874387120172166</v>
      </c>
      <c r="N369" s="302">
        <v>5.3556165943341776E-2</v>
      </c>
      <c r="O369" s="302">
        <f t="shared" si="163"/>
        <v>1.1374792353351431</v>
      </c>
    </row>
    <row r="370" spans="1:15" s="236" customFormat="1" x14ac:dyDescent="0.2">
      <c r="A370" s="237" t="str">
        <f>name!E$8</f>
        <v>Skilled trades occupations</v>
      </c>
      <c r="B370" s="302">
        <v>0.69473719258801092</v>
      </c>
      <c r="C370" s="302">
        <v>0.32237361366668865</v>
      </c>
      <c r="D370" s="302">
        <v>0.42681590931274033</v>
      </c>
      <c r="E370" s="302">
        <f t="shared" si="161"/>
        <v>1.44392671556744</v>
      </c>
      <c r="F370" s="303"/>
      <c r="G370" s="302">
        <v>0.53659342425488721</v>
      </c>
      <c r="H370" s="302">
        <v>0.28117573914863148</v>
      </c>
      <c r="I370" s="302">
        <v>0.35734998905695659</v>
      </c>
      <c r="J370" s="302">
        <f>SUM(G370:I370)</f>
        <v>1.1751191524604754</v>
      </c>
      <c r="K370" s="303"/>
      <c r="L370" s="302">
        <v>0.6548593243517502</v>
      </c>
      <c r="M370" s="302">
        <v>0.65595810865050896</v>
      </c>
      <c r="N370" s="302">
        <v>0.5158067596732111</v>
      </c>
      <c r="O370" s="302">
        <f t="shared" si="163"/>
        <v>1.82662419267547</v>
      </c>
    </row>
    <row r="371" spans="1:15" s="236" customFormat="1" x14ac:dyDescent="0.2">
      <c r="A371" s="237" t="str">
        <f>name!E$9</f>
        <v>Caring, leisure and other service occupations</v>
      </c>
      <c r="B371" s="302">
        <v>0.46095442751868076</v>
      </c>
      <c r="C371" s="302">
        <v>0.81985580242094891</v>
      </c>
      <c r="D371" s="302">
        <v>0.17512219664882989</v>
      </c>
      <c r="E371" s="302">
        <f t="shared" si="161"/>
        <v>1.4559324265884597</v>
      </c>
      <c r="F371" s="303"/>
      <c r="G371" s="302">
        <v>0.38057748651282475</v>
      </c>
      <c r="H371" s="302">
        <v>0.70365475716928816</v>
      </c>
      <c r="I371" s="302">
        <v>0.17254090066802957</v>
      </c>
      <c r="J371" s="302">
        <f t="shared" ref="J371:J374" si="164">SUM(G371:I371)</f>
        <v>1.2567731443501424</v>
      </c>
      <c r="K371" s="303"/>
      <c r="L371" s="302">
        <v>0.37322274044973958</v>
      </c>
      <c r="M371" s="302">
        <v>0.83862730731924362</v>
      </c>
      <c r="N371" s="302">
        <v>0.17461055775099618</v>
      </c>
      <c r="O371" s="302">
        <f t="shared" si="163"/>
        <v>1.3864606055199793</v>
      </c>
    </row>
    <row r="372" spans="1:15" s="236" customFormat="1" x14ac:dyDescent="0.2">
      <c r="A372" s="237" t="str">
        <f>name!E$10</f>
        <v>Sales and customer service occupations</v>
      </c>
      <c r="B372" s="302">
        <v>0.26855182066157057</v>
      </c>
      <c r="C372" s="302">
        <v>0.47303231611766927</v>
      </c>
      <c r="D372" s="302">
        <v>5.8465012098737064E-2</v>
      </c>
      <c r="E372" s="302">
        <f t="shared" si="161"/>
        <v>0.80004914887797696</v>
      </c>
      <c r="F372" s="303"/>
      <c r="G372" s="302">
        <v>0.23094099914521096</v>
      </c>
      <c r="H372" s="302">
        <v>0.45003152726721579</v>
      </c>
      <c r="I372" s="302">
        <v>3.357439917045775E-2</v>
      </c>
      <c r="J372" s="302">
        <f t="shared" si="164"/>
        <v>0.71454692558288457</v>
      </c>
      <c r="K372" s="303"/>
      <c r="L372" s="302">
        <v>0.32620866247320446</v>
      </c>
      <c r="M372" s="302">
        <v>0.64149254245896725</v>
      </c>
      <c r="N372" s="302">
        <v>3.1774329861550259E-2</v>
      </c>
      <c r="O372" s="302">
        <f t="shared" si="163"/>
        <v>0.99947553479372198</v>
      </c>
    </row>
    <row r="373" spans="1:15" s="236" customFormat="1" x14ac:dyDescent="0.2">
      <c r="A373" s="237" t="str">
        <f>name!E$11</f>
        <v>Process, plant and machine operatives</v>
      </c>
      <c r="B373" s="302">
        <v>6.2006057641736306E-2</v>
      </c>
      <c r="C373" s="302">
        <v>6.3043724297280182E-2</v>
      </c>
      <c r="D373" s="302">
        <v>2.6404152544912081E-2</v>
      </c>
      <c r="E373" s="302">
        <f t="shared" si="161"/>
        <v>0.15145393448392858</v>
      </c>
      <c r="F373" s="303"/>
      <c r="G373" s="302">
        <v>4.2372977215180414E-2</v>
      </c>
      <c r="H373" s="302">
        <v>5.6194047915018301E-2</v>
      </c>
      <c r="I373" s="302">
        <v>2.6051801116813635E-2</v>
      </c>
      <c r="J373" s="302">
        <f t="shared" si="164"/>
        <v>0.12461882624701234</v>
      </c>
      <c r="K373" s="303"/>
      <c r="L373" s="302">
        <v>3.789618557518859E-2</v>
      </c>
      <c r="M373" s="302">
        <v>7.1615008122964244E-2</v>
      </c>
      <c r="N373" s="302">
        <v>3.6174029075336303E-2</v>
      </c>
      <c r="O373" s="302">
        <f t="shared" si="163"/>
        <v>0.14568522277348914</v>
      </c>
    </row>
    <row r="374" spans="1:15" s="236" customFormat="1" x14ac:dyDescent="0.2">
      <c r="A374" s="237" t="str">
        <f>name!E$12</f>
        <v>Elementary occupations</v>
      </c>
      <c r="B374" s="302">
        <v>0.20210605628275169</v>
      </c>
      <c r="C374" s="302">
        <v>1.2940364194828458</v>
      </c>
      <c r="D374" s="302">
        <v>6.8374715705145236E-2</v>
      </c>
      <c r="E374" s="302">
        <f t="shared" si="161"/>
        <v>1.5645171914707428</v>
      </c>
      <c r="F374" s="303"/>
      <c r="G374" s="302">
        <v>0.14207349096650498</v>
      </c>
      <c r="H374" s="302">
        <v>0.99937905672765626</v>
      </c>
      <c r="I374" s="302">
        <v>4.1134961713978693E-2</v>
      </c>
      <c r="J374" s="302">
        <f t="shared" si="164"/>
        <v>1.1825875094081399</v>
      </c>
      <c r="K374" s="303"/>
      <c r="L374" s="302">
        <v>0.15810075657407685</v>
      </c>
      <c r="M374" s="302">
        <v>0.77157927886722877</v>
      </c>
      <c r="N374" s="302">
        <v>7.8091555310895414E-2</v>
      </c>
      <c r="O374" s="302">
        <f t="shared" si="163"/>
        <v>1.0077715907522011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5.2656993377687744</v>
      </c>
      <c r="C376" s="311">
        <f t="shared" ref="C376:E376" si="165">SUM(C366:C374)</f>
        <v>5.6533252474931945</v>
      </c>
      <c r="D376" s="311">
        <f t="shared" si="165"/>
        <v>5.4589754147380631</v>
      </c>
      <c r="E376" s="311">
        <f t="shared" si="165"/>
        <v>16.378000000000029</v>
      </c>
      <c r="F376" s="311"/>
      <c r="G376" s="311">
        <f t="shared" ref="G376:J376" si="166">SUM(G366:G374)</f>
        <v>4.857069096285251</v>
      </c>
      <c r="H376" s="311">
        <f t="shared" si="166"/>
        <v>5.7153980976996799</v>
      </c>
      <c r="I376" s="311">
        <f t="shared" si="166"/>
        <v>4.6655328060150554</v>
      </c>
      <c r="J376" s="311">
        <f t="shared" si="166"/>
        <v>15.237999999999987</v>
      </c>
      <c r="K376" s="311"/>
      <c r="L376" s="311">
        <f t="shared" ref="L376:O376" si="167">SUM(L366:L374)</f>
        <v>5.741493474654968</v>
      </c>
      <c r="M376" s="311">
        <f t="shared" si="167"/>
        <v>7.1810281894197514</v>
      </c>
      <c r="N376" s="311">
        <f t="shared" si="167"/>
        <v>5.6384783359252815</v>
      </c>
      <c r="O376" s="311">
        <f t="shared" si="167"/>
        <v>18.561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1.3228367094946312</v>
      </c>
      <c r="C383" s="302">
        <v>0.40280817966694421</v>
      </c>
      <c r="D383" s="302">
        <v>0.61933995833097377</v>
      </c>
      <c r="E383" s="302">
        <f>SUM(B383:D383)</f>
        <v>2.3449848474925492</v>
      </c>
      <c r="F383" s="303"/>
      <c r="G383" s="302">
        <v>1.1707952667613686</v>
      </c>
      <c r="H383" s="302">
        <v>0.63973992916032607</v>
      </c>
      <c r="I383" s="302">
        <v>0.44352730514291183</v>
      </c>
      <c r="J383" s="302">
        <f>SUM(G383:I383)</f>
        <v>2.2540625010646065</v>
      </c>
      <c r="K383" s="303"/>
      <c r="L383" s="302">
        <v>1.1932272461563034</v>
      </c>
      <c r="M383" s="302">
        <v>0.87660923407560831</v>
      </c>
      <c r="N383" s="302">
        <v>0.41728003149622039</v>
      </c>
      <c r="O383" s="302">
        <f>SUM(L383:N383)</f>
        <v>2.4871165117281322</v>
      </c>
    </row>
    <row r="384" spans="1:15" s="236" customFormat="1" x14ac:dyDescent="0.2">
      <c r="A384" s="237" t="str">
        <f>name!E$5</f>
        <v>Professional occupations</v>
      </c>
      <c r="B384" s="302">
        <v>1.7650903430277787</v>
      </c>
      <c r="C384" s="302">
        <v>0.44043022449332003</v>
      </c>
      <c r="D384" s="302">
        <v>1.4939569416668554</v>
      </c>
      <c r="E384" s="302">
        <f t="shared" ref="E384:E391" si="168">SUM(B384:D384)</f>
        <v>3.6994775091879539</v>
      </c>
      <c r="F384" s="303"/>
      <c r="G384" s="302">
        <v>1.5410136549704667</v>
      </c>
      <c r="H384" s="302">
        <v>0.63333312164425382</v>
      </c>
      <c r="I384" s="302">
        <v>1.1600672614656069</v>
      </c>
      <c r="J384" s="302">
        <f t="shared" ref="J384:J386" si="169">SUM(G384:I384)</f>
        <v>3.3344140380803271</v>
      </c>
      <c r="K384" s="303"/>
      <c r="L384" s="302">
        <v>1.6365511192426156</v>
      </c>
      <c r="M384" s="302">
        <v>0.67350417584852607</v>
      </c>
      <c r="N384" s="302">
        <v>1.0225070889994932</v>
      </c>
      <c r="O384" s="302">
        <f t="shared" ref="O384:O391" si="170">SUM(L384:N384)</f>
        <v>3.3325623840906351</v>
      </c>
    </row>
    <row r="385" spans="1:15" s="236" customFormat="1" x14ac:dyDescent="0.2">
      <c r="A385" s="237" t="str">
        <f>name!E$6</f>
        <v>Associate professional occupations</v>
      </c>
      <c r="B385" s="302">
        <v>0.79275932223629209</v>
      </c>
      <c r="C385" s="302">
        <v>0.38734577581180729</v>
      </c>
      <c r="D385" s="302">
        <v>1.1474254587170341</v>
      </c>
      <c r="E385" s="302">
        <f t="shared" si="168"/>
        <v>2.3275305567651334</v>
      </c>
      <c r="F385" s="303"/>
      <c r="G385" s="302">
        <v>0.65756139132493208</v>
      </c>
      <c r="H385" s="302">
        <v>0.46619944457006507</v>
      </c>
      <c r="I385" s="302">
        <v>1.0161789273048347</v>
      </c>
      <c r="J385" s="302">
        <f t="shared" si="169"/>
        <v>2.1399397631998318</v>
      </c>
      <c r="K385" s="303"/>
      <c r="L385" s="302">
        <v>0.64659266123165149</v>
      </c>
      <c r="M385" s="302">
        <v>0.46727190648773342</v>
      </c>
      <c r="N385" s="302">
        <v>0.77115545155848764</v>
      </c>
      <c r="O385" s="302">
        <f t="shared" si="170"/>
        <v>1.8850200192778725</v>
      </c>
    </row>
    <row r="386" spans="1:15" s="236" customFormat="1" x14ac:dyDescent="0.2">
      <c r="A386" s="237" t="str">
        <f>name!E$7</f>
        <v>Administrative and secretarial occupations</v>
      </c>
      <c r="B386" s="302">
        <v>0.50248017499686359</v>
      </c>
      <c r="C386" s="302">
        <v>0.62348013371061117</v>
      </c>
      <c r="D386" s="302">
        <v>0.29965950865556629</v>
      </c>
      <c r="E386" s="302">
        <f t="shared" si="168"/>
        <v>1.425619817363041</v>
      </c>
      <c r="F386" s="303"/>
      <c r="G386" s="302">
        <v>0.44352226208382001</v>
      </c>
      <c r="H386" s="302">
        <v>0.70809576019414799</v>
      </c>
      <c r="I386" s="302">
        <v>0.25120199392310716</v>
      </c>
      <c r="J386" s="302">
        <f t="shared" si="169"/>
        <v>1.4028200162010751</v>
      </c>
      <c r="K386" s="303"/>
      <c r="L386" s="302">
        <v>0.35249157359043976</v>
      </c>
      <c r="M386" s="302">
        <v>0.57861350259534783</v>
      </c>
      <c r="N386" s="302">
        <v>0.55456675990347393</v>
      </c>
      <c r="O386" s="302">
        <f t="shared" si="170"/>
        <v>1.4856718360892613</v>
      </c>
    </row>
    <row r="387" spans="1:15" s="236" customFormat="1" x14ac:dyDescent="0.2">
      <c r="A387" s="237" t="str">
        <f>name!E$8</f>
        <v>Skilled trades occupations</v>
      </c>
      <c r="B387" s="302">
        <v>0.4142239588464105</v>
      </c>
      <c r="C387" s="302">
        <v>0.1614771251875855</v>
      </c>
      <c r="D387" s="302">
        <v>0.38673857287801777</v>
      </c>
      <c r="E387" s="302">
        <f t="shared" si="168"/>
        <v>0.96243965691201372</v>
      </c>
      <c r="F387" s="303"/>
      <c r="G387" s="302">
        <v>0.26636617239190286</v>
      </c>
      <c r="H387" s="302">
        <v>0.14427231959846132</v>
      </c>
      <c r="I387" s="302">
        <v>0.2449064423034174</v>
      </c>
      <c r="J387" s="302">
        <f>SUM(G387:I387)</f>
        <v>0.65554493429378158</v>
      </c>
      <c r="K387" s="303"/>
      <c r="L387" s="302">
        <v>0.33822372057822558</v>
      </c>
      <c r="M387" s="302">
        <v>0.27916237915902353</v>
      </c>
      <c r="N387" s="302">
        <v>0.29442060157973238</v>
      </c>
      <c r="O387" s="302">
        <f t="shared" si="170"/>
        <v>0.91180670131698149</v>
      </c>
    </row>
    <row r="388" spans="1:15" s="236" customFormat="1" x14ac:dyDescent="0.2">
      <c r="A388" s="237" t="str">
        <f>name!E$9</f>
        <v>Caring, leisure and other service occupations</v>
      </c>
      <c r="B388" s="302">
        <v>1.7494524113946195</v>
      </c>
      <c r="C388" s="302">
        <v>1.5282786226795715</v>
      </c>
      <c r="D388" s="302">
        <v>2.3269604863086712</v>
      </c>
      <c r="E388" s="302">
        <f t="shared" si="168"/>
        <v>5.604691520382862</v>
      </c>
      <c r="F388" s="303"/>
      <c r="G388" s="302">
        <v>1.4575500752261317</v>
      </c>
      <c r="H388" s="302">
        <v>1.3931911143911351</v>
      </c>
      <c r="I388" s="302">
        <v>2.1327634670484512</v>
      </c>
      <c r="J388" s="302">
        <f t="shared" ref="J388:J391" si="171">SUM(G388:I388)</f>
        <v>4.9835046566657182</v>
      </c>
      <c r="K388" s="303"/>
      <c r="L388" s="302">
        <v>1.0715775945137649</v>
      </c>
      <c r="M388" s="302">
        <v>0.9409779343412461</v>
      </c>
      <c r="N388" s="302">
        <v>2.068556475543736</v>
      </c>
      <c r="O388" s="302">
        <f t="shared" si="170"/>
        <v>4.0811120043987472</v>
      </c>
    </row>
    <row r="389" spans="1:15" s="236" customFormat="1" x14ac:dyDescent="0.2">
      <c r="A389" s="237" t="str">
        <f>name!E$10</f>
        <v>Sales and customer service occupations</v>
      </c>
      <c r="B389" s="302">
        <v>0.3125165222259203</v>
      </c>
      <c r="C389" s="302">
        <v>0.31673384437837127</v>
      </c>
      <c r="D389" s="302">
        <v>0.24041895662185533</v>
      </c>
      <c r="E389" s="302">
        <f t="shared" si="168"/>
        <v>0.86966932322614687</v>
      </c>
      <c r="F389" s="303"/>
      <c r="G389" s="302">
        <v>0.22014687280133383</v>
      </c>
      <c r="H389" s="302">
        <v>0.33575086531858006</v>
      </c>
      <c r="I389" s="302">
        <v>0.13076428107656488</v>
      </c>
      <c r="J389" s="302">
        <f t="shared" si="171"/>
        <v>0.68666201919647885</v>
      </c>
      <c r="K389" s="303"/>
      <c r="L389" s="302">
        <v>0.24399598172944489</v>
      </c>
      <c r="M389" s="302">
        <v>0.37935967186700986</v>
      </c>
      <c r="N389" s="302">
        <v>8.8203482264966285E-2</v>
      </c>
      <c r="O389" s="302">
        <f t="shared" si="170"/>
        <v>0.71155913586142105</v>
      </c>
    </row>
    <row r="390" spans="1:15" s="236" customFormat="1" x14ac:dyDescent="0.2">
      <c r="A390" s="237" t="str">
        <f>name!E$11</f>
        <v>Process, plant and machine operatives</v>
      </c>
      <c r="B390" s="302">
        <v>0.24469332014194692</v>
      </c>
      <c r="C390" s="302">
        <v>0.13951208354768008</v>
      </c>
      <c r="D390" s="302">
        <v>9.5708194119713111E-2</v>
      </c>
      <c r="E390" s="302">
        <f t="shared" si="168"/>
        <v>0.47991359780934006</v>
      </c>
      <c r="F390" s="303"/>
      <c r="G390" s="302">
        <v>0.1263701726255704</v>
      </c>
      <c r="H390" s="302">
        <v>0.11074113379437375</v>
      </c>
      <c r="I390" s="302">
        <v>8.9729895066365958E-2</v>
      </c>
      <c r="J390" s="302">
        <f t="shared" si="171"/>
        <v>0.32684120148631013</v>
      </c>
      <c r="K390" s="303"/>
      <c r="L390" s="302">
        <v>0.1088618219304537</v>
      </c>
      <c r="M390" s="302">
        <v>0.14582870351712576</v>
      </c>
      <c r="N390" s="302">
        <v>8.5261958616339534E-2</v>
      </c>
      <c r="O390" s="302">
        <f t="shared" si="170"/>
        <v>0.33995248406391898</v>
      </c>
    </row>
    <row r="391" spans="1:15" s="236" customFormat="1" x14ac:dyDescent="0.2">
      <c r="A391" s="237" t="str">
        <f>name!E$12</f>
        <v>Elementary occupations</v>
      </c>
      <c r="B391" s="302">
        <v>0.39269306231102019</v>
      </c>
      <c r="C391" s="302">
        <v>0.73874577816960607</v>
      </c>
      <c r="D391" s="302">
        <v>0.32623433038032235</v>
      </c>
      <c r="E391" s="302">
        <f t="shared" si="168"/>
        <v>1.4576731708609485</v>
      </c>
      <c r="F391" s="303"/>
      <c r="G391" s="302">
        <v>0.2299141806158928</v>
      </c>
      <c r="H391" s="302">
        <v>0.62171286596489361</v>
      </c>
      <c r="I391" s="302">
        <v>0.18458382323108496</v>
      </c>
      <c r="J391" s="302">
        <f t="shared" si="171"/>
        <v>1.0362108698118715</v>
      </c>
      <c r="K391" s="303"/>
      <c r="L391" s="302">
        <v>0.25843412805778709</v>
      </c>
      <c r="M391" s="302">
        <v>0.32206549742111484</v>
      </c>
      <c r="N391" s="302">
        <v>0.16869929769414033</v>
      </c>
      <c r="O391" s="302">
        <f t="shared" si="170"/>
        <v>0.74919892317304226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7.4967458246754823</v>
      </c>
      <c r="C393" s="311">
        <f t="shared" ref="C393:E393" si="172">SUM(C383:C391)</f>
        <v>4.7388117676454966</v>
      </c>
      <c r="D393" s="311">
        <f t="shared" si="172"/>
        <v>6.9364424076790101</v>
      </c>
      <c r="E393" s="311">
        <f t="shared" si="172"/>
        <v>19.17199999999999</v>
      </c>
      <c r="F393" s="311"/>
      <c r="G393" s="311">
        <f t="shared" ref="G393:J393" si="173">SUM(G383:G391)</f>
        <v>6.1132400488014191</v>
      </c>
      <c r="H393" s="311">
        <f t="shared" si="173"/>
        <v>5.0530365546362361</v>
      </c>
      <c r="I393" s="311">
        <f t="shared" si="173"/>
        <v>5.653723396562345</v>
      </c>
      <c r="J393" s="311">
        <f t="shared" si="173"/>
        <v>16.82</v>
      </c>
      <c r="K393" s="311"/>
      <c r="L393" s="311">
        <f t="shared" ref="L393:O393" si="174">SUM(L383:L391)</f>
        <v>5.8499558470306869</v>
      </c>
      <c r="M393" s="311">
        <f t="shared" si="174"/>
        <v>4.663393005312737</v>
      </c>
      <c r="N393" s="311">
        <f t="shared" si="174"/>
        <v>5.4706511476565893</v>
      </c>
      <c r="O393" s="311">
        <f t="shared" si="174"/>
        <v>15.984000000000011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Thames Valley Berkshire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Thames Valley Berkshire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Thames Valley Berkshire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66.664927682317455</v>
      </c>
      <c r="C8" s="11">
        <f t="array" ref="C8:C16">MMULT(aggregation!$B$13:$AA$21,'Occ T2'!C8:C33)</f>
        <v>76.630656132434126</v>
      </c>
      <c r="D8" s="11">
        <f t="array" ref="D8:D16">MMULT(aggregation!$B$13:$AA$21,'Occ T2'!D8:D33)</f>
        <v>76.224082024592036</v>
      </c>
      <c r="E8" s="11">
        <f t="array" ref="E8:E16">MMULT(aggregation!$B$13:$AA$21,'Occ T2'!E8:E33)</f>
        <v>73.062612660173443</v>
      </c>
      <c r="F8" s="11">
        <f t="array" ref="F8:F16">MMULT(aggregation!$B$13:$AA$21,'Occ T2'!F8:F33)</f>
        <v>80.269967371820442</v>
      </c>
      <c r="G8" s="11"/>
      <c r="H8" s="11">
        <f>F8-D8</f>
        <v>4.0458853472284062</v>
      </c>
      <c r="I8" s="11">
        <f t="array" ref="I8:I16">MMULT(aggregation!$B$13:$AA$21,'Occ T2'!I8:I33)</f>
        <v>39.939379450580745</v>
      </c>
      <c r="J8" s="11">
        <f>SUM(H8:I8)</f>
        <v>43.985264797809151</v>
      </c>
      <c r="L8" s="10" t="str">
        <f>name!E4</f>
        <v>Managers, directors and senior officials</v>
      </c>
      <c r="M8" s="11">
        <f t="array" ref="M8:M16">MMULT(aggregation!$B$13:$AA$21,'Occ T2'!M8:M33)</f>
        <v>44.253802724661497</v>
      </c>
      <c r="N8" s="11">
        <f t="array" ref="N8:N16">MMULT(aggregation!$B$13:$AA$21,'Occ T2'!N8:N33)</f>
        <v>49.443859748800087</v>
      </c>
      <c r="O8" s="11">
        <f t="array" ref="O8:O16">MMULT(aggregation!$B$13:$AA$21,'Occ T2'!O8:O33)</f>
        <v>48.157867852836119</v>
      </c>
      <c r="P8" s="11">
        <f t="array" ref="P8:P16">MMULT(aggregation!$B$13:$AA$21,'Occ T2'!P8:P33)</f>
        <v>45.374268136985172</v>
      </c>
      <c r="Q8" s="11">
        <f t="array" ref="Q8:Q16">MMULT(aggregation!$B$13:$AA$21,'Occ T2'!Q8:Q33)</f>
        <v>48.241726991500741</v>
      </c>
      <c r="R8" s="11"/>
      <c r="S8" s="11">
        <f>Q8-O8</f>
        <v>8.3859138664621469E-2</v>
      </c>
      <c r="T8" s="11">
        <f t="array" ref="T8:T16">MMULT(aggregation!$B$13:$AA$21,'Occ T2'!T8:T33)</f>
        <v>22.339970868521558</v>
      </c>
      <c r="U8" s="11">
        <f>SUM(S8:T8)</f>
        <v>22.423830007186179</v>
      </c>
      <c r="W8" s="10" t="str">
        <f>name!E4</f>
        <v>Managers, directors and senior officials</v>
      </c>
      <c r="X8" s="11">
        <f t="array" ref="X8:X16">MMULT(aggregation!$B$13:$AA$21,'Occ T2'!X8:X33)</f>
        <v>22.411124957655957</v>
      </c>
      <c r="Y8" s="11">
        <f t="array" ref="Y8:Y16">MMULT(aggregation!$B$13:$AA$21,'Occ T2'!Y8:Y33)</f>
        <v>27.186796383633993</v>
      </c>
      <c r="Z8" s="11">
        <f t="array" ref="Z8:Z16">MMULT(aggregation!$B$13:$AA$21,'Occ T2'!Z8:Z33)</f>
        <v>28.066214171755977</v>
      </c>
      <c r="AA8" s="11">
        <f t="array" ref="AA8:AA16">MMULT(aggregation!$B$13:$AA$21,'Occ T2'!AA8:AA33)</f>
        <v>27.688344523188292</v>
      </c>
      <c r="AB8" s="11">
        <f t="array" ref="AB8:AB16">MMULT(aggregation!$B$13:$AA$21,'Occ T2'!AB8:AB33)</f>
        <v>32.028240380319744</v>
      </c>
      <c r="AC8" s="11"/>
      <c r="AD8" s="11">
        <f>AB8-Z8</f>
        <v>3.962026208563767</v>
      </c>
      <c r="AE8" s="11">
        <f t="array" ref="AE8:AE16">MMULT(aggregation!$B$13:$AA$21,'Occ T2'!AE8:AE33)</f>
        <v>17.599408582059194</v>
      </c>
      <c r="AF8" s="11">
        <f>SUM(AD8:AE8)</f>
        <v>21.561434790622961</v>
      </c>
    </row>
    <row r="9" spans="1:32" x14ac:dyDescent="0.2">
      <c r="A9" t="str">
        <f>name!E5</f>
        <v>Professional occupations</v>
      </c>
      <c r="B9" s="11">
        <v>127.90482297782785</v>
      </c>
      <c r="C9" s="11">
        <v>146.51187776686703</v>
      </c>
      <c r="D9" s="11">
        <v>149.62683443702608</v>
      </c>
      <c r="E9" s="11">
        <v>164.64021048827178</v>
      </c>
      <c r="F9" s="11">
        <v>181.79777171252692</v>
      </c>
      <c r="G9" s="11"/>
      <c r="H9" s="11">
        <f t="shared" ref="H9:H16" si="0">F9-D9</f>
        <v>32.170937275500847</v>
      </c>
      <c r="I9" s="11">
        <v>74.837712587870413</v>
      </c>
      <c r="J9" s="11">
        <f t="shared" ref="J9:J15" si="1">SUM(H9:I9)</f>
        <v>107.00864986337126</v>
      </c>
      <c r="L9" s="10" t="str">
        <f>name!E5</f>
        <v>Professional occupations</v>
      </c>
      <c r="M9" s="11">
        <v>74.999100560143944</v>
      </c>
      <c r="N9" s="11">
        <v>83.77744333820587</v>
      </c>
      <c r="O9" s="11">
        <v>84.42616428379668</v>
      </c>
      <c r="P9" s="11">
        <v>95.121087239755269</v>
      </c>
      <c r="Q9" s="11">
        <v>104.58103059119223</v>
      </c>
      <c r="R9" s="11"/>
      <c r="S9" s="11">
        <f t="shared" ref="S9:S16" si="2">Q9-O9</f>
        <v>20.154866307395551</v>
      </c>
      <c r="T9" s="11">
        <v>35.762798573924847</v>
      </c>
      <c r="U9" s="11">
        <f t="shared" ref="U9:U12" si="3">SUM(S9:T9)</f>
        <v>55.917664881320398</v>
      </c>
      <c r="W9" s="10" t="str">
        <f>name!E5</f>
        <v>Professional occupations</v>
      </c>
      <c r="X9" s="11">
        <v>52.905722417683961</v>
      </c>
      <c r="Y9" s="11">
        <v>62.73443442866099</v>
      </c>
      <c r="Z9" s="11">
        <v>65.200670153229282</v>
      </c>
      <c r="AA9" s="11">
        <v>69.519123248516365</v>
      </c>
      <c r="AB9" s="11">
        <v>77.216741121334664</v>
      </c>
      <c r="AC9" s="11"/>
      <c r="AD9" s="11">
        <f t="shared" ref="AD9:AD16" si="4">AB9-Z9</f>
        <v>12.016070968105382</v>
      </c>
      <c r="AE9" s="11">
        <v>39.074914013945559</v>
      </c>
      <c r="AF9" s="11">
        <f t="shared" ref="AF9:AF12" si="5">SUM(AD9:AE9)</f>
        <v>51.090984982050941</v>
      </c>
    </row>
    <row r="10" spans="1:32" x14ac:dyDescent="0.2">
      <c r="A10" t="str">
        <f>name!E6</f>
        <v>Associate professional occupations</v>
      </c>
      <c r="B10" s="11">
        <v>76.621540125088828</v>
      </c>
      <c r="C10" s="11">
        <v>82.15267250576693</v>
      </c>
      <c r="D10" s="11">
        <v>84.44358493646385</v>
      </c>
      <c r="E10" s="11">
        <v>87.522462096498714</v>
      </c>
      <c r="F10" s="11">
        <v>94.753938444221603</v>
      </c>
      <c r="G10" s="11"/>
      <c r="H10" s="11">
        <f t="shared" si="0"/>
        <v>10.310353507757753</v>
      </c>
      <c r="I10" s="11">
        <v>41.435467647690402</v>
      </c>
      <c r="J10" s="11">
        <f t="shared" si="1"/>
        <v>51.745821155448155</v>
      </c>
      <c r="L10" s="10" t="str">
        <f>name!E6</f>
        <v>Associate professional occupations</v>
      </c>
      <c r="M10" s="11">
        <v>42.523033614382378</v>
      </c>
      <c r="N10" s="11">
        <v>44.496334739063585</v>
      </c>
      <c r="O10" s="11">
        <v>45.286384241574957</v>
      </c>
      <c r="P10" s="11">
        <v>43.790512672708076</v>
      </c>
      <c r="Q10" s="11">
        <v>45.827257913943583</v>
      </c>
      <c r="R10" s="11"/>
      <c r="S10" s="11">
        <f t="shared" si="2"/>
        <v>0.54087367236862605</v>
      </c>
      <c r="T10" s="11">
        <v>16.89086100673866</v>
      </c>
      <c r="U10" s="11">
        <f t="shared" si="3"/>
        <v>17.431734679107286</v>
      </c>
      <c r="W10" s="10" t="str">
        <f>name!E6</f>
        <v>Associate professional occupations</v>
      </c>
      <c r="X10" s="11">
        <v>34.098506510706436</v>
      </c>
      <c r="Y10" s="11">
        <v>37.656337766703345</v>
      </c>
      <c r="Z10" s="11">
        <v>39.157200694888814</v>
      </c>
      <c r="AA10" s="11">
        <v>43.731949423790624</v>
      </c>
      <c r="AB10" s="11">
        <v>48.926680530278148</v>
      </c>
      <c r="AC10" s="11"/>
      <c r="AD10" s="11">
        <f t="shared" si="4"/>
        <v>9.7694798353893333</v>
      </c>
      <c r="AE10" s="11">
        <v>24.544606640951738</v>
      </c>
      <c r="AF10" s="11">
        <f t="shared" si="5"/>
        <v>34.314086476341075</v>
      </c>
    </row>
    <row r="11" spans="1:32" x14ac:dyDescent="0.2">
      <c r="A11" t="str">
        <f>name!E7</f>
        <v>Administrative and secretarial occupations</v>
      </c>
      <c r="B11" s="11">
        <v>58.804949633323645</v>
      </c>
      <c r="C11" s="11">
        <v>57.228807598822314</v>
      </c>
      <c r="D11" s="11">
        <v>57.271017215048602</v>
      </c>
      <c r="E11" s="11">
        <v>57.523482892148749</v>
      </c>
      <c r="F11" s="11">
        <v>53.259182823040717</v>
      </c>
      <c r="G11" s="11"/>
      <c r="H11" s="11">
        <f t="shared" si="0"/>
        <v>-4.0118343920078843</v>
      </c>
      <c r="I11" s="11">
        <v>28.354178817015196</v>
      </c>
      <c r="J11" s="11">
        <f t="shared" si="1"/>
        <v>24.342344425007312</v>
      </c>
      <c r="L11" s="10" t="str">
        <f>name!E7</f>
        <v>Administrative and secretarial occupations</v>
      </c>
      <c r="M11" s="11">
        <v>12.637944672757374</v>
      </c>
      <c r="N11" s="11">
        <v>11.906156824882178</v>
      </c>
      <c r="O11" s="11">
        <v>13.534814874170538</v>
      </c>
      <c r="P11" s="11">
        <v>14.204841346181549</v>
      </c>
      <c r="Q11" s="11">
        <v>15.402357455440082</v>
      </c>
      <c r="R11" s="11"/>
      <c r="S11" s="11">
        <f t="shared" si="2"/>
        <v>1.8675425812695448</v>
      </c>
      <c r="T11" s="11">
        <v>5.3388010720530668</v>
      </c>
      <c r="U11" s="11">
        <f t="shared" si="3"/>
        <v>7.2063436533226115</v>
      </c>
      <c r="W11" s="10" t="str">
        <f>name!E7</f>
        <v>Administrative and secretarial occupations</v>
      </c>
      <c r="X11" s="11">
        <v>46.16700496056626</v>
      </c>
      <c r="Y11" s="11">
        <v>45.322650773940083</v>
      </c>
      <c r="Z11" s="11">
        <v>43.736202340878016</v>
      </c>
      <c r="AA11" s="11">
        <v>43.318641545967154</v>
      </c>
      <c r="AB11" s="11">
        <v>37.856825367600678</v>
      </c>
      <c r="AC11" s="11"/>
      <c r="AD11" s="11">
        <f t="shared" si="4"/>
        <v>-5.8793769732773384</v>
      </c>
      <c r="AE11" s="11">
        <v>23.015377744962123</v>
      </c>
      <c r="AF11" s="11">
        <f t="shared" si="5"/>
        <v>17.136000771684785</v>
      </c>
    </row>
    <row r="12" spans="1:32" x14ac:dyDescent="0.2">
      <c r="A12" t="str">
        <f>name!E8</f>
        <v>Skilled trades occupations</v>
      </c>
      <c r="B12" s="11">
        <v>48.273598438425566</v>
      </c>
      <c r="C12" s="11">
        <v>48.817278532387618</v>
      </c>
      <c r="D12" s="11">
        <v>42.643863458383002</v>
      </c>
      <c r="E12" s="11">
        <v>44.656116089664778</v>
      </c>
      <c r="F12" s="11">
        <v>44.039533802851082</v>
      </c>
      <c r="G12" s="11"/>
      <c r="H12" s="11">
        <f t="shared" si="0"/>
        <v>1.3956703444680798</v>
      </c>
      <c r="I12" s="11">
        <v>18.752438239554358</v>
      </c>
      <c r="J12" s="11">
        <f t="shared" si="1"/>
        <v>20.148108584022438</v>
      </c>
      <c r="L12" s="10" t="str">
        <f>name!E8</f>
        <v>Skilled trades occupations</v>
      </c>
      <c r="M12" s="11">
        <v>42.27370917475934</v>
      </c>
      <c r="N12" s="11">
        <v>42.927719216778016</v>
      </c>
      <c r="O12" s="11">
        <v>36.484819744525822</v>
      </c>
      <c r="P12" s="11">
        <v>37.521054291292522</v>
      </c>
      <c r="Q12" s="11">
        <v>35.940207716772647</v>
      </c>
      <c r="R12" s="11"/>
      <c r="S12" s="11">
        <f t="shared" si="2"/>
        <v>-0.54461202775317474</v>
      </c>
      <c r="T12" s="11">
        <v>14.430157849944507</v>
      </c>
      <c r="U12" s="11">
        <f t="shared" si="3"/>
        <v>13.885545822191332</v>
      </c>
      <c r="W12" s="10" t="str">
        <f>name!E8</f>
        <v>Skilled trades occupations</v>
      </c>
      <c r="X12" s="11">
        <v>5.9998892636662573</v>
      </c>
      <c r="Y12" s="11">
        <v>5.8895593156095911</v>
      </c>
      <c r="Z12" s="11">
        <v>6.1590437138571703</v>
      </c>
      <c r="AA12" s="11">
        <v>7.1350617983722415</v>
      </c>
      <c r="AB12" s="11">
        <v>8.0993260860784524</v>
      </c>
      <c r="AC12" s="11"/>
      <c r="AD12" s="11">
        <f t="shared" si="4"/>
        <v>1.9402823722212821</v>
      </c>
      <c r="AE12" s="11">
        <v>4.3222803896098529</v>
      </c>
      <c r="AF12" s="11">
        <f t="shared" si="5"/>
        <v>6.262562761831135</v>
      </c>
    </row>
    <row r="13" spans="1:32" x14ac:dyDescent="0.2">
      <c r="A13" t="str">
        <f>name!E9</f>
        <v>Caring, leisure and other service occupations</v>
      </c>
      <c r="B13" s="11">
        <v>47.217473620949022</v>
      </c>
      <c r="C13" s="11">
        <v>50.859474025099225</v>
      </c>
      <c r="D13" s="11">
        <v>47.839237022745252</v>
      </c>
      <c r="E13" s="11">
        <v>48.698299778963992</v>
      </c>
      <c r="F13" s="11">
        <v>51.513026067164752</v>
      </c>
      <c r="G13" s="11"/>
      <c r="H13" s="11">
        <f t="shared" si="0"/>
        <v>3.6737890444195003</v>
      </c>
      <c r="I13" s="11">
        <v>26.639061264736238</v>
      </c>
      <c r="J13" s="11">
        <f>SUM(H13:I13)</f>
        <v>30.312850309155738</v>
      </c>
      <c r="L13" s="10" t="str">
        <f>name!E9</f>
        <v>Caring, leisure and other service occupations</v>
      </c>
      <c r="M13" s="11">
        <v>11.028734984458159</v>
      </c>
      <c r="N13" s="11">
        <v>11.725647457014103</v>
      </c>
      <c r="O13" s="11">
        <v>11.199710026942135</v>
      </c>
      <c r="P13" s="11">
        <v>12.396175590151415</v>
      </c>
      <c r="Q13" s="11">
        <v>14.252157701287281</v>
      </c>
      <c r="R13" s="11"/>
      <c r="S13" s="11">
        <f t="shared" si="2"/>
        <v>3.0524476743451459</v>
      </c>
      <c r="T13" s="11">
        <v>5.6569376079153812</v>
      </c>
      <c r="U13" s="11">
        <f>SUM(S13:T13)</f>
        <v>8.7093852822605271</v>
      </c>
      <c r="W13" s="10" t="str">
        <f>name!E9</f>
        <v>Caring, leisure and other service occupations</v>
      </c>
      <c r="X13" s="11">
        <v>36.188738636490882</v>
      </c>
      <c r="Y13" s="11">
        <v>39.133826568085105</v>
      </c>
      <c r="Z13" s="11">
        <v>36.639526995803095</v>
      </c>
      <c r="AA13" s="11">
        <v>36.302124188812471</v>
      </c>
      <c r="AB13" s="11">
        <v>37.260868365877485</v>
      </c>
      <c r="AC13" s="11"/>
      <c r="AD13" s="11">
        <f t="shared" si="4"/>
        <v>0.62134137007438994</v>
      </c>
      <c r="AE13" s="11">
        <v>20.98212365682086</v>
      </c>
      <c r="AF13" s="11">
        <f>SUM(AD13:AE13)</f>
        <v>21.60346502689525</v>
      </c>
    </row>
    <row r="14" spans="1:32" x14ac:dyDescent="0.2">
      <c r="A14" t="str">
        <f>name!E10</f>
        <v>Sales and customer service occupations</v>
      </c>
      <c r="B14" s="11">
        <v>44.112464196709482</v>
      </c>
      <c r="C14" s="11">
        <v>44.090976017200113</v>
      </c>
      <c r="D14" s="11">
        <v>43.91956022044387</v>
      </c>
      <c r="E14" s="11">
        <v>44.789174430283794</v>
      </c>
      <c r="F14" s="11">
        <v>45.040633960699182</v>
      </c>
      <c r="G14" s="11"/>
      <c r="H14" s="11">
        <f t="shared" si="0"/>
        <v>1.1210737402553121</v>
      </c>
      <c r="I14" s="11">
        <v>19.741481441569817</v>
      </c>
      <c r="J14" s="11">
        <f t="shared" si="1"/>
        <v>20.86255518182513</v>
      </c>
      <c r="L14" s="10" t="str">
        <f>name!E10</f>
        <v>Sales and customer service occupations</v>
      </c>
      <c r="M14" s="11">
        <v>18.528814949610386</v>
      </c>
      <c r="N14" s="11">
        <v>18.685902595729605</v>
      </c>
      <c r="O14" s="11">
        <v>18.948275618279254</v>
      </c>
      <c r="P14" s="11">
        <v>19.964324020787895</v>
      </c>
      <c r="Q14" s="11">
        <v>20.825339554439694</v>
      </c>
      <c r="R14" s="11"/>
      <c r="S14" s="11">
        <f t="shared" si="2"/>
        <v>1.8770639361604395</v>
      </c>
      <c r="T14" s="11">
        <v>6.7431852597833108</v>
      </c>
      <c r="U14" s="11">
        <f t="shared" ref="U14:U15" si="6">SUM(S14:T14)</f>
        <v>8.6202491959437495</v>
      </c>
      <c r="W14" s="10" t="str">
        <f>name!E10</f>
        <v>Sales and customer service occupations</v>
      </c>
      <c r="X14" s="11">
        <v>25.583649247099089</v>
      </c>
      <c r="Y14" s="11">
        <v>25.405073421470547</v>
      </c>
      <c r="Z14" s="11">
        <v>24.971284602164626</v>
      </c>
      <c r="AA14" s="11">
        <v>24.82485040949588</v>
      </c>
      <c r="AB14" s="11">
        <v>24.215294406259506</v>
      </c>
      <c r="AC14" s="11"/>
      <c r="AD14" s="11">
        <f t="shared" si="4"/>
        <v>-0.75599019590512029</v>
      </c>
      <c r="AE14" s="11">
        <v>12.998296181786507</v>
      </c>
      <c r="AF14" s="11">
        <f t="shared" ref="AF14:AF15" si="7">SUM(AD14:AE14)</f>
        <v>12.242305985881387</v>
      </c>
    </row>
    <row r="15" spans="1:32" x14ac:dyDescent="0.2">
      <c r="A15" t="str">
        <f>name!E11</f>
        <v>Process, plant and machine operatives</v>
      </c>
      <c r="B15" s="11">
        <v>25.764537605450322</v>
      </c>
      <c r="C15" s="11">
        <v>27.864821182414438</v>
      </c>
      <c r="D15" s="11">
        <v>23.233726420590095</v>
      </c>
      <c r="E15" s="11">
        <v>24.170102670398609</v>
      </c>
      <c r="F15" s="11">
        <v>23.570946741011522</v>
      </c>
      <c r="G15" s="11"/>
      <c r="H15" s="11">
        <f t="shared" si="0"/>
        <v>0.33722032042142658</v>
      </c>
      <c r="I15" s="11">
        <v>11.407461658414576</v>
      </c>
      <c r="J15" s="11">
        <f t="shared" si="1"/>
        <v>11.744681978836002</v>
      </c>
      <c r="L15" s="10" t="str">
        <f>name!E11</f>
        <v>Process, plant and machine operatives</v>
      </c>
      <c r="M15" s="11">
        <v>22.754228142604873</v>
      </c>
      <c r="N15" s="11">
        <v>24.808009356511519</v>
      </c>
      <c r="O15" s="11">
        <v>20.635386529427187</v>
      </c>
      <c r="P15" s="11">
        <v>20.903019678089905</v>
      </c>
      <c r="Q15" s="11">
        <v>20.066493717547594</v>
      </c>
      <c r="R15" s="11"/>
      <c r="S15" s="11">
        <f t="shared" si="2"/>
        <v>-0.56889281187959284</v>
      </c>
      <c r="T15" s="11">
        <v>9.6490762377121833</v>
      </c>
      <c r="U15" s="11">
        <f t="shared" si="6"/>
        <v>9.0801834258325904</v>
      </c>
      <c r="W15" s="10" t="str">
        <f>name!E11</f>
        <v>Process, plant and machine operatives</v>
      </c>
      <c r="X15" s="11">
        <v>3.010309462845429</v>
      </c>
      <c r="Y15" s="11">
        <v>3.0568118259029262</v>
      </c>
      <c r="Z15" s="11">
        <v>2.5983398911629108</v>
      </c>
      <c r="AA15" s="11">
        <v>3.2670829923087061</v>
      </c>
      <c r="AB15" s="11">
        <v>3.5044530234639062</v>
      </c>
      <c r="AC15" s="11"/>
      <c r="AD15" s="11">
        <f t="shared" si="4"/>
        <v>0.90611313230099544</v>
      </c>
      <c r="AE15" s="11">
        <v>1.7583854207023943</v>
      </c>
      <c r="AF15" s="11">
        <f t="shared" si="7"/>
        <v>2.6644985530033898</v>
      </c>
    </row>
    <row r="16" spans="1:32" x14ac:dyDescent="0.2">
      <c r="A16" t="str">
        <f>name!E12</f>
        <v>Elementary occupations</v>
      </c>
      <c r="B16" s="11">
        <v>58.934685719907762</v>
      </c>
      <c r="C16" s="11">
        <v>61.724436239008696</v>
      </c>
      <c r="D16" s="11">
        <v>55.679094264707729</v>
      </c>
      <c r="E16" s="11">
        <v>56.022538893596277</v>
      </c>
      <c r="F16" s="11">
        <v>53.701999076663448</v>
      </c>
      <c r="G16" s="11"/>
      <c r="H16" s="11">
        <f t="shared" si="0"/>
        <v>-1.9770951880442809</v>
      </c>
      <c r="I16" s="11">
        <v>25.801692669226192</v>
      </c>
      <c r="J16" s="11">
        <f>SUM(H16:I16)</f>
        <v>23.824597481181911</v>
      </c>
      <c r="L16" s="10" t="str">
        <f>name!E12</f>
        <v>Elementary occupations</v>
      </c>
      <c r="M16" s="11">
        <v>30.689921940615612</v>
      </c>
      <c r="N16" s="11">
        <v>31.666902876608084</v>
      </c>
      <c r="O16" s="11">
        <v>28.684484079652577</v>
      </c>
      <c r="P16" s="11">
        <v>29.80181597274818</v>
      </c>
      <c r="Q16" s="11">
        <v>28.17316985521304</v>
      </c>
      <c r="R16" s="11"/>
      <c r="S16" s="11">
        <f t="shared" si="2"/>
        <v>-0.51131422443953767</v>
      </c>
      <c r="T16" s="11">
        <v>10.966251793289121</v>
      </c>
      <c r="U16" s="11">
        <f>SUM(S16:T16)</f>
        <v>10.454937568849584</v>
      </c>
      <c r="W16" s="10" t="str">
        <f>name!E12</f>
        <v>Elementary occupations</v>
      </c>
      <c r="X16" s="11">
        <v>28.244763779292196</v>
      </c>
      <c r="Y16" s="11">
        <v>30.057533362400608</v>
      </c>
      <c r="Z16" s="11">
        <v>26.994610185055116</v>
      </c>
      <c r="AA16" s="11">
        <v>26.220722920848083</v>
      </c>
      <c r="AB16" s="11">
        <v>25.528829221450508</v>
      </c>
      <c r="AC16" s="11"/>
      <c r="AD16" s="11">
        <f t="shared" si="4"/>
        <v>-1.4657809636046082</v>
      </c>
      <c r="AE16" s="11">
        <v>14.835440875937071</v>
      </c>
      <c r="AF16" s="11">
        <f>SUM(AD16:AE16)</f>
        <v>13.369659912332462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554.29899999999986</v>
      </c>
      <c r="C18" s="34">
        <f>SUM(C8:C16)</f>
        <v>595.88100000000043</v>
      </c>
      <c r="D18" s="34">
        <f>SUM(D8:D16)</f>
        <v>580.88100000000043</v>
      </c>
      <c r="E18" s="34">
        <f>SUM(E8:E16)</f>
        <v>601.08500000000026</v>
      </c>
      <c r="F18" s="34">
        <f>SUM(F8:F16)</f>
        <v>627.94699999999966</v>
      </c>
      <c r="G18" s="11"/>
      <c r="H18" s="34">
        <f>SUM(H8:H16)</f>
        <v>47.065999999999157</v>
      </c>
      <c r="I18" s="34">
        <f>SUM(I8:I16)</f>
        <v>286.90887377665797</v>
      </c>
      <c r="J18" s="34">
        <f>SUM(H18:I18)</f>
        <v>333.97487377665715</v>
      </c>
      <c r="L18" s="231" t="str">
        <f>name!E3</f>
        <v>All occupations</v>
      </c>
      <c r="M18" s="34">
        <f>SUM(M8:M16)</f>
        <v>299.6892907639936</v>
      </c>
      <c r="N18" s="34">
        <f>SUM(N8:N16)</f>
        <v>319.43797615359313</v>
      </c>
      <c r="O18" s="34">
        <f>SUM(O8:O16)</f>
        <v>307.35790725120529</v>
      </c>
      <c r="P18" s="34">
        <f>SUM(P8:P16)</f>
        <v>319.07709894869993</v>
      </c>
      <c r="Q18" s="34">
        <f>SUM(Q8:Q16)</f>
        <v>333.30974149733686</v>
      </c>
      <c r="R18" s="11"/>
      <c r="S18" s="34">
        <f>SUM(S8:S16)</f>
        <v>25.951834246131625</v>
      </c>
      <c r="T18" s="34">
        <f>SUM(T8:T16)</f>
        <v>127.77804026988264</v>
      </c>
      <c r="U18" s="34">
        <f>SUM(S18:T18)</f>
        <v>153.72987451601426</v>
      </c>
      <c r="W18" s="231" t="str">
        <f>name!E3</f>
        <v>All occupations</v>
      </c>
      <c r="X18" s="34">
        <f>SUM(X8:X16)</f>
        <v>254.60970923600647</v>
      </c>
      <c r="Y18" s="34">
        <f>SUM(Y8:Y16)</f>
        <v>276.44302384640719</v>
      </c>
      <c r="Z18" s="34">
        <f>SUM(Z8:Z16)</f>
        <v>273.52309274879497</v>
      </c>
      <c r="AA18" s="34">
        <f>SUM(AA8:AA16)</f>
        <v>282.00790105129977</v>
      </c>
      <c r="AB18" s="34">
        <f>SUM(AB8:AB16)</f>
        <v>294.63725850266309</v>
      </c>
      <c r="AC18" s="11"/>
      <c r="AD18" s="34">
        <f>SUM(AD8:AD16)</f>
        <v>21.114165753868082</v>
      </c>
      <c r="AE18" s="34">
        <f>SUM(AE8:AE16)</f>
        <v>159.1308335067753</v>
      </c>
      <c r="AF18" s="34">
        <f>SUM(AD18:AE18)</f>
        <v>180.2449992606434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12.026889401264926</v>
      </c>
      <c r="C26" s="18">
        <f t="shared" si="8"/>
        <v>12.860060336280913</v>
      </c>
      <c r="D26" s="18">
        <f t="shared" si="8"/>
        <v>13.122151012787814</v>
      </c>
      <c r="E26" s="18">
        <f t="shared" si="8"/>
        <v>12.155121598471666</v>
      </c>
      <c r="F26" s="18">
        <f t="shared" si="8"/>
        <v>12.782920751563505</v>
      </c>
      <c r="G26" s="11"/>
      <c r="H26" s="40">
        <f>IF(D8&gt;0,(H8/D8)*100,0)</f>
        <v>5.3078833352471069</v>
      </c>
      <c r="I26" s="40">
        <f>IF(D8&gt;0,(I8/D8)*100,0)</f>
        <v>52.397324296664117</v>
      </c>
      <c r="J26" s="40">
        <f>IF(D8&gt;0,(J8/D8)*100,0)</f>
        <v>57.705207631911215</v>
      </c>
      <c r="L26" t="str">
        <f>$A$8</f>
        <v>Managers, directors and senior officials</v>
      </c>
      <c r="M26" s="18">
        <f t="shared" ref="M26:Q26" si="9">M8/M$18*100</f>
        <v>14.76656126478391</v>
      </c>
      <c r="N26" s="18">
        <f t="shared" si="9"/>
        <v>15.478391249582154</v>
      </c>
      <c r="O26" s="18">
        <f t="shared" si="9"/>
        <v>15.668335421569758</v>
      </c>
      <c r="P26" s="18">
        <f t="shared" si="9"/>
        <v>14.220471568309041</v>
      </c>
      <c r="Q26" s="18">
        <f t="shared" si="9"/>
        <v>14.473542469770928</v>
      </c>
      <c r="R26" s="11"/>
      <c r="S26" s="40">
        <f>IF(O8&gt;0,(S8/O8)*100,0)</f>
        <v>0.17413382777012382</v>
      </c>
      <c r="T26" s="40">
        <f>IF(O8&gt;0,(T8/O8)*100,0)</f>
        <v>46.389036443202727</v>
      </c>
      <c r="U26" s="40">
        <f>IF(O8&gt;0,(U8/O8)*100,0)</f>
        <v>46.563170270972847</v>
      </c>
      <c r="W26" t="str">
        <f>$A$8</f>
        <v>Managers, directors and senior officials</v>
      </c>
      <c r="X26" s="18">
        <f t="shared" ref="X26:AB26" si="10">X8/X$18*100</f>
        <v>8.8021486002650118</v>
      </c>
      <c r="Y26" s="18">
        <f t="shared" si="10"/>
        <v>9.8345026057662732</v>
      </c>
      <c r="Z26" s="18">
        <f t="shared" si="10"/>
        <v>10.261003518826154</v>
      </c>
      <c r="AA26" s="18">
        <f t="shared" si="10"/>
        <v>9.8182867997558461</v>
      </c>
      <c r="AB26" s="18">
        <f t="shared" si="10"/>
        <v>10.870397227793326</v>
      </c>
      <c r="AC26" s="11"/>
      <c r="AD26" s="40">
        <f>IF(Z8&gt;0,(AD8/Z8)*100,0)</f>
        <v>14.116710520049027</v>
      </c>
      <c r="AE26" s="40">
        <f>IF(Z8&gt;0,(AE8/Z8)*100,0)</f>
        <v>62.706742257279934</v>
      </c>
      <c r="AF26" s="40">
        <f>IF(Z8&gt;0,(AF8/Z8)*100,0)</f>
        <v>76.823452777328953</v>
      </c>
    </row>
    <row r="27" spans="1:32" x14ac:dyDescent="0.2">
      <c r="A27" t="str">
        <f>$A$9</f>
        <v>Professional occupations</v>
      </c>
      <c r="B27" s="18">
        <f t="shared" si="8"/>
        <v>23.075059305145395</v>
      </c>
      <c r="C27" s="18">
        <f t="shared" si="8"/>
        <v>24.587439063649779</v>
      </c>
      <c r="D27" s="18">
        <f t="shared" si="8"/>
        <v>25.758603644640811</v>
      </c>
      <c r="E27" s="18">
        <f t="shared" si="8"/>
        <v>27.390503920123059</v>
      </c>
      <c r="F27" s="18">
        <f t="shared" si="8"/>
        <v>28.951133091252451</v>
      </c>
      <c r="G27" s="11"/>
      <c r="H27" s="40">
        <f t="shared" ref="H27:H36" si="11">IF(D9&gt;0,(H9/D9)*100,0)</f>
        <v>21.500780522788332</v>
      </c>
      <c r="I27" s="40">
        <f t="shared" ref="I27:I36" si="12">IF(D9&gt;0,(I9/D9)*100,0)</f>
        <v>50.016237307598452</v>
      </c>
      <c r="J27" s="40">
        <f t="shared" ref="J27:J36" si="13">IF(D9&gt;0,(J9/D9)*100,0)</f>
        <v>71.517017830386791</v>
      </c>
      <c r="L27" t="str">
        <f>$A$9</f>
        <v>Professional occupations</v>
      </c>
      <c r="M27" s="18">
        <f t="shared" ref="M27:Q27" si="14">M9/M$18*100</f>
        <v>25.025619156743911</v>
      </c>
      <c r="N27" s="18">
        <f t="shared" si="14"/>
        <v>26.226513311593152</v>
      </c>
      <c r="O27" s="18">
        <f t="shared" si="14"/>
        <v>27.468356040957399</v>
      </c>
      <c r="P27" s="18">
        <f t="shared" si="14"/>
        <v>29.811317563423284</v>
      </c>
      <c r="Q27" s="18">
        <f t="shared" si="14"/>
        <v>31.376529867197966</v>
      </c>
      <c r="R27" s="11"/>
      <c r="S27" s="40">
        <f t="shared" ref="S27:S34" si="15">IF(O9&gt;0,(S9/O9)*100,0)</f>
        <v>23.872772710181899</v>
      </c>
      <c r="T27" s="40">
        <f t="shared" ref="T27:T34" si="16">IF(O9&gt;0,(T9/O9)*100,0)</f>
        <v>42.359852395649526</v>
      </c>
      <c r="U27" s="40">
        <f t="shared" ref="U27:U34" si="17">IF(O9&gt;0,(U9/O9)*100,0)</f>
        <v>66.232625105831417</v>
      </c>
      <c r="W27" t="str">
        <f>$A$9</f>
        <v>Professional occupations</v>
      </c>
      <c r="X27" s="18">
        <f t="shared" ref="X27:AB27" si="18">X9/X$18*100</f>
        <v>20.779145687898271</v>
      </c>
      <c r="Y27" s="18">
        <f t="shared" si="18"/>
        <v>22.693440968695413</v>
      </c>
      <c r="Z27" s="18">
        <f t="shared" si="18"/>
        <v>23.837354827334419</v>
      </c>
      <c r="AA27" s="18">
        <f t="shared" si="18"/>
        <v>24.651480681695588</v>
      </c>
      <c r="AB27" s="18">
        <f t="shared" si="18"/>
        <v>26.207391934661494</v>
      </c>
      <c r="AC27" s="11"/>
      <c r="AD27" s="40">
        <f t="shared" ref="AD27:AD34" si="19">IF(Z9&gt;0,(AD9/Z9)*100,0)</f>
        <v>18.429367274701615</v>
      </c>
      <c r="AE27" s="40">
        <f t="shared" ref="AE27:AE34" si="20">IF(Z9&gt;0,(AE9/Z9)*100,0)</f>
        <v>59.930233726302028</v>
      </c>
      <c r="AF27" s="40">
        <f t="shared" ref="AF27:AF34" si="21">IF(Z9&gt;0,(AF9/Z9)*100,0)</f>
        <v>78.359601001003654</v>
      </c>
    </row>
    <row r="28" spans="1:32" x14ac:dyDescent="0.2">
      <c r="A28" t="str">
        <f>$A$10</f>
        <v>Associate professional occupations</v>
      </c>
      <c r="B28" s="18">
        <f t="shared" si="8"/>
        <v>13.823142406009906</v>
      </c>
      <c r="C28" s="18">
        <f t="shared" si="8"/>
        <v>13.786758179194649</v>
      </c>
      <c r="D28" s="18">
        <f t="shared" si="8"/>
        <v>14.537157341428586</v>
      </c>
      <c r="E28" s="18">
        <f t="shared" si="8"/>
        <v>14.5607463331307</v>
      </c>
      <c r="F28" s="18">
        <f t="shared" si="8"/>
        <v>15.08948023387669</v>
      </c>
      <c r="G28" s="11"/>
      <c r="H28" s="40">
        <f t="shared" si="11"/>
        <v>12.209753429482371</v>
      </c>
      <c r="I28" s="40">
        <f t="shared" si="12"/>
        <v>49.068816392467042</v>
      </c>
      <c r="J28" s="40">
        <f t="shared" si="13"/>
        <v>61.278569821949411</v>
      </c>
      <c r="L28" t="str">
        <f>$A$10</f>
        <v>Associate professional occupations</v>
      </c>
      <c r="M28" s="18">
        <f t="shared" ref="M28:Q28" si="22">M10/M$18*100</f>
        <v>14.189040090815064</v>
      </c>
      <c r="N28" s="18">
        <f t="shared" si="22"/>
        <v>13.929569450336338</v>
      </c>
      <c r="O28" s="18">
        <f t="shared" si="22"/>
        <v>14.734087906371041</v>
      </c>
      <c r="P28" s="18">
        <f t="shared" si="22"/>
        <v>13.724116464951489</v>
      </c>
      <c r="Q28" s="18">
        <f t="shared" si="22"/>
        <v>13.749150477292529</v>
      </c>
      <c r="R28" s="11"/>
      <c r="S28" s="40">
        <f t="shared" si="15"/>
        <v>1.1943405980115309</v>
      </c>
      <c r="T28" s="40">
        <f t="shared" si="16"/>
        <v>37.297879461156192</v>
      </c>
      <c r="U28" s="40">
        <f t="shared" si="17"/>
        <v>38.492220059167728</v>
      </c>
      <c r="W28" t="str">
        <f>$A$10</f>
        <v>Associate professional occupations</v>
      </c>
      <c r="X28" s="18">
        <f t="shared" ref="X28:AB28" si="23">X10/X$18*100</f>
        <v>13.392461196010149</v>
      </c>
      <c r="Y28" s="18">
        <f t="shared" si="23"/>
        <v>13.621735590486578</v>
      </c>
      <c r="Z28" s="18">
        <f t="shared" si="23"/>
        <v>14.31586645989375</v>
      </c>
      <c r="AA28" s="18">
        <f t="shared" si="23"/>
        <v>15.507349000067695</v>
      </c>
      <c r="AB28" s="18">
        <f t="shared" si="23"/>
        <v>16.605734379596775</v>
      </c>
      <c r="AC28" s="11"/>
      <c r="AD28" s="40">
        <f t="shared" si="19"/>
        <v>24.949382647428479</v>
      </c>
      <c r="AE28" s="40">
        <f t="shared" si="20"/>
        <v>62.682230101692497</v>
      </c>
      <c r="AF28" s="40">
        <f t="shared" si="21"/>
        <v>87.631612749120976</v>
      </c>
    </row>
    <row r="29" spans="1:32" x14ac:dyDescent="0.2">
      <c r="A29" t="str">
        <f>$A$11</f>
        <v>Administrative and secretarial occupations</v>
      </c>
      <c r="B29" s="18">
        <f t="shared" si="8"/>
        <v>10.608886112607754</v>
      </c>
      <c r="C29" s="18">
        <f t="shared" si="8"/>
        <v>9.6040665164390671</v>
      </c>
      <c r="D29" s="18">
        <f t="shared" si="8"/>
        <v>9.8593373195281924</v>
      </c>
      <c r="E29" s="18">
        <f t="shared" si="8"/>
        <v>9.5699415044708687</v>
      </c>
      <c r="F29" s="18">
        <f t="shared" si="8"/>
        <v>8.4814773894995508</v>
      </c>
      <c r="G29" s="11"/>
      <c r="H29" s="40">
        <f t="shared" si="11"/>
        <v>-7.0049993645891275</v>
      </c>
      <c r="I29" s="40">
        <f t="shared" si="12"/>
        <v>49.508774587584618</v>
      </c>
      <c r="J29" s="40">
        <f t="shared" si="13"/>
        <v>42.503775222995493</v>
      </c>
      <c r="L29" t="str">
        <f>$A$11</f>
        <v>Administrative and secretarial occupations</v>
      </c>
      <c r="M29" s="18">
        <f t="shared" ref="M29:Q29" si="24">M11/M$18*100</f>
        <v>4.2170157767531986</v>
      </c>
      <c r="N29" s="18">
        <f t="shared" si="24"/>
        <v>3.7272202160326189</v>
      </c>
      <c r="O29" s="18">
        <f t="shared" si="24"/>
        <v>4.4036006736304527</v>
      </c>
      <c r="P29" s="18">
        <f t="shared" si="24"/>
        <v>4.4518523557421936</v>
      </c>
      <c r="Q29" s="18">
        <f t="shared" si="24"/>
        <v>4.621034292681526</v>
      </c>
      <c r="R29" s="11"/>
      <c r="S29" s="40">
        <f t="shared" si="15"/>
        <v>13.798065201715545</v>
      </c>
      <c r="T29" s="40">
        <f t="shared" si="16"/>
        <v>39.444950830036731</v>
      </c>
      <c r="U29" s="40">
        <f t="shared" si="17"/>
        <v>53.243016031752276</v>
      </c>
      <c r="W29" t="str">
        <f>$A$11</f>
        <v>Administrative and secretarial occupations</v>
      </c>
      <c r="X29" s="18">
        <f t="shared" ref="X29:AB29" si="25">X11/X$18*100</f>
        <v>18.132460501642726</v>
      </c>
      <c r="Y29" s="18">
        <f t="shared" si="25"/>
        <v>16.394933807091302</v>
      </c>
      <c r="Z29" s="18">
        <f t="shared" si="25"/>
        <v>15.989948746684279</v>
      </c>
      <c r="AA29" s="18">
        <f t="shared" si="25"/>
        <v>15.360790029101739</v>
      </c>
      <c r="AB29" s="18">
        <f t="shared" si="25"/>
        <v>12.848621236834685</v>
      </c>
      <c r="AC29" s="11"/>
      <c r="AD29" s="40">
        <f t="shared" si="19"/>
        <v>-13.442815467730224</v>
      </c>
      <c r="AE29" s="40">
        <f t="shared" si="20"/>
        <v>52.623173739643171</v>
      </c>
      <c r="AF29" s="40">
        <f t="shared" si="21"/>
        <v>39.180358271912951</v>
      </c>
    </row>
    <row r="30" spans="1:32" x14ac:dyDescent="0.2">
      <c r="A30" t="str">
        <f>$A$12</f>
        <v>Skilled trades occupations</v>
      </c>
      <c r="B30" s="18">
        <f t="shared" si="8"/>
        <v>8.7089456121020561</v>
      </c>
      <c r="C30" s="18">
        <f t="shared" si="8"/>
        <v>8.192454287414364</v>
      </c>
      <c r="D30" s="18">
        <f t="shared" si="8"/>
        <v>7.3412391623039781</v>
      </c>
      <c r="E30" s="18">
        <f t="shared" si="8"/>
        <v>7.429251451901937</v>
      </c>
      <c r="F30" s="18">
        <f t="shared" si="8"/>
        <v>7.0132565014007717</v>
      </c>
      <c r="G30" s="11"/>
      <c r="H30" s="40">
        <f t="shared" si="11"/>
        <v>3.272851545991236</v>
      </c>
      <c r="I30" s="40">
        <f t="shared" si="12"/>
        <v>43.974529319688017</v>
      </c>
      <c r="J30" s="40">
        <f t="shared" si="13"/>
        <v>47.247380865679254</v>
      </c>
      <c r="L30" t="str">
        <f>$A$12</f>
        <v>Skilled trades occupations</v>
      </c>
      <c r="M30" s="18">
        <f t="shared" ref="M30:Q30" si="26">M12/M$18*100</f>
        <v>14.105845780138349</v>
      </c>
      <c r="N30" s="18">
        <f t="shared" si="26"/>
        <v>13.438514648032138</v>
      </c>
      <c r="O30" s="18">
        <f t="shared" si="26"/>
        <v>11.870467257803972</v>
      </c>
      <c r="P30" s="18">
        <f t="shared" si="26"/>
        <v>11.759243899019221</v>
      </c>
      <c r="Q30" s="18">
        <f t="shared" si="26"/>
        <v>10.782825474982348</v>
      </c>
      <c r="R30" s="11"/>
      <c r="S30" s="40">
        <f t="shared" si="15"/>
        <v>-1.4927085608937078</v>
      </c>
      <c r="T30" s="40">
        <f t="shared" si="16"/>
        <v>39.551128252756698</v>
      </c>
      <c r="U30" s="40">
        <f t="shared" si="17"/>
        <v>38.058419691862994</v>
      </c>
      <c r="W30" t="str">
        <f>$A$12</f>
        <v>Skilled trades occupations</v>
      </c>
      <c r="X30" s="18">
        <f t="shared" ref="X30:AB30" si="27">X12/X$18*100</f>
        <v>2.3565045031746035</v>
      </c>
      <c r="Y30" s="18">
        <f t="shared" si="27"/>
        <v>2.1304785462344866</v>
      </c>
      <c r="Z30" s="18">
        <f t="shared" si="27"/>
        <v>2.2517454200891436</v>
      </c>
      <c r="AA30" s="18">
        <f t="shared" si="27"/>
        <v>2.5300928703675964</v>
      </c>
      <c r="AB30" s="18">
        <f t="shared" si="27"/>
        <v>2.7489144201378206</v>
      </c>
      <c r="AC30" s="11"/>
      <c r="AD30" s="40">
        <f t="shared" si="19"/>
        <v>31.502981020509079</v>
      </c>
      <c r="AE30" s="40">
        <f t="shared" si="20"/>
        <v>70.177783929105715</v>
      </c>
      <c r="AF30" s="40">
        <f t="shared" si="21"/>
        <v>101.6807649496148</v>
      </c>
    </row>
    <row r="31" spans="1:32" x14ac:dyDescent="0.2">
      <c r="A31" t="str">
        <f>$A$13</f>
        <v>Caring, leisure and other service occupations</v>
      </c>
      <c r="B31" s="18">
        <f t="shared" si="8"/>
        <v>8.5184121964768167</v>
      </c>
      <c r="C31" s="18">
        <f t="shared" si="8"/>
        <v>8.5351729665988998</v>
      </c>
      <c r="D31" s="18">
        <f t="shared" si="8"/>
        <v>8.2356346691913185</v>
      </c>
      <c r="E31" s="18">
        <f t="shared" si="8"/>
        <v>8.1017326632612647</v>
      </c>
      <c r="F31" s="18">
        <f t="shared" si="8"/>
        <v>8.2034034826449975</v>
      </c>
      <c r="G31" s="11"/>
      <c r="H31" s="40">
        <f t="shared" si="11"/>
        <v>7.6794474014558194</v>
      </c>
      <c r="I31" s="40">
        <f t="shared" si="12"/>
        <v>55.684544575973582</v>
      </c>
      <c r="J31" s="40">
        <f t="shared" si="13"/>
        <v>63.3639919774294</v>
      </c>
      <c r="L31" t="str">
        <f>$A$13</f>
        <v>Caring, leisure and other service occupations</v>
      </c>
      <c r="M31" s="18">
        <f t="shared" ref="M31:Q31" si="28">M13/M$18*100</f>
        <v>3.6800564198816597</v>
      </c>
      <c r="N31" s="18">
        <f t="shared" si="28"/>
        <v>3.6707117914421494</v>
      </c>
      <c r="O31" s="18">
        <f t="shared" si="28"/>
        <v>3.6438659174590722</v>
      </c>
      <c r="P31" s="18">
        <f t="shared" si="28"/>
        <v>3.8850094948821217</v>
      </c>
      <c r="Q31" s="18">
        <f t="shared" si="28"/>
        <v>4.2759499429155312</v>
      </c>
      <c r="R31" s="11"/>
      <c r="S31" s="40">
        <f t="shared" si="15"/>
        <v>27.254702728929114</v>
      </c>
      <c r="T31" s="40">
        <f t="shared" si="16"/>
        <v>50.509679217649342</v>
      </c>
      <c r="U31" s="40">
        <f t="shared" si="17"/>
        <v>77.764381946578453</v>
      </c>
      <c r="W31" t="str">
        <f>$A$13</f>
        <v>Caring, leisure and other service occupations</v>
      </c>
      <c r="X31" s="18">
        <f t="shared" ref="X31:AB31" si="29">X13/X$18*100</f>
        <v>14.21341658379033</v>
      </c>
      <c r="Y31" s="18">
        <f t="shared" si="29"/>
        <v>14.156199720137632</v>
      </c>
      <c r="Z31" s="18">
        <f t="shared" si="29"/>
        <v>13.395405348627373</v>
      </c>
      <c r="AA31" s="18">
        <f t="shared" si="29"/>
        <v>12.872733016869903</v>
      </c>
      <c r="AB31" s="18">
        <f t="shared" si="29"/>
        <v>12.64635319892535</v>
      </c>
      <c r="AC31" s="11"/>
      <c r="AD31" s="40">
        <f t="shared" si="19"/>
        <v>1.6958225747443791</v>
      </c>
      <c r="AE31" s="40">
        <f t="shared" si="20"/>
        <v>57.266360614383139</v>
      </c>
      <c r="AF31" s="40">
        <f t="shared" si="21"/>
        <v>58.962183189127515</v>
      </c>
    </row>
    <row r="32" spans="1:32" x14ac:dyDescent="0.2">
      <c r="A32" t="str">
        <f>$A$14</f>
        <v>Sales and customer service occupations</v>
      </c>
      <c r="B32" s="18">
        <f t="shared" si="8"/>
        <v>7.9582435105799387</v>
      </c>
      <c r="C32" s="18">
        <f t="shared" si="8"/>
        <v>7.399292143431337</v>
      </c>
      <c r="D32" s="18">
        <f t="shared" si="8"/>
        <v>7.5608532936081287</v>
      </c>
      <c r="E32" s="18">
        <f t="shared" si="8"/>
        <v>7.4513878120871055</v>
      </c>
      <c r="F32" s="18">
        <f t="shared" si="8"/>
        <v>7.1726808091605196</v>
      </c>
      <c r="H32" s="40">
        <f t="shared" si="11"/>
        <v>2.5525613977652486</v>
      </c>
      <c r="I32" s="40">
        <f t="shared" si="12"/>
        <v>44.949178321645547</v>
      </c>
      <c r="J32" s="40">
        <f t="shared" si="13"/>
        <v>47.501739719410793</v>
      </c>
      <c r="L32" t="str">
        <f>$A$14</f>
        <v>Sales and customer service occupations</v>
      </c>
      <c r="M32" s="18">
        <f t="shared" ref="M32:Q32" si="30">M14/M$18*100</f>
        <v>6.1826750306542966</v>
      </c>
      <c r="N32" s="18">
        <f t="shared" si="30"/>
        <v>5.8496183893755305</v>
      </c>
      <c r="O32" s="18">
        <f t="shared" si="30"/>
        <v>6.1648895867815519</v>
      </c>
      <c r="P32" s="18">
        <f t="shared" si="30"/>
        <v>6.2568965577807543</v>
      </c>
      <c r="Q32" s="18">
        <f t="shared" si="30"/>
        <v>6.2480440748252448</v>
      </c>
      <c r="S32" s="40">
        <f t="shared" si="15"/>
        <v>9.9062520198389485</v>
      </c>
      <c r="T32" s="40">
        <f t="shared" si="16"/>
        <v>35.587329399400396</v>
      </c>
      <c r="U32" s="40">
        <f t="shared" si="17"/>
        <v>45.493581419239341</v>
      </c>
      <c r="W32" t="str">
        <f>$A$14</f>
        <v>Sales and customer service occupations</v>
      </c>
      <c r="X32" s="18">
        <f t="shared" ref="X32:AB32" si="31">X14/X$18*100</f>
        <v>10.048182892893816</v>
      </c>
      <c r="Y32" s="18">
        <f t="shared" si="31"/>
        <v>9.1899853604501534</v>
      </c>
      <c r="Z32" s="18">
        <f t="shared" si="31"/>
        <v>9.1294977514378957</v>
      </c>
      <c r="AA32" s="18">
        <f t="shared" si="31"/>
        <v>8.8028918044321092</v>
      </c>
      <c r="AB32" s="18">
        <f t="shared" si="31"/>
        <v>8.2186803289308479</v>
      </c>
      <c r="AD32" s="40">
        <f t="shared" si="19"/>
        <v>-3.0274381472532959</v>
      </c>
      <c r="AE32" s="40">
        <f t="shared" si="20"/>
        <v>52.05297360096467</v>
      </c>
      <c r="AF32" s="40">
        <f t="shared" si="21"/>
        <v>49.02553545371137</v>
      </c>
    </row>
    <row r="33" spans="1:32" x14ac:dyDescent="0.2">
      <c r="A33" t="str">
        <f>$A$15</f>
        <v>Process, plant and machine operatives</v>
      </c>
      <c r="B33" s="18">
        <f t="shared" si="8"/>
        <v>4.6481299092097101</v>
      </c>
      <c r="C33" s="18">
        <f t="shared" si="8"/>
        <v>4.6762392461606286</v>
      </c>
      <c r="D33" s="18">
        <f t="shared" si="8"/>
        <v>3.9997394338238088</v>
      </c>
      <c r="E33" s="18">
        <f t="shared" si="8"/>
        <v>4.0210789938858227</v>
      </c>
      <c r="F33" s="18">
        <f t="shared" si="8"/>
        <v>3.7536522574375759</v>
      </c>
      <c r="G33" s="11"/>
      <c r="H33" s="40">
        <f t="shared" si="11"/>
        <v>1.4514258897469698</v>
      </c>
      <c r="I33" s="40">
        <f t="shared" si="12"/>
        <v>49.098717321148719</v>
      </c>
      <c r="J33" s="40">
        <f t="shared" si="13"/>
        <v>50.550143210895691</v>
      </c>
      <c r="L33" t="str">
        <f>$A$15</f>
        <v>Process, plant and machine operatives</v>
      </c>
      <c r="M33" s="18">
        <f t="shared" ref="M33:Q33" si="32">M15/M$18*100</f>
        <v>7.5926063572701734</v>
      </c>
      <c r="N33" s="18">
        <f t="shared" si="32"/>
        <v>7.7661427909195293</v>
      </c>
      <c r="O33" s="18">
        <f t="shared" si="32"/>
        <v>6.7137971864708765</v>
      </c>
      <c r="P33" s="18">
        <f t="shared" si="32"/>
        <v>6.551087416477551</v>
      </c>
      <c r="Q33" s="18">
        <f t="shared" si="32"/>
        <v>6.020374210307299</v>
      </c>
      <c r="R33" s="11"/>
      <c r="S33" s="40">
        <f t="shared" si="15"/>
        <v>-2.7568798436041928</v>
      </c>
      <c r="T33" s="40">
        <f t="shared" si="16"/>
        <v>46.759852178935802</v>
      </c>
      <c r="U33" s="40">
        <f t="shared" si="17"/>
        <v>44.002972335331606</v>
      </c>
      <c r="W33" t="str">
        <f>$A$15</f>
        <v>Process, plant and machine operatives</v>
      </c>
      <c r="X33" s="18">
        <f t="shared" ref="X33:AB33" si="33">X15/X$18*100</f>
        <v>1.1823231218786987</v>
      </c>
      <c r="Y33" s="18">
        <f t="shared" si="33"/>
        <v>1.1057655871979257</v>
      </c>
      <c r="Z33" s="18">
        <f t="shared" si="33"/>
        <v>0.94995265849426458</v>
      </c>
      <c r="AA33" s="18">
        <f t="shared" si="33"/>
        <v>1.1585076092298543</v>
      </c>
      <c r="AB33" s="18">
        <f t="shared" si="33"/>
        <v>1.1894127176153557</v>
      </c>
      <c r="AC33" s="11"/>
      <c r="AD33" s="40">
        <f t="shared" si="19"/>
        <v>34.872771471612829</v>
      </c>
      <c r="AE33" s="40">
        <f t="shared" si="20"/>
        <v>67.673418196085692</v>
      </c>
      <c r="AF33" s="40">
        <f t="shared" si="21"/>
        <v>102.54618966769853</v>
      </c>
    </row>
    <row r="34" spans="1:32" x14ac:dyDescent="0.2">
      <c r="A34" t="str">
        <f>$A$16</f>
        <v>Elementary occupations</v>
      </c>
      <c r="B34" s="18">
        <f t="shared" si="8"/>
        <v>10.632291546603508</v>
      </c>
      <c r="C34" s="18">
        <f t="shared" si="8"/>
        <v>10.358517260830375</v>
      </c>
      <c r="D34" s="18">
        <f t="shared" si="8"/>
        <v>9.5852841226873817</v>
      </c>
      <c r="E34" s="18">
        <f t="shared" si="8"/>
        <v>9.320235722667551</v>
      </c>
      <c r="F34" s="18">
        <f t="shared" si="8"/>
        <v>8.5519954831639424</v>
      </c>
      <c r="G34" s="11"/>
      <c r="H34" s="40">
        <f t="shared" si="11"/>
        <v>-3.5508752686328546</v>
      </c>
      <c r="I34" s="40">
        <f t="shared" si="12"/>
        <v>46.340000694983701</v>
      </c>
      <c r="J34" s="40">
        <f t="shared" si="13"/>
        <v>42.78912542635085</v>
      </c>
      <c r="L34" t="str">
        <f>$A$16</f>
        <v>Elementary occupations</v>
      </c>
      <c r="M34" s="18">
        <f t="shared" ref="M34:Q34" si="34">M16/M$18*100</f>
        <v>10.240580122959427</v>
      </c>
      <c r="N34" s="18">
        <f t="shared" si="34"/>
        <v>9.9133181526863634</v>
      </c>
      <c r="O34" s="18">
        <f t="shared" si="34"/>
        <v>9.3326000089558754</v>
      </c>
      <c r="P34" s="18">
        <f t="shared" si="34"/>
        <v>9.3400046794143652</v>
      </c>
      <c r="Q34" s="18">
        <f t="shared" si="34"/>
        <v>8.452549190026641</v>
      </c>
      <c r="R34" s="11"/>
      <c r="S34" s="40">
        <f t="shared" si="15"/>
        <v>-1.7825463516083944</v>
      </c>
      <c r="T34" s="40">
        <f t="shared" si="16"/>
        <v>38.230604959940919</v>
      </c>
      <c r="U34" s="40">
        <f t="shared" si="17"/>
        <v>36.448058608332524</v>
      </c>
      <c r="W34" t="str">
        <f>$A$16</f>
        <v>Elementary occupations</v>
      </c>
      <c r="X34" s="18">
        <f t="shared" ref="X34:AB34" si="35">X16/X$18*100</f>
        <v>11.093356912446398</v>
      </c>
      <c r="Y34" s="18">
        <f t="shared" si="35"/>
        <v>10.872957813940239</v>
      </c>
      <c r="Z34" s="18">
        <f t="shared" si="35"/>
        <v>9.8692252686127322</v>
      </c>
      <c r="AA34" s="18">
        <f t="shared" si="35"/>
        <v>9.2978681884796899</v>
      </c>
      <c r="AB34" s="18">
        <f t="shared" si="35"/>
        <v>8.664494555504346</v>
      </c>
      <c r="AC34" s="11"/>
      <c r="AD34" s="40">
        <f t="shared" si="19"/>
        <v>-5.4299023158930471</v>
      </c>
      <c r="AE34" s="40">
        <f t="shared" si="20"/>
        <v>54.957047996752841</v>
      </c>
      <c r="AF34" s="40">
        <f t="shared" si="21"/>
        <v>49.527145680859789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8.1025201375151052</v>
      </c>
      <c r="I36" s="43">
        <f t="shared" si="12"/>
        <v>49.392022423983185</v>
      </c>
      <c r="J36" s="43">
        <f t="shared" si="13"/>
        <v>57.494542561498299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8.443522562418103</v>
      </c>
      <c r="T36" s="43">
        <f t="shared" ref="T36" si="37">IF(O18&gt;0,(T18/O18)*100,0)</f>
        <v>41.57304473232535</v>
      </c>
      <c r="U36" s="43">
        <f t="shared" ref="U36" si="38">IF(O18&gt;0,(U18/O18)*100,0)</f>
        <v>50.016567294743453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7.7193357027662168</v>
      </c>
      <c r="AE36" s="43">
        <f t="shared" ref="AE36" si="40">IF(Z18&gt;0,(AE18/Z18)*100,0)</f>
        <v>58.17820788276984</v>
      </c>
      <c r="AF36" s="43">
        <f t="shared" ref="AF36" si="41">IF(Z18&gt;0,(AF18/Z18)*100,0)</f>
        <v>65.89754358553607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Thames Valley Berkshire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Thames Valley Berkshire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Thames Valley Berkshire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3.5443206220894918</v>
      </c>
      <c r="C46" s="18">
        <f t="shared" si="42"/>
        <v>-0.53056326066091009</v>
      </c>
      <c r="D46" s="18">
        <f t="shared" si="42"/>
        <v>-0.84363463376717629</v>
      </c>
      <c r="E46" s="18">
        <f t="shared" si="42"/>
        <v>0.94522696217784752</v>
      </c>
      <c r="F46" s="18">
        <f>IF(F$6-D$6 &lt;&gt; 0,(EXP(LN(F8/D8)/(F$6-D$6))-1)*100,0)</f>
        <v>0.34538238069152793</v>
      </c>
      <c r="H46" s="18">
        <f>IF($F$6-$D$6 &lt;&gt; 0,(EXP(LN(1+(H26/100))/($F$6-$D$6))-1)*100,0)</f>
        <v>0.34538238069152793</v>
      </c>
      <c r="I46" s="18">
        <f>IF($F$6-$D$6 &lt;&gt; 0,(EXP(LN(1+(I26/100))/($F$6-$D$6))-1)*100,0)</f>
        <v>2.84862489330171</v>
      </c>
      <c r="J46" s="18">
        <f>IF($F$6-$D$6 &lt;&gt; 0,(EXP(LN(1+(J26/100))/($F$6-$D$6))-1)*100,0)</f>
        <v>3.083637639810477</v>
      </c>
      <c r="L46" t="str">
        <f>$A$8</f>
        <v>Managers, directors and senior officials</v>
      </c>
      <c r="M46" s="18">
        <f t="shared" ref="M46:M54" si="43">IF(N$6-M$6 &lt;&gt; 0,(EXP(LN(N8/M8)/(N$6-M$6))-1)*100,0)</f>
        <v>2.8112034018651144</v>
      </c>
      <c r="N46" s="18">
        <f t="shared" ref="N46:N54" si="44">IF(O$6-N$6 &lt;&gt; 0,(EXP(LN(O8/N8)/(O$6-N$6))-1)*100,0)</f>
        <v>-2.600913242812064</v>
      </c>
      <c r="O46" s="18">
        <f t="shared" ref="O46:O54" si="45">IF(P$6-O$6 &lt;&gt; 0,(EXP(LN(P8/O8)/(P$6-O$6))-1)*100,0)</f>
        <v>-1.1837254786942308</v>
      </c>
      <c r="P46" s="18">
        <f t="shared" ref="P46:P54" si="46">IF(Q$6-P$6 &lt;&gt; 0,(EXP(LN(Q8/P8)/(Q$6-P$6))-1)*100,0)</f>
        <v>0.61467329580646712</v>
      </c>
      <c r="Q46" s="18">
        <f>IF(Q$6-O$6 &lt;&gt; 0,(EXP(LN(Q8/O8)/(Q$6-O$6))-1)*100,0)</f>
        <v>1.1599498729641944E-2</v>
      </c>
      <c r="S46" s="18">
        <f>IF($F$6-$D$6 &lt;&gt; 0,(EXP(LN(1+(S26/100))/($F$6-$D$6))-1)*100,0)</f>
        <v>1.1599498729641944E-2</v>
      </c>
      <c r="T46" s="18">
        <f>IF($F$6-$D$6 &lt;&gt; 0,(EXP(LN(1+(T26/100))/($F$6-$D$6))-1)*100,0)</f>
        <v>2.5731997558189779</v>
      </c>
      <c r="U46" s="18">
        <f>IF($F$6-$D$6 &lt;&gt; 0,(EXP(LN(1+(U26/100))/($F$6-$D$6))-1)*100,0)</f>
        <v>2.5813294886631422</v>
      </c>
      <c r="W46" t="str">
        <f>$A$8</f>
        <v>Managers, directors and senior officials</v>
      </c>
      <c r="X46" s="18">
        <f t="shared" ref="X46:X54" si="47">IF(Y$6-X$6 &lt;&gt; 0,(EXP(LN(Y8/X8)/(Y$6-X$6))-1)*100,0)</f>
        <v>4.9478617125246593</v>
      </c>
      <c r="Y46" s="18">
        <f t="shared" ref="Y46:Y54" si="48">IF(Z$6-Y$6 &lt;&gt; 0,(EXP(LN(Z8/Y8)/(Z$6-Y$6))-1)*100,0)</f>
        <v>3.2347238553321445</v>
      </c>
      <c r="Z46" s="18">
        <f t="shared" ref="Z46:Z54" si="49">IF(AA$6-Z$6 &lt;&gt; 0,(EXP(LN(AA8/Z8)/(AA$6-Z$6))-1)*100,0)</f>
        <v>-0.27073207786074693</v>
      </c>
      <c r="AA46" s="18">
        <f t="shared" ref="AA46:AA54" si="50">IF(AB$6-AA$6 &lt;&gt; 0,(EXP(LN(AB8/AA8)/(AB$6-AA$6))-1)*100,0)</f>
        <v>1.4667170233724658</v>
      </c>
      <c r="AB46" s="18">
        <f>IF(AB$6-Z$6 &lt;&gt; 0,(EXP(LN(AB8/Z8)/(AB$6-Z$6))-1)*100,0)</f>
        <v>0.88422985369680518</v>
      </c>
      <c r="AD46" s="18">
        <f>IF($F$6-$D$6 &lt;&gt; 0,(EXP(LN(1+(AD26/100))/($F$6-$D$6))-1)*100,0)</f>
        <v>0.88422985369680518</v>
      </c>
      <c r="AE46" s="18">
        <f>IF($F$6-$D$6 &lt;&gt; 0,(EXP(LN(1+(AE26/100))/($F$6-$D$6))-1)*100,0)</f>
        <v>3.2984258241687714</v>
      </c>
      <c r="AF46" s="18">
        <f>IF($F$6-$D$6 &lt;&gt; 0,(EXP(LN(1+(AF26/100))/($F$6-$D$6))-1)*100,0)</f>
        <v>3.8729959178281259</v>
      </c>
    </row>
    <row r="47" spans="1:32" x14ac:dyDescent="0.2">
      <c r="A47" t="str">
        <f>$A$9</f>
        <v>Professional occupations</v>
      </c>
      <c r="B47" s="18">
        <f t="shared" si="42"/>
        <v>3.4538073511545031</v>
      </c>
      <c r="C47" s="18">
        <f t="shared" si="42"/>
        <v>2.1260779109770533</v>
      </c>
      <c r="D47" s="18">
        <f t="shared" si="42"/>
        <v>1.9307653048501905</v>
      </c>
      <c r="E47" s="18">
        <f t="shared" si="42"/>
        <v>0.99625363374991061</v>
      </c>
      <c r="F47" s="18">
        <f>IF(F$6-D$6 &lt;&gt; 0,(EXP(LN(F9/D9)/(F$6-D$6))-1)*100,0)</f>
        <v>1.3068016577562958</v>
      </c>
      <c r="H47" s="18">
        <f t="shared" ref="H47:J56" si="51">IF($F$6-$D$6 &lt;&gt; 0,(EXP(LN(1+(H27/100))/($F$6-$D$6))-1)*100,0)</f>
        <v>1.3068016577562958</v>
      </c>
      <c r="I47" s="18">
        <f t="shared" si="51"/>
        <v>2.7407073002218674</v>
      </c>
      <c r="J47" s="18">
        <f t="shared" si="51"/>
        <v>3.6622142249147949</v>
      </c>
      <c r="L47" t="str">
        <f>$A$9</f>
        <v>Professional occupations</v>
      </c>
      <c r="M47" s="18">
        <f t="shared" si="43"/>
        <v>2.8058343126495355</v>
      </c>
      <c r="N47" s="18">
        <f t="shared" si="44"/>
        <v>0.77433843734280305</v>
      </c>
      <c r="O47" s="18">
        <f t="shared" si="45"/>
        <v>2.4141463594185009</v>
      </c>
      <c r="P47" s="18">
        <f t="shared" si="46"/>
        <v>0.9526238565231715</v>
      </c>
      <c r="Q47" s="18">
        <f>IF(Q$6-O$6 &lt;&gt; 0,(EXP(LN(Q9/O9)/(Q$6-O$6))-1)*100,0)</f>
        <v>1.4374657618729136</v>
      </c>
      <c r="S47" s="18">
        <f t="shared" ref="S47:U47" si="52">IF($F$6-$D$6 &lt;&gt; 0,(EXP(LN(1+(S27/100))/($F$6-$D$6))-1)*100,0)</f>
        <v>1.4374657618729136</v>
      </c>
      <c r="T47" s="18">
        <f t="shared" si="52"/>
        <v>2.3825248051634329</v>
      </c>
      <c r="U47" s="18">
        <f t="shared" si="52"/>
        <v>3.4461703821812906</v>
      </c>
      <c r="W47" t="str">
        <f>$A$9</f>
        <v>Professional occupations</v>
      </c>
      <c r="X47" s="18">
        <f t="shared" si="47"/>
        <v>4.3520137898692024</v>
      </c>
      <c r="Y47" s="18">
        <f t="shared" si="48"/>
        <v>3.9312313038747382</v>
      </c>
      <c r="Z47" s="18">
        <f t="shared" si="49"/>
        <v>1.2909035821574877</v>
      </c>
      <c r="AA47" s="18">
        <f t="shared" si="50"/>
        <v>1.0556775469490631</v>
      </c>
      <c r="AB47" s="18">
        <f>IF(AB$6-Z$6 &lt;&gt; 0,(EXP(LN(AB9/Z9)/(AB$6-Z$6))-1)*100,0)</f>
        <v>1.1340254669356176</v>
      </c>
      <c r="AD47" s="18">
        <f t="shared" ref="AD47:AF47" si="53">IF($F$6-$D$6 &lt;&gt; 0,(EXP(LN(1+(AD27/100))/($F$6-$D$6))-1)*100,0)</f>
        <v>1.1340254669356176</v>
      </c>
      <c r="AE47" s="18">
        <f t="shared" si="53"/>
        <v>3.1799638699210542</v>
      </c>
      <c r="AF47" s="18">
        <f t="shared" si="53"/>
        <v>3.9329129391874273</v>
      </c>
    </row>
    <row r="48" spans="1:32" x14ac:dyDescent="0.2">
      <c r="A48" t="str">
        <f>$A$10</f>
        <v>Associate professional occupations</v>
      </c>
      <c r="B48" s="18">
        <f t="shared" si="42"/>
        <v>1.7577989974704611</v>
      </c>
      <c r="C48" s="18">
        <f t="shared" si="42"/>
        <v>2.7886036580685891</v>
      </c>
      <c r="D48" s="18">
        <f t="shared" si="42"/>
        <v>0.71880695540307293</v>
      </c>
      <c r="E48" s="18">
        <f t="shared" si="42"/>
        <v>0.79703897501761656</v>
      </c>
      <c r="F48" s="18">
        <f t="shared" ref="F48:F56" si="54">IF(F$6-D$6 &lt;&gt; 0,(EXP(LN(F10/D10)/(F$6-D$6))-1)*100,0)</f>
        <v>0.77095488573131199</v>
      </c>
      <c r="H48" s="18">
        <f t="shared" si="51"/>
        <v>0.77095488573131199</v>
      </c>
      <c r="I48" s="18">
        <f t="shared" si="51"/>
        <v>2.6973223317953599</v>
      </c>
      <c r="J48" s="18">
        <f t="shared" si="51"/>
        <v>3.2377294211863639</v>
      </c>
      <c r="L48" t="str">
        <f>$A$10</f>
        <v>Associate professional occupations</v>
      </c>
      <c r="M48" s="18">
        <f t="shared" si="43"/>
        <v>1.1404775132670686</v>
      </c>
      <c r="N48" s="18">
        <f t="shared" si="44"/>
        <v>1.7755383834295646</v>
      </c>
      <c r="O48" s="18">
        <f t="shared" si="45"/>
        <v>-0.66953317993349026</v>
      </c>
      <c r="P48" s="18">
        <f>IF(Q$6-P$6 &lt;&gt; 0,(EXP(LN(Q10/P10)/(Q$6-P$6))-1)*100,0)</f>
        <v>0.45565372663234349</v>
      </c>
      <c r="Q48" s="18">
        <f t="shared" ref="Q48:Q54" si="55">IF(Q$6-O$6 &lt;&gt; 0,(EXP(LN(Q10/O10)/(Q$6-O$6))-1)*100,0)</f>
        <v>7.9182308364122989E-2</v>
      </c>
      <c r="S48" s="18">
        <f t="shared" ref="S48:U48" si="56">IF($F$6-$D$6 &lt;&gt; 0,(EXP(LN(1+(S28/100))/($F$6-$D$6))-1)*100,0)</f>
        <v>7.9182308364122989E-2</v>
      </c>
      <c r="T48" s="18">
        <f t="shared" si="56"/>
        <v>2.1357044471127296</v>
      </c>
      <c r="U48" s="18">
        <f t="shared" si="56"/>
        <v>2.1946965604594082</v>
      </c>
      <c r="W48" t="str">
        <f>$A$10</f>
        <v>Associate professional occupations</v>
      </c>
      <c r="X48" s="18">
        <f t="shared" si="47"/>
        <v>2.5122299406117321</v>
      </c>
      <c r="Y48" s="18">
        <f t="shared" si="48"/>
        <v>3.985684793576949</v>
      </c>
      <c r="Z48" s="18">
        <f t="shared" si="49"/>
        <v>2.2344912229318226</v>
      </c>
      <c r="AA48" s="18">
        <f t="shared" si="50"/>
        <v>1.1287621710732942</v>
      </c>
      <c r="AB48" s="18">
        <f t="shared" ref="AB48:AB54" si="57">IF(AB$6-Z$6 &lt;&gt; 0,(EXP(LN(AB10/Z10)/(AB$6-Z$6))-1)*100,0)</f>
        <v>1.4960033001809814</v>
      </c>
      <c r="AD48" s="18">
        <f t="shared" ref="AD48:AF48" si="58">IF($F$6-$D$6 &lt;&gt; 0,(EXP(LN(1+(AD28/100))/($F$6-$D$6))-1)*100,0)</f>
        <v>1.4960033001809814</v>
      </c>
      <c r="AE48" s="18">
        <f t="shared" si="58"/>
        <v>3.2973882744096406</v>
      </c>
      <c r="AF48" s="18">
        <f t="shared" si="58"/>
        <v>4.2846530891260892</v>
      </c>
    </row>
    <row r="49" spans="1:32" x14ac:dyDescent="0.2">
      <c r="A49" t="str">
        <f>$A$11</f>
        <v>Administrative and secretarial occupations</v>
      </c>
      <c r="B49" s="18">
        <f t="shared" si="42"/>
        <v>-0.67691423981245391</v>
      </c>
      <c r="C49" s="18">
        <f t="shared" si="42"/>
        <v>7.3755889729842927E-2</v>
      </c>
      <c r="D49" s="18">
        <f t="shared" si="42"/>
        <v>8.8010197552046421E-2</v>
      </c>
      <c r="E49" s="18">
        <f t="shared" si="42"/>
        <v>-0.76727158237002158</v>
      </c>
      <c r="F49" s="18">
        <f t="shared" si="54"/>
        <v>-0.48299282612781491</v>
      </c>
      <c r="H49" s="18">
        <f t="shared" si="51"/>
        <v>-0.48299282612781491</v>
      </c>
      <c r="I49" s="18">
        <f t="shared" si="51"/>
        <v>2.7175011178848685</v>
      </c>
      <c r="J49" s="18">
        <f t="shared" si="51"/>
        <v>2.3894219908535019</v>
      </c>
      <c r="L49" t="str">
        <f>$A$11</f>
        <v>Administrative and secretarial occupations</v>
      </c>
      <c r="M49" s="18">
        <f t="shared" si="43"/>
        <v>-1.4801397255466586</v>
      </c>
      <c r="N49" s="18">
        <f t="shared" si="44"/>
        <v>13.679124785965314</v>
      </c>
      <c r="O49" s="18">
        <f t="shared" si="45"/>
        <v>0.97103627704739903</v>
      </c>
      <c r="P49" s="18">
        <f t="shared" si="46"/>
        <v>0.81266164168394273</v>
      </c>
      <c r="Q49" s="18">
        <f t="shared" si="55"/>
        <v>0.8654255660937471</v>
      </c>
      <c r="S49" s="18">
        <f t="shared" ref="S49:U49" si="59">IF($F$6-$D$6 &lt;&gt; 0,(EXP(LN(1+(S29/100))/($F$6-$D$6))-1)*100,0)</f>
        <v>0.8654255660937471</v>
      </c>
      <c r="T49" s="18">
        <f t="shared" si="59"/>
        <v>2.2414153526630898</v>
      </c>
      <c r="U49" s="18">
        <f t="shared" si="59"/>
        <v>2.8865755993580988</v>
      </c>
      <c r="W49" t="str">
        <f>$A$11</f>
        <v>Administrative and secretarial occupations</v>
      </c>
      <c r="X49" s="18">
        <f t="shared" si="47"/>
        <v>-0.46039790439542649</v>
      </c>
      <c r="Y49" s="18">
        <f t="shared" si="48"/>
        <v>-3.5003434396962851</v>
      </c>
      <c r="Z49" s="18">
        <f t="shared" si="49"/>
        <v>-0.19167856043713627</v>
      </c>
      <c r="AA49" s="18">
        <f t="shared" si="50"/>
        <v>-1.3386766729170607</v>
      </c>
      <c r="AB49" s="18">
        <f t="shared" si="57"/>
        <v>-0.95781609004538248</v>
      </c>
      <c r="AD49" s="18">
        <f t="shared" ref="AD49:AF49" si="60">IF($F$6-$D$6 &lt;&gt; 0,(EXP(LN(1+(AD29/100))/($F$6-$D$6))-1)*100,0)</f>
        <v>-0.95781609004538248</v>
      </c>
      <c r="AE49" s="18">
        <f t="shared" si="60"/>
        <v>2.8587791641075055</v>
      </c>
      <c r="AF49" s="18">
        <f t="shared" si="60"/>
        <v>2.2284705543754946</v>
      </c>
    </row>
    <row r="50" spans="1:32" x14ac:dyDescent="0.2">
      <c r="A50" t="str">
        <f>$A$12</f>
        <v>Skilled trades occupations</v>
      </c>
      <c r="B50" s="18">
        <f t="shared" si="42"/>
        <v>0.2803804189828174</v>
      </c>
      <c r="C50" s="18">
        <f t="shared" si="42"/>
        <v>-12.64596319089949</v>
      </c>
      <c r="D50" s="18">
        <f t="shared" si="42"/>
        <v>0.92642286059527734</v>
      </c>
      <c r="E50" s="18">
        <f t="shared" si="42"/>
        <v>-0.13893889443835628</v>
      </c>
      <c r="F50" s="18">
        <f t="shared" si="54"/>
        <v>0.21492626171182305</v>
      </c>
      <c r="H50" s="18">
        <f t="shared" si="51"/>
        <v>0.21492626171182305</v>
      </c>
      <c r="I50" s="18">
        <f t="shared" si="51"/>
        <v>2.4595343570659844</v>
      </c>
      <c r="J50" s="18">
        <f t="shared" si="51"/>
        <v>2.6131859607035013</v>
      </c>
      <c r="L50" t="str">
        <f>$A$12</f>
        <v>Skilled trades occupations</v>
      </c>
      <c r="M50" s="18">
        <f t="shared" si="43"/>
        <v>0.38454730704438056</v>
      </c>
      <c r="N50" s="18">
        <f t="shared" si="44"/>
        <v>-15.00871602266265</v>
      </c>
      <c r="O50" s="18">
        <f t="shared" si="45"/>
        <v>0.56169052943473297</v>
      </c>
      <c r="P50" s="18">
        <f t="shared" si="46"/>
        <v>-0.42953049078379157</v>
      </c>
      <c r="Q50" s="18">
        <f t="shared" si="55"/>
        <v>-0.10021385758914869</v>
      </c>
      <c r="S50" s="18">
        <f t="shared" ref="S50:U50" si="61">IF($F$6-$D$6 &lt;&gt; 0,(EXP(LN(1+(S30/100))/($F$6-$D$6))-1)*100,0)</f>
        <v>-0.10021385758914869</v>
      </c>
      <c r="T50" s="18">
        <f t="shared" si="61"/>
        <v>2.2466034809770052</v>
      </c>
      <c r="U50" s="18">
        <f t="shared" si="61"/>
        <v>2.1733249483101735</v>
      </c>
      <c r="W50" t="str">
        <f>$A$12</f>
        <v>Skilled trades occupations</v>
      </c>
      <c r="X50" s="18">
        <f t="shared" si="47"/>
        <v>-0.46292113234670529</v>
      </c>
      <c r="Y50" s="18">
        <f t="shared" si="48"/>
        <v>4.5756292416198718</v>
      </c>
      <c r="Z50" s="18">
        <f t="shared" si="49"/>
        <v>2.985691754870623</v>
      </c>
      <c r="AA50" s="18">
        <f t="shared" si="50"/>
        <v>1.2756675641619086</v>
      </c>
      <c r="AB50" s="18">
        <f t="shared" si="57"/>
        <v>1.8424972208390678</v>
      </c>
      <c r="AD50" s="18">
        <f t="shared" ref="AD50:AF50" si="62">IF($F$6-$D$6 &lt;&gt; 0,(EXP(LN(1+(AD30/100))/($F$6-$D$6))-1)*100,0)</f>
        <v>1.8424972208390678</v>
      </c>
      <c r="AE50" s="18">
        <f t="shared" si="62"/>
        <v>3.6080557993286799</v>
      </c>
      <c r="AF50" s="18">
        <f t="shared" si="62"/>
        <v>4.7878585843741606</v>
      </c>
    </row>
    <row r="51" spans="1:32" x14ac:dyDescent="0.2">
      <c r="A51" t="str">
        <f>$A$13</f>
        <v>Caring, leisure and other service occupations</v>
      </c>
      <c r="B51" s="18">
        <f t="shared" si="42"/>
        <v>1.8749197253331351</v>
      </c>
      <c r="C51" s="18">
        <f t="shared" si="42"/>
        <v>-5.9383960613974889</v>
      </c>
      <c r="D51" s="18">
        <f t="shared" si="42"/>
        <v>0.35659341385481103</v>
      </c>
      <c r="E51" s="18">
        <f t="shared" si="42"/>
        <v>0.56348756925159726</v>
      </c>
      <c r="F51" s="18">
        <f t="shared" si="54"/>
        <v>0.49447550183163713</v>
      </c>
      <c r="H51" s="18">
        <f t="shared" si="51"/>
        <v>0.49447550183163713</v>
      </c>
      <c r="I51" s="18">
        <f t="shared" si="51"/>
        <v>2.9950533046795291</v>
      </c>
      <c r="J51" s="18">
        <f t="shared" si="51"/>
        <v>3.3261916105109091</v>
      </c>
      <c r="L51" t="str">
        <f>$A$13</f>
        <v>Caring, leisure and other service occupations</v>
      </c>
      <c r="M51" s="18">
        <f t="shared" si="43"/>
        <v>1.5436529884077288</v>
      </c>
      <c r="N51" s="18">
        <f t="shared" si="44"/>
        <v>-4.4853593969973904</v>
      </c>
      <c r="O51" s="18">
        <f t="shared" si="45"/>
        <v>2.0507470299102604</v>
      </c>
      <c r="P51" s="18">
        <f t="shared" si="46"/>
        <v>1.4049814612986378</v>
      </c>
      <c r="Q51" s="18">
        <f t="shared" si="55"/>
        <v>1.6197813323522769</v>
      </c>
      <c r="S51" s="18">
        <f t="shared" ref="S51:U51" si="63">IF($F$6-$D$6 &lt;&gt; 0,(EXP(LN(1+(S31/100))/($F$6-$D$6))-1)*100,0)</f>
        <v>1.6197813323522769</v>
      </c>
      <c r="T51" s="18">
        <f t="shared" si="63"/>
        <v>2.7632021615639601</v>
      </c>
      <c r="U51" s="18">
        <f t="shared" si="63"/>
        <v>3.9097539578085261</v>
      </c>
      <c r="W51" t="str">
        <f>$A$13</f>
        <v>Caring, leisure and other service occupations</v>
      </c>
      <c r="X51" s="18">
        <f t="shared" si="47"/>
        <v>1.9752356312166208</v>
      </c>
      <c r="Y51" s="18">
        <f t="shared" si="48"/>
        <v>-6.3737686575127572</v>
      </c>
      <c r="Z51" s="18">
        <f t="shared" si="49"/>
        <v>-0.18485639096925688</v>
      </c>
      <c r="AA51" s="18">
        <f t="shared" si="50"/>
        <v>0.26101418367021623</v>
      </c>
      <c r="AB51" s="18">
        <f t="shared" si="57"/>
        <v>0.11216979839074881</v>
      </c>
      <c r="AD51" s="18">
        <f t="shared" ref="AD51:AF51" si="64">IF($F$6-$D$6 &lt;&gt; 0,(EXP(LN(1+(AD31/100))/($F$6-$D$6))-1)*100,0)</f>
        <v>0.11216979839074881</v>
      </c>
      <c r="AE51" s="18">
        <f t="shared" si="64"/>
        <v>3.0644893402823392</v>
      </c>
      <c r="AF51" s="18">
        <f t="shared" si="64"/>
        <v>3.1382095522049402</v>
      </c>
    </row>
    <row r="52" spans="1:32" x14ac:dyDescent="0.2">
      <c r="A52" t="str">
        <f>$A$14</f>
        <v>Sales and customer service occupations</v>
      </c>
      <c r="B52" s="18">
        <f t="shared" si="42"/>
        <v>-1.2180290924246329E-2</v>
      </c>
      <c r="C52" s="18">
        <f t="shared" si="42"/>
        <v>-0.38877750560425417</v>
      </c>
      <c r="D52" s="18">
        <f t="shared" si="42"/>
        <v>0.39290353175667203</v>
      </c>
      <c r="E52" s="18">
        <f t="shared" si="42"/>
        <v>5.6001587004383957E-2</v>
      </c>
      <c r="F52" s="18">
        <f t="shared" si="54"/>
        <v>0.16817642673896405</v>
      </c>
      <c r="H52" s="18">
        <f t="shared" si="51"/>
        <v>0.16817642673896405</v>
      </c>
      <c r="I52" s="18">
        <f t="shared" si="51"/>
        <v>2.5056295352617441</v>
      </c>
      <c r="J52" s="18">
        <f t="shared" si="51"/>
        <v>2.6249935528416923</v>
      </c>
      <c r="L52" t="str">
        <f>$A$14</f>
        <v>Sales and customer service occupations</v>
      </c>
      <c r="M52" s="18">
        <f t="shared" si="43"/>
        <v>0.2112799443945601</v>
      </c>
      <c r="N52" s="18">
        <f t="shared" si="44"/>
        <v>1.4041228204283218</v>
      </c>
      <c r="O52" s="18">
        <f t="shared" si="45"/>
        <v>1.0501548376325331</v>
      </c>
      <c r="P52" s="18">
        <f t="shared" si="46"/>
        <v>0.42312878588621761</v>
      </c>
      <c r="Q52" s="18">
        <f t="shared" si="55"/>
        <v>0.63170396683176477</v>
      </c>
      <c r="S52" s="18">
        <f t="shared" ref="S52:U52" si="65">IF($F$6-$D$6 &lt;&gt; 0,(EXP(LN(1+(S32/100))/($F$6-$D$6))-1)*100,0)</f>
        <v>0.63170396683176477</v>
      </c>
      <c r="T52" s="18">
        <f t="shared" si="65"/>
        <v>2.0503755115485189</v>
      </c>
      <c r="U52" s="18">
        <f t="shared" si="65"/>
        <v>2.531250841399002</v>
      </c>
      <c r="W52" t="str">
        <f>$A$14</f>
        <v>Sales and customer service occupations</v>
      </c>
      <c r="X52" s="18">
        <f t="shared" si="47"/>
        <v>-0.17496054183631093</v>
      </c>
      <c r="Y52" s="18">
        <f t="shared" si="48"/>
        <v>-1.7074889417139527</v>
      </c>
      <c r="Z52" s="18">
        <f t="shared" si="49"/>
        <v>-0.11755813976931373</v>
      </c>
      <c r="AA52" s="18">
        <f t="shared" si="50"/>
        <v>-0.24829873066771757</v>
      </c>
      <c r="AB52" s="18">
        <f t="shared" si="57"/>
        <v>-0.20473755946087691</v>
      </c>
      <c r="AD52" s="18">
        <f t="shared" ref="AD52:AF52" si="66">IF($F$6-$D$6 &lt;&gt; 0,(EXP(LN(1+(AD32/100))/($F$6-$D$6))-1)*100,0)</f>
        <v>-0.20473755946087691</v>
      </c>
      <c r="AE52" s="18">
        <f t="shared" si="66"/>
        <v>2.8331156994040985</v>
      </c>
      <c r="AF52" s="18">
        <f t="shared" si="66"/>
        <v>2.6953342393235102</v>
      </c>
    </row>
    <row r="53" spans="1:32" x14ac:dyDescent="0.2">
      <c r="A53" t="str">
        <f>$A$15</f>
        <v>Process, plant and machine operatives</v>
      </c>
      <c r="B53" s="18">
        <f t="shared" si="42"/>
        <v>1.9784664913294225</v>
      </c>
      <c r="C53" s="18">
        <f t="shared" si="42"/>
        <v>-16.619861765870724</v>
      </c>
      <c r="D53" s="18">
        <f t="shared" si="42"/>
        <v>0.79336044692623897</v>
      </c>
      <c r="E53" s="18">
        <f t="shared" si="42"/>
        <v>-0.25070081134896949</v>
      </c>
      <c r="F53" s="18">
        <f t="shared" si="54"/>
        <v>9.6112393610781055E-2</v>
      </c>
      <c r="H53" s="18">
        <f t="shared" si="51"/>
        <v>9.6112393610781055E-2</v>
      </c>
      <c r="I53" s="18">
        <f t="shared" si="51"/>
        <v>2.6986955042586969</v>
      </c>
      <c r="J53" s="18">
        <f t="shared" si="51"/>
        <v>2.7650437653439885</v>
      </c>
      <c r="L53" t="str">
        <f>$A$15</f>
        <v>Process, plant and machine operatives</v>
      </c>
      <c r="M53" s="18">
        <f t="shared" si="43"/>
        <v>2.1838948372586042</v>
      </c>
      <c r="N53" s="18">
        <f t="shared" si="44"/>
        <v>-16.819660002220683</v>
      </c>
      <c r="O53" s="18">
        <f t="shared" si="45"/>
        <v>0.25805711508315454</v>
      </c>
      <c r="P53" s="18">
        <f t="shared" si="46"/>
        <v>-0.40758895080698077</v>
      </c>
      <c r="Q53" s="18">
        <f t="shared" si="55"/>
        <v>-0.18619943260367311</v>
      </c>
      <c r="S53" s="18">
        <f t="shared" ref="S53:U53" si="67">IF($F$6-$D$6 &lt;&gt; 0,(EXP(LN(1+(S33/100))/($F$6-$D$6))-1)*100,0)</f>
        <v>-0.18619943260367311</v>
      </c>
      <c r="T53" s="18">
        <f t="shared" si="67"/>
        <v>2.5905010822145913</v>
      </c>
      <c r="U53" s="18">
        <f t="shared" si="67"/>
        <v>2.4608836649438359</v>
      </c>
      <c r="W53" t="str">
        <f>$A$15</f>
        <v>Process, plant and machine operatives</v>
      </c>
      <c r="X53" s="18">
        <f t="shared" si="47"/>
        <v>0.38397532385039401</v>
      </c>
      <c r="Y53" s="18">
        <f t="shared" si="48"/>
        <v>-14.99836957103472</v>
      </c>
      <c r="Z53" s="18">
        <f t="shared" si="49"/>
        <v>4.6870209020602349</v>
      </c>
      <c r="AA53" s="18">
        <f t="shared" si="50"/>
        <v>0.70383452114315403</v>
      </c>
      <c r="AB53" s="18">
        <f t="shared" si="57"/>
        <v>2.0144326956367919</v>
      </c>
      <c r="AD53" s="18">
        <f t="shared" ref="AD53:AF53" si="68">IF($F$6-$D$6 &lt;&gt; 0,(EXP(LN(1+(AD33/100))/($F$6-$D$6))-1)*100,0)</f>
        <v>2.0144326956367919</v>
      </c>
      <c r="AE53" s="18">
        <f t="shared" si="68"/>
        <v>3.5057034311028357</v>
      </c>
      <c r="AF53" s="18">
        <f t="shared" si="68"/>
        <v>4.8177754698613295</v>
      </c>
    </row>
    <row r="54" spans="1:32" x14ac:dyDescent="0.2">
      <c r="A54" t="str">
        <f>$A$16</f>
        <v>Elementary occupations</v>
      </c>
      <c r="B54" s="18">
        <f t="shared" si="42"/>
        <v>1.162962754147201</v>
      </c>
      <c r="C54" s="18">
        <f t="shared" si="42"/>
        <v>-9.7940821215316767</v>
      </c>
      <c r="D54" s="18">
        <f t="shared" si="42"/>
        <v>0.12306247796660674</v>
      </c>
      <c r="E54" s="18">
        <f t="shared" si="42"/>
        <v>-0.42214507636411103</v>
      </c>
      <c r="F54" s="18">
        <f t="shared" si="54"/>
        <v>-0.24073989906066018</v>
      </c>
      <c r="H54" s="18">
        <f t="shared" si="51"/>
        <v>-0.24073989906066018</v>
      </c>
      <c r="I54" s="18">
        <f t="shared" si="51"/>
        <v>2.5709088101152355</v>
      </c>
      <c r="J54" s="18">
        <f t="shared" si="51"/>
        <v>2.403077570940515</v>
      </c>
      <c r="L54" t="str">
        <f>$A$16</f>
        <v>Elementary occupations</v>
      </c>
      <c r="M54" s="18">
        <f t="shared" si="43"/>
        <v>0.78652037356206073</v>
      </c>
      <c r="N54" s="18">
        <f t="shared" si="44"/>
        <v>-9.418094369937835</v>
      </c>
      <c r="O54" s="18">
        <f t="shared" si="45"/>
        <v>0.76718748089761313</v>
      </c>
      <c r="P54" s="18">
        <f t="shared" si="46"/>
        <v>-0.56041606605117256</v>
      </c>
      <c r="Q54" s="18">
        <f t="shared" si="55"/>
        <v>-0.11983647663649233</v>
      </c>
      <c r="S54" s="18">
        <f t="shared" ref="S54:U54" si="69">IF($F$6-$D$6 &lt;&gt; 0,(EXP(LN(1+(S34/100))/($F$6-$D$6))-1)*100,0)</f>
        <v>-0.11983647663649233</v>
      </c>
      <c r="T54" s="18">
        <f t="shared" si="69"/>
        <v>2.1818153203495561</v>
      </c>
      <c r="U54" s="18">
        <f t="shared" si="69"/>
        <v>2.0934368517580682</v>
      </c>
      <c r="W54" t="str">
        <f>$A$16</f>
        <v>Elementary occupations</v>
      </c>
      <c r="X54" s="18">
        <f t="shared" si="47"/>
        <v>1.5672859969508179</v>
      </c>
      <c r="Y54" s="18">
        <f t="shared" si="48"/>
        <v>-10.190201372867625</v>
      </c>
      <c r="Z54" s="18">
        <f t="shared" si="49"/>
        <v>-0.58005462900962979</v>
      </c>
      <c r="AA54" s="18">
        <f t="shared" si="50"/>
        <v>-0.26705954022072653</v>
      </c>
      <c r="AB54" s="18">
        <f t="shared" si="57"/>
        <v>-0.37150056967857337</v>
      </c>
      <c r="AD54" s="18">
        <f t="shared" ref="AD54:AF54" si="70">IF($F$6-$D$6 &lt;&gt; 0,(EXP(LN(1+(AD34/100))/($F$6-$D$6))-1)*100,0)</f>
        <v>-0.37150056967857337</v>
      </c>
      <c r="AE54" s="18">
        <f t="shared" si="70"/>
        <v>2.9628974953350928</v>
      </c>
      <c r="AF54" s="18">
        <f t="shared" si="70"/>
        <v>2.7183425064481792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1.8248691592298139</v>
      </c>
      <c r="C56" s="26">
        <f>IF(D$6-C$6 &lt;&gt; 0,(EXP(LN(D18/C18)/(D$6-C$6))-1)*100,0)</f>
        <v>-2.5172811349917112</v>
      </c>
      <c r="D56" s="26">
        <f>IF(E$6-D$6 &lt;&gt; 0,(EXP(LN(E18/D18)/(E$6-D$6))-1)*100,0)</f>
        <v>0.68615208816649176</v>
      </c>
      <c r="E56" s="26">
        <f>IF(F$6-E$6 &lt;&gt; 0,(EXP(LN(F18/E18)/(F$6-E$6))-1)*100,0)</f>
        <v>0.43815121297514636</v>
      </c>
      <c r="F56" s="26">
        <f t="shared" si="54"/>
        <v>0.52075022441306906</v>
      </c>
      <c r="H56" s="26">
        <f t="shared" si="51"/>
        <v>0.52075022441306906</v>
      </c>
      <c r="I56" s="26">
        <f t="shared" ref="I56" si="71">IF($F$6-$D$6 &lt;&gt; 0,(EXP(LN(1+(I36/100))/($F$6-$D$6))-1)*100,0)</f>
        <v>2.7121516601642526</v>
      </c>
      <c r="J56" s="26">
        <f t="shared" ref="J56" si="72">IF($F$6-$D$6 &lt;&gt; 0,(EXP(LN(1+(J36/100))/($F$6-$D$6))-1)*100,0)</f>
        <v>3.0744518637318974</v>
      </c>
      <c r="L56" s="24" t="str">
        <f>$A$18</f>
        <v>All occupations</v>
      </c>
      <c r="M56" s="26">
        <f>IF(N$6-M$6 &lt;&gt; 0,(EXP(LN(N18/M18)/(N$6-M$6))-1)*100,0)</f>
        <v>1.6082169783804723</v>
      </c>
      <c r="N56" s="26">
        <f>IF(O$6-N$6 &lt;&gt; 0,(EXP(LN(O18/N18)/(O$6-N$6))-1)*100,0)</f>
        <v>-3.7816633600819771</v>
      </c>
      <c r="O56" s="26">
        <f>IF(P$6-O$6 &lt;&gt; 0,(EXP(LN(P18/O18)/(P$6-O$6))-1)*100,0)</f>
        <v>0.75120495047649172</v>
      </c>
      <c r="P56" s="26">
        <f>IF(Q$6-P$6 &lt;&gt; 0,(EXP(LN(Q18/P18)/(Q$6-P$6))-1)*100,0)</f>
        <v>0.43734807963731193</v>
      </c>
      <c r="Q56" s="26">
        <f t="shared" ref="Q56" si="73">IF(Q$6-O$6 &lt;&gt; 0,(EXP(LN(Q18/O18)/(Q$6-O$6))-1)*100,0)</f>
        <v>0.54185825071375593</v>
      </c>
      <c r="S56" s="26">
        <f t="shared" ref="S56:U56" si="74">IF($F$6-$D$6 &lt;&gt; 0,(EXP(LN(1+(S36/100))/($F$6-$D$6))-1)*100,0)</f>
        <v>0.54185825071375593</v>
      </c>
      <c r="T56" s="26">
        <f t="shared" si="74"/>
        <v>2.3447033423903862</v>
      </c>
      <c r="U56" s="26">
        <f t="shared" si="74"/>
        <v>2.7407223666255698</v>
      </c>
      <c r="W56" s="24" t="str">
        <f>$A$18</f>
        <v>All occupations</v>
      </c>
      <c r="X56" s="26">
        <f>IF(Y$6-X$6 &lt;&gt; 0,(EXP(LN(Y18/X18)/(Y$6-X$6))-1)*100,0)</f>
        <v>2.0781213013760125</v>
      </c>
      <c r="Y56" s="26">
        <f>IF(Z$6-Y$6 &lt;&gt; 0,(EXP(LN(Z18/Y18)/(Z$6-Y$6))-1)*100,0)</f>
        <v>-1.0562505998467642</v>
      </c>
      <c r="Z56" s="26">
        <f>IF(AA$6-Z$6 &lt;&gt; 0,(EXP(LN(AA18/Z18)/(AA$6-Z$6))-1)*100,0)</f>
        <v>0.61285101386996388</v>
      </c>
      <c r="AA56" s="26">
        <f>IF(AB$6-AA$6 &lt;&gt; 0,(EXP(LN(AB18/AA18)/(AB$6-AA$6))-1)*100,0)</f>
        <v>0.43905984639187601</v>
      </c>
      <c r="AB56" s="26">
        <f t="shared" ref="AB56" si="75">IF(AB$6-Z$6 &lt;&gt; 0,(EXP(LN(AB18/Z18)/(AB$6-Z$6))-1)*100,0)</f>
        <v>0.49695685503470255</v>
      </c>
      <c r="AD56" s="26">
        <f t="shared" ref="AD56:AF56" si="76">IF($F$6-$D$6 &lt;&gt; 0,(EXP(LN(1+(AD36/100))/($F$6-$D$6))-1)*100,0)</f>
        <v>0.49695685503470255</v>
      </c>
      <c r="AE56" s="26">
        <f t="shared" si="76"/>
        <v>3.1042205461239591</v>
      </c>
      <c r="AF56" s="26">
        <f t="shared" si="76"/>
        <v>3.4322559258318952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9.9657284501166714</v>
      </c>
      <c r="C64" s="27">
        <f t="shared" si="77"/>
        <v>-0.40657410784208992</v>
      </c>
      <c r="D64" s="27">
        <f t="shared" si="77"/>
        <v>-3.1614693644185934</v>
      </c>
      <c r="E64" s="27">
        <f t="shared" si="77"/>
        <v>7.2073547116469996</v>
      </c>
      <c r="F64" s="27">
        <f>F8-D8</f>
        <v>4.0458853472284062</v>
      </c>
      <c r="L64" t="str">
        <f>$A$8</f>
        <v>Managers, directors and senior officials</v>
      </c>
      <c r="M64" s="27">
        <f t="shared" ref="M64:M72" si="78">N8-M8</f>
        <v>5.1900570241385893</v>
      </c>
      <c r="N64" s="27">
        <f t="shared" ref="N64:N72" si="79">O8-N8</f>
        <v>-1.2859918959639671</v>
      </c>
      <c r="O64" s="27">
        <f t="shared" ref="O64:O72" si="80">P8-O8</f>
        <v>-2.7835997158509471</v>
      </c>
      <c r="P64" s="27">
        <f t="shared" ref="P64:P72" si="81">Q8-P8</f>
        <v>2.8674588545155686</v>
      </c>
      <c r="Q64" s="27">
        <f>Q8-O8</f>
        <v>8.3859138664621469E-2</v>
      </c>
      <c r="W64" t="str">
        <f>$A$8</f>
        <v>Managers, directors and senior officials</v>
      </c>
      <c r="X64" s="27">
        <f t="shared" ref="X64:X72" si="82">Y8-X8</f>
        <v>4.775671425978036</v>
      </c>
      <c r="Y64" s="27">
        <f t="shared" ref="Y64:Y72" si="83">Z8-Y8</f>
        <v>0.87941778812198379</v>
      </c>
      <c r="Z64" s="27">
        <f t="shared" ref="Z64:Z72" si="84">AA8-Z8</f>
        <v>-0.37786964856768535</v>
      </c>
      <c r="AA64" s="27">
        <f t="shared" ref="AA64:AA72" si="85">AB8-AA8</f>
        <v>4.3398958571314523</v>
      </c>
      <c r="AB64" s="27">
        <f>AB8-Z8</f>
        <v>3.962026208563767</v>
      </c>
    </row>
    <row r="65" spans="1:31" x14ac:dyDescent="0.2">
      <c r="A65" t="str">
        <f>$A$9</f>
        <v>Professional occupations</v>
      </c>
      <c r="B65" s="27">
        <f t="shared" si="77"/>
        <v>18.607054789039182</v>
      </c>
      <c r="C65" s="27">
        <f t="shared" si="77"/>
        <v>3.1149566701590459</v>
      </c>
      <c r="D65" s="27">
        <f t="shared" si="77"/>
        <v>15.0133760512457</v>
      </c>
      <c r="E65" s="27">
        <f t="shared" si="77"/>
        <v>17.157561224255147</v>
      </c>
      <c r="F65" s="27">
        <f t="shared" ref="F65:F72" si="86">F9-D9</f>
        <v>32.170937275500847</v>
      </c>
      <c r="L65" t="str">
        <f>$A$9</f>
        <v>Professional occupations</v>
      </c>
      <c r="M65" s="27">
        <f t="shared" si="78"/>
        <v>8.7783427780619263</v>
      </c>
      <c r="N65" s="27">
        <f t="shared" si="79"/>
        <v>0.64872094559081006</v>
      </c>
      <c r="O65" s="27">
        <f t="shared" si="80"/>
        <v>10.694922955958589</v>
      </c>
      <c r="P65" s="27">
        <f t="shared" si="81"/>
        <v>9.4599433514369622</v>
      </c>
      <c r="Q65" s="27">
        <f t="shared" ref="Q65:Q72" si="87">Q9-O9</f>
        <v>20.154866307395551</v>
      </c>
      <c r="W65" t="str">
        <f>$A$9</f>
        <v>Professional occupations</v>
      </c>
      <c r="X65" s="27">
        <f t="shared" si="82"/>
        <v>9.8287120109770285</v>
      </c>
      <c r="Y65" s="27">
        <f t="shared" si="83"/>
        <v>2.4662357245682927</v>
      </c>
      <c r="Z65" s="27">
        <f t="shared" si="84"/>
        <v>4.318453095287083</v>
      </c>
      <c r="AA65" s="27">
        <f t="shared" si="85"/>
        <v>7.6976178728182987</v>
      </c>
      <c r="AB65" s="27">
        <f t="shared" ref="AB65:AB72" si="88">AB9-Z9</f>
        <v>12.016070968105382</v>
      </c>
    </row>
    <row r="66" spans="1:31" x14ac:dyDescent="0.2">
      <c r="A66" t="str">
        <f>$A$10</f>
        <v>Associate professional occupations</v>
      </c>
      <c r="B66" s="27">
        <f t="shared" si="77"/>
        <v>5.5311323806781019</v>
      </c>
      <c r="C66" s="27">
        <f t="shared" si="77"/>
        <v>2.2909124306969204</v>
      </c>
      <c r="D66" s="27">
        <f t="shared" si="77"/>
        <v>3.0788771600348639</v>
      </c>
      <c r="E66" s="27">
        <f t="shared" si="77"/>
        <v>7.2314763477228894</v>
      </c>
      <c r="F66" s="27">
        <f t="shared" si="86"/>
        <v>10.310353507757753</v>
      </c>
      <c r="L66" t="str">
        <f>$A$10</f>
        <v>Associate professional occupations</v>
      </c>
      <c r="M66" s="27">
        <f t="shared" si="78"/>
        <v>1.9733011246812069</v>
      </c>
      <c r="N66" s="27">
        <f t="shared" si="79"/>
        <v>0.79004950251137274</v>
      </c>
      <c r="O66" s="27">
        <f t="shared" si="80"/>
        <v>-1.4958715688668818</v>
      </c>
      <c r="P66" s="27">
        <f t="shared" si="81"/>
        <v>2.0367452412355078</v>
      </c>
      <c r="Q66" s="27">
        <f t="shared" si="87"/>
        <v>0.54087367236862605</v>
      </c>
      <c r="W66" t="str">
        <f>$A$10</f>
        <v>Associate professional occupations</v>
      </c>
      <c r="X66" s="27">
        <f t="shared" si="82"/>
        <v>3.5578312559969092</v>
      </c>
      <c r="Y66" s="27">
        <f t="shared" si="83"/>
        <v>1.5008629281854695</v>
      </c>
      <c r="Z66" s="27">
        <f t="shared" si="84"/>
        <v>4.5747487289018096</v>
      </c>
      <c r="AA66" s="27">
        <f t="shared" si="85"/>
        <v>5.1947311064875237</v>
      </c>
      <c r="AB66" s="27">
        <f t="shared" si="88"/>
        <v>9.7694798353893333</v>
      </c>
    </row>
    <row r="67" spans="1:31" x14ac:dyDescent="0.2">
      <c r="A67" t="str">
        <f>$A$11</f>
        <v>Administrative and secretarial occupations</v>
      </c>
      <c r="B67" s="27">
        <f t="shared" si="77"/>
        <v>-1.5761420345013306</v>
      </c>
      <c r="C67" s="27">
        <f t="shared" si="77"/>
        <v>4.2209616226287494E-2</v>
      </c>
      <c r="D67" s="27">
        <f t="shared" si="77"/>
        <v>0.25246567710014745</v>
      </c>
      <c r="E67" s="27">
        <f t="shared" si="77"/>
        <v>-4.2643000691080317</v>
      </c>
      <c r="F67" s="27">
        <f t="shared" si="86"/>
        <v>-4.0118343920078843</v>
      </c>
      <c r="L67" t="str">
        <f>$A$11</f>
        <v>Administrative and secretarial occupations</v>
      </c>
      <c r="M67" s="27">
        <f t="shared" si="78"/>
        <v>-0.73178784787519646</v>
      </c>
      <c r="N67" s="27">
        <f t="shared" si="79"/>
        <v>1.6286580492883598</v>
      </c>
      <c r="O67" s="27">
        <f t="shared" si="80"/>
        <v>0.67002647201101162</v>
      </c>
      <c r="P67" s="27">
        <f t="shared" si="81"/>
        <v>1.1975161092585331</v>
      </c>
      <c r="Q67" s="27">
        <f t="shared" si="87"/>
        <v>1.8675425812695448</v>
      </c>
      <c r="W67" t="str">
        <f>$A$11</f>
        <v>Administrative and secretarial occupations</v>
      </c>
      <c r="X67" s="27">
        <f t="shared" si="82"/>
        <v>-0.84435418662617678</v>
      </c>
      <c r="Y67" s="27">
        <f t="shared" si="83"/>
        <v>-1.586448433062067</v>
      </c>
      <c r="Z67" s="27">
        <f t="shared" si="84"/>
        <v>-0.4175607949108624</v>
      </c>
      <c r="AA67" s="27">
        <f t="shared" si="85"/>
        <v>-5.461816178366476</v>
      </c>
      <c r="AB67" s="27">
        <f t="shared" si="88"/>
        <v>-5.8793769732773384</v>
      </c>
    </row>
    <row r="68" spans="1:31" x14ac:dyDescent="0.2">
      <c r="A68" t="str">
        <f>$A$12</f>
        <v>Skilled trades occupations</v>
      </c>
      <c r="B68" s="27">
        <f t="shared" si="77"/>
        <v>0.54368009396205252</v>
      </c>
      <c r="C68" s="27">
        <f t="shared" si="77"/>
        <v>-6.1734150740046161</v>
      </c>
      <c r="D68" s="27">
        <f t="shared" si="77"/>
        <v>2.0122526312817755</v>
      </c>
      <c r="E68" s="27">
        <f t="shared" si="77"/>
        <v>-0.61658228681369565</v>
      </c>
      <c r="F68" s="27">
        <f t="shared" si="86"/>
        <v>1.3956703444680798</v>
      </c>
      <c r="L68" t="str">
        <f>$A$12</f>
        <v>Skilled trades occupations</v>
      </c>
      <c r="M68" s="27">
        <f t="shared" si="78"/>
        <v>0.65401004201867607</v>
      </c>
      <c r="N68" s="27">
        <f t="shared" si="79"/>
        <v>-6.4428994722521935</v>
      </c>
      <c r="O68" s="27">
        <f t="shared" si="80"/>
        <v>1.0362345467666998</v>
      </c>
      <c r="P68" s="27">
        <f t="shared" si="81"/>
        <v>-1.5808465745198745</v>
      </c>
      <c r="Q68" s="27">
        <f t="shared" si="87"/>
        <v>-0.54461202775317474</v>
      </c>
      <c r="W68" t="str">
        <f>$A$12</f>
        <v>Skilled trades occupations</v>
      </c>
      <c r="X68" s="27">
        <f t="shared" si="82"/>
        <v>-0.11032994805666618</v>
      </c>
      <c r="Y68" s="27">
        <f t="shared" si="83"/>
        <v>0.26948439824757919</v>
      </c>
      <c r="Z68" s="27">
        <f t="shared" si="84"/>
        <v>0.97601808451507122</v>
      </c>
      <c r="AA68" s="27">
        <f t="shared" si="85"/>
        <v>0.96426428770621087</v>
      </c>
      <c r="AB68" s="27">
        <f t="shared" si="88"/>
        <v>1.9402823722212821</v>
      </c>
    </row>
    <row r="69" spans="1:31" x14ac:dyDescent="0.2">
      <c r="A69" t="str">
        <f>$A$13</f>
        <v>Caring, leisure and other service occupations</v>
      </c>
      <c r="B69" s="27">
        <f t="shared" si="77"/>
        <v>3.6420004041502025</v>
      </c>
      <c r="C69" s="27">
        <f t="shared" si="77"/>
        <v>-3.0202370023539729</v>
      </c>
      <c r="D69" s="27">
        <f t="shared" si="77"/>
        <v>0.85906275621874073</v>
      </c>
      <c r="E69" s="27">
        <f t="shared" si="77"/>
        <v>2.8147262882007595</v>
      </c>
      <c r="F69" s="27">
        <f t="shared" si="86"/>
        <v>3.6737890444195003</v>
      </c>
      <c r="L69" t="str">
        <f>$A$13</f>
        <v>Caring, leisure and other service occupations</v>
      </c>
      <c r="M69" s="27">
        <f t="shared" si="78"/>
        <v>0.69691247255594391</v>
      </c>
      <c r="N69" s="27">
        <f t="shared" si="79"/>
        <v>-0.52593743007196814</v>
      </c>
      <c r="O69" s="27">
        <f t="shared" si="80"/>
        <v>1.19646556320928</v>
      </c>
      <c r="P69" s="27">
        <f t="shared" si="81"/>
        <v>1.8559821111358659</v>
      </c>
      <c r="Q69" s="27">
        <f t="shared" si="87"/>
        <v>3.0524476743451459</v>
      </c>
      <c r="W69" t="str">
        <f>$A$13</f>
        <v>Caring, leisure and other service occupations</v>
      </c>
      <c r="X69" s="27">
        <f t="shared" si="82"/>
        <v>2.9450879315942231</v>
      </c>
      <c r="Y69" s="27">
        <f t="shared" si="83"/>
        <v>-2.49429957228201</v>
      </c>
      <c r="Z69" s="27">
        <f t="shared" si="84"/>
        <v>-0.33740280699062453</v>
      </c>
      <c r="AA69" s="27">
        <f t="shared" si="85"/>
        <v>0.95874417706501447</v>
      </c>
      <c r="AB69" s="27">
        <f t="shared" si="88"/>
        <v>0.62134137007438994</v>
      </c>
    </row>
    <row r="70" spans="1:31" x14ac:dyDescent="0.2">
      <c r="A70" t="str">
        <f>$A$14</f>
        <v>Sales and customer service occupations</v>
      </c>
      <c r="B70" s="27">
        <f t="shared" si="77"/>
        <v>-2.1488179509368877E-2</v>
      </c>
      <c r="C70" s="27">
        <f t="shared" si="77"/>
        <v>-0.17141579675624286</v>
      </c>
      <c r="D70" s="27">
        <f t="shared" si="77"/>
        <v>0.86961420983992355</v>
      </c>
      <c r="E70" s="27">
        <f t="shared" si="77"/>
        <v>0.2514595304153886</v>
      </c>
      <c r="F70" s="27">
        <f t="shared" si="86"/>
        <v>1.1210737402553121</v>
      </c>
      <c r="L70" t="str">
        <f>$A$14</f>
        <v>Sales and customer service occupations</v>
      </c>
      <c r="M70" s="27">
        <f t="shared" si="78"/>
        <v>0.15708764611921922</v>
      </c>
      <c r="N70" s="27">
        <f t="shared" si="79"/>
        <v>0.26237302254964945</v>
      </c>
      <c r="O70" s="27">
        <f t="shared" si="80"/>
        <v>1.0160484025086411</v>
      </c>
      <c r="P70" s="27">
        <f t="shared" si="81"/>
        <v>0.86101553365179839</v>
      </c>
      <c r="Q70" s="27">
        <f t="shared" si="87"/>
        <v>1.8770639361604395</v>
      </c>
      <c r="W70" t="str">
        <f>$A$14</f>
        <v>Sales and customer service occupations</v>
      </c>
      <c r="X70" s="27">
        <f t="shared" si="82"/>
        <v>-0.17857582562854191</v>
      </c>
      <c r="Y70" s="27">
        <f t="shared" si="83"/>
        <v>-0.43378881930592073</v>
      </c>
      <c r="Z70" s="27">
        <f t="shared" si="84"/>
        <v>-0.14643419266874602</v>
      </c>
      <c r="AA70" s="27">
        <f t="shared" si="85"/>
        <v>-0.60955600323637427</v>
      </c>
      <c r="AB70" s="27">
        <f t="shared" si="88"/>
        <v>-0.75599019590512029</v>
      </c>
    </row>
    <row r="71" spans="1:31" x14ac:dyDescent="0.2">
      <c r="A71" t="str">
        <f>$A$15</f>
        <v>Process, plant and machine operatives</v>
      </c>
      <c r="B71" s="27">
        <f t="shared" si="77"/>
        <v>2.1002835769641166</v>
      </c>
      <c r="C71" s="27">
        <f t="shared" si="77"/>
        <v>-4.6310947618243432</v>
      </c>
      <c r="D71" s="27">
        <f t="shared" si="77"/>
        <v>0.93637624980851442</v>
      </c>
      <c r="E71" s="27">
        <f t="shared" si="77"/>
        <v>-0.59915592938708784</v>
      </c>
      <c r="F71" s="27">
        <f t="shared" si="86"/>
        <v>0.33722032042142658</v>
      </c>
      <c r="L71" t="str">
        <f>$A$15</f>
        <v>Process, plant and machine operatives</v>
      </c>
      <c r="M71" s="27">
        <f t="shared" si="78"/>
        <v>2.053781213906646</v>
      </c>
      <c r="N71" s="27">
        <f t="shared" si="79"/>
        <v>-4.1726228270843322</v>
      </c>
      <c r="O71" s="27">
        <f t="shared" si="80"/>
        <v>0.2676331486627177</v>
      </c>
      <c r="P71" s="27">
        <f t="shared" si="81"/>
        <v>-0.83652596054231054</v>
      </c>
      <c r="Q71" s="27">
        <f t="shared" si="87"/>
        <v>-0.56889281187959284</v>
      </c>
      <c r="W71" t="str">
        <f>$A$15</f>
        <v>Process, plant and machine operatives</v>
      </c>
      <c r="X71" s="27">
        <f t="shared" si="82"/>
        <v>4.650236305749722E-2</v>
      </c>
      <c r="Y71" s="27">
        <f t="shared" si="83"/>
        <v>-0.45847193474001546</v>
      </c>
      <c r="Z71" s="27">
        <f t="shared" si="84"/>
        <v>0.66874310114579538</v>
      </c>
      <c r="AA71" s="27">
        <f t="shared" si="85"/>
        <v>0.23737003115520006</v>
      </c>
      <c r="AB71" s="27">
        <f t="shared" si="88"/>
        <v>0.90611313230099544</v>
      </c>
    </row>
    <row r="72" spans="1:31" x14ac:dyDescent="0.2">
      <c r="A72" t="str">
        <f>$A$16</f>
        <v>Elementary occupations</v>
      </c>
      <c r="B72" s="27">
        <f t="shared" si="77"/>
        <v>2.7897505191009344</v>
      </c>
      <c r="C72" s="27">
        <f t="shared" si="77"/>
        <v>-6.0453419743009675</v>
      </c>
      <c r="D72" s="27">
        <f t="shared" si="77"/>
        <v>0.34344462888854821</v>
      </c>
      <c r="E72" s="27">
        <f t="shared" si="77"/>
        <v>-2.3205398169328291</v>
      </c>
      <c r="F72" s="27">
        <f t="shared" si="86"/>
        <v>-1.9770951880442809</v>
      </c>
      <c r="L72" t="str">
        <f>$A$16</f>
        <v>Elementary occupations</v>
      </c>
      <c r="M72" s="27">
        <f t="shared" si="78"/>
        <v>0.97698093599247215</v>
      </c>
      <c r="N72" s="27">
        <f t="shared" si="79"/>
        <v>-2.9824187969555069</v>
      </c>
      <c r="O72" s="27">
        <f t="shared" si="80"/>
        <v>1.1173318930956029</v>
      </c>
      <c r="P72" s="27">
        <f t="shared" si="81"/>
        <v>-1.6286461175351405</v>
      </c>
      <c r="Q72" s="27">
        <f t="shared" si="87"/>
        <v>-0.51131422443953767</v>
      </c>
      <c r="W72" t="str">
        <f>$A$16</f>
        <v>Elementary occupations</v>
      </c>
      <c r="X72" s="27">
        <f t="shared" si="82"/>
        <v>1.8127695831084125</v>
      </c>
      <c r="Y72" s="27">
        <f t="shared" si="83"/>
        <v>-3.0629231773454926</v>
      </c>
      <c r="Z72" s="27">
        <f t="shared" si="84"/>
        <v>-0.77388726420703335</v>
      </c>
      <c r="AA72" s="27">
        <f t="shared" si="85"/>
        <v>-0.69189369939757484</v>
      </c>
      <c r="AB72" s="27">
        <f t="shared" si="88"/>
        <v>-1.4657809636046082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41.582000000000562</v>
      </c>
      <c r="C74" s="29">
        <f t="shared" ref="C74" si="89">D18-C18</f>
        <v>-15</v>
      </c>
      <c r="D74" s="29">
        <f>E18-D18</f>
        <v>20.203999999999837</v>
      </c>
      <c r="E74" s="29">
        <f>F18-E18</f>
        <v>26.861999999999398</v>
      </c>
      <c r="F74" s="29">
        <f>F18-D18</f>
        <v>47.065999999999235</v>
      </c>
      <c r="L74" s="24" t="str">
        <f>$A$18</f>
        <v>All occupations</v>
      </c>
      <c r="M74" s="29">
        <f>N18-M18</f>
        <v>19.74868538959953</v>
      </c>
      <c r="N74" s="29">
        <f t="shared" ref="N74" si="90">O18-N18</f>
        <v>-12.080068902387836</v>
      </c>
      <c r="O74" s="29">
        <f>P18-O18</f>
        <v>11.719191697494637</v>
      </c>
      <c r="P74" s="29">
        <f>Q18-P18</f>
        <v>14.232642548636932</v>
      </c>
      <c r="Q74" s="29">
        <f>Q18-O18</f>
        <v>25.951834246131568</v>
      </c>
      <c r="W74" s="24" t="str">
        <f>$A$18</f>
        <v>All occupations</v>
      </c>
      <c r="X74" s="29">
        <f>Y18-X18</f>
        <v>21.83331461040072</v>
      </c>
      <c r="Y74" s="29">
        <f t="shared" ref="Y74" si="91">Z18-Y18</f>
        <v>-2.9199310976122206</v>
      </c>
      <c r="Z74" s="29">
        <f>AA18-Z18</f>
        <v>8.4848083025048027</v>
      </c>
      <c r="AA74" s="29">
        <f>AB18-AA18</f>
        <v>12.629357451363319</v>
      </c>
      <c r="AB74" s="29">
        <f>AB18-Z18</f>
        <v>21.114165753868122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66.664927682317455</v>
      </c>
      <c r="C80" s="11">
        <f t="shared" si="92"/>
        <v>76.630656132434126</v>
      </c>
      <c r="D80" s="11">
        <f t="shared" si="92"/>
        <v>76.224082024592036</v>
      </c>
      <c r="E80" s="11">
        <f t="shared" si="92"/>
        <v>73.062612660173443</v>
      </c>
      <c r="F80" s="11">
        <f t="shared" si="92"/>
        <v>80.269967371820442</v>
      </c>
      <c r="H80" s="40">
        <f>IF(D$6-B$6 &lt;&gt; 0,(EXP(LN(D8/B8)/(D$6-B$6))-1)*100,0)</f>
        <v>2.716203277839413</v>
      </c>
      <c r="I80" s="40">
        <f t="shared" ref="I80:I88" si="93">F46</f>
        <v>0.34538238069152793</v>
      </c>
      <c r="L80" t="str">
        <f t="shared" ref="L80:Q88" si="94">L8</f>
        <v>Managers, directors and senior officials</v>
      </c>
      <c r="M80" s="11">
        <f t="shared" si="94"/>
        <v>44.253802724661497</v>
      </c>
      <c r="N80" s="11">
        <f t="shared" si="94"/>
        <v>49.443859748800087</v>
      </c>
      <c r="O80" s="11">
        <f t="shared" si="94"/>
        <v>48.157867852836119</v>
      </c>
      <c r="P80" s="11">
        <f t="shared" si="94"/>
        <v>45.374268136985172</v>
      </c>
      <c r="Q80" s="11">
        <f t="shared" si="94"/>
        <v>48.241726991500741</v>
      </c>
      <c r="S80" s="40">
        <f t="shared" ref="S80:S88" si="95">IF(O$6-M$6 &lt;&gt; 0,(EXP(LN(O8/M8)/(O$6-M$6))-1)*100,0)</f>
        <v>1.7052404815123712</v>
      </c>
      <c r="T80" s="40">
        <f t="shared" ref="T80:T88" si="96">Q46</f>
        <v>1.1599498729641944E-2</v>
      </c>
      <c r="W80" t="str">
        <f t="shared" ref="W80:AB88" si="97">W8</f>
        <v>Managers, directors and senior officials</v>
      </c>
      <c r="X80" s="11">
        <f t="shared" si="97"/>
        <v>22.411124957655957</v>
      </c>
      <c r="Y80" s="11">
        <f t="shared" si="97"/>
        <v>27.186796383633993</v>
      </c>
      <c r="Z80" s="11">
        <f t="shared" si="97"/>
        <v>28.066214171755977</v>
      </c>
      <c r="AA80" s="11">
        <f t="shared" si="97"/>
        <v>27.688344523188292</v>
      </c>
      <c r="AB80" s="11">
        <f t="shared" si="97"/>
        <v>32.028240380319744</v>
      </c>
      <c r="AD80" s="40">
        <f t="shared" ref="AD80:AD88" si="98">IF(Z$6-X$6 &lt;&gt; 0,(EXP(LN(Z8/X8)/(Z$6-X$6))-1)*100,0)</f>
        <v>4.6029747956636058</v>
      </c>
      <c r="AE80" s="40">
        <f t="shared" ref="AE80:AE88" si="99">AB46</f>
        <v>0.88422985369680518</v>
      </c>
    </row>
    <row r="81" spans="1:31" x14ac:dyDescent="0.2">
      <c r="A81" t="str">
        <f t="shared" si="92"/>
        <v>Professional occupations</v>
      </c>
      <c r="B81" s="11">
        <f t="shared" si="92"/>
        <v>127.90482297782785</v>
      </c>
      <c r="C81" s="11">
        <f t="shared" si="92"/>
        <v>146.51187776686703</v>
      </c>
      <c r="D81" s="11">
        <f t="shared" si="92"/>
        <v>149.62683443702608</v>
      </c>
      <c r="E81" s="11">
        <f t="shared" si="92"/>
        <v>164.64021048827178</v>
      </c>
      <c r="F81" s="11">
        <f t="shared" si="92"/>
        <v>181.79777171252692</v>
      </c>
      <c r="H81" s="40">
        <f t="shared" ref="H81:H88" si="100">IF(D$6-B$6 &lt;&gt; 0,(EXP(LN(D9/B9)/(D$6-B$6))-1)*100,0)</f>
        <v>3.1868876608627028</v>
      </c>
      <c r="I81" s="40">
        <f t="shared" si="93"/>
        <v>1.3068016577562958</v>
      </c>
      <c r="L81" t="str">
        <f t="shared" si="94"/>
        <v>Professional occupations</v>
      </c>
      <c r="M81" s="11">
        <f t="shared" si="94"/>
        <v>74.999100560143944</v>
      </c>
      <c r="N81" s="11">
        <f t="shared" si="94"/>
        <v>83.77744333820587</v>
      </c>
      <c r="O81" s="11">
        <f t="shared" si="94"/>
        <v>84.42616428379668</v>
      </c>
      <c r="P81" s="11">
        <f t="shared" si="94"/>
        <v>95.121087239755269</v>
      </c>
      <c r="Q81" s="11">
        <f t="shared" si="94"/>
        <v>104.58103059119223</v>
      </c>
      <c r="S81" s="40">
        <f t="shared" si="95"/>
        <v>2.3962850548572723</v>
      </c>
      <c r="T81" s="40">
        <f t="shared" si="96"/>
        <v>1.4374657618729136</v>
      </c>
      <c r="W81" t="str">
        <f t="shared" si="97"/>
        <v>Professional occupations</v>
      </c>
      <c r="X81" s="11">
        <f t="shared" si="97"/>
        <v>52.905722417683961</v>
      </c>
      <c r="Y81" s="11">
        <f t="shared" si="97"/>
        <v>62.73443442866099</v>
      </c>
      <c r="Z81" s="11">
        <f t="shared" si="97"/>
        <v>65.200670153229282</v>
      </c>
      <c r="AA81" s="11">
        <f t="shared" si="97"/>
        <v>69.519123248516365</v>
      </c>
      <c r="AB81" s="11">
        <f t="shared" si="97"/>
        <v>77.216741121334664</v>
      </c>
      <c r="AD81" s="40">
        <f t="shared" si="98"/>
        <v>4.2677212243904972</v>
      </c>
      <c r="AE81" s="40">
        <f t="shared" si="99"/>
        <v>1.1340254669356176</v>
      </c>
    </row>
    <row r="82" spans="1:31" x14ac:dyDescent="0.2">
      <c r="A82" t="str">
        <f t="shared" si="92"/>
        <v>Associate professional occupations</v>
      </c>
      <c r="B82" s="11">
        <f t="shared" si="92"/>
        <v>76.621540125088828</v>
      </c>
      <c r="C82" s="11">
        <f t="shared" si="92"/>
        <v>82.15267250576693</v>
      </c>
      <c r="D82" s="11">
        <f t="shared" si="92"/>
        <v>84.44358493646385</v>
      </c>
      <c r="E82" s="11">
        <f t="shared" si="92"/>
        <v>87.522462096498714</v>
      </c>
      <c r="F82" s="11">
        <f t="shared" si="92"/>
        <v>94.753938444221603</v>
      </c>
      <c r="H82" s="40">
        <f t="shared" si="100"/>
        <v>1.9631296085834249</v>
      </c>
      <c r="I82" s="40">
        <f t="shared" si="93"/>
        <v>0.77095488573131199</v>
      </c>
      <c r="L82" t="str">
        <f t="shared" si="94"/>
        <v>Associate professional occupations</v>
      </c>
      <c r="M82" s="11">
        <f t="shared" si="94"/>
        <v>42.523033614382378</v>
      </c>
      <c r="N82" s="11">
        <f t="shared" si="94"/>
        <v>44.496334739063585</v>
      </c>
      <c r="O82" s="11">
        <f t="shared" si="94"/>
        <v>45.286384241574957</v>
      </c>
      <c r="P82" s="11">
        <f t="shared" si="94"/>
        <v>43.790512672708076</v>
      </c>
      <c r="Q82" s="11">
        <f t="shared" si="94"/>
        <v>45.827257913943583</v>
      </c>
      <c r="S82" s="40">
        <f t="shared" si="95"/>
        <v>1.2671718801746445</v>
      </c>
      <c r="T82" s="40">
        <f t="shared" si="96"/>
        <v>7.9182308364122989E-2</v>
      </c>
      <c r="W82" t="str">
        <f t="shared" si="97"/>
        <v>Associate professional occupations</v>
      </c>
      <c r="X82" s="11">
        <f t="shared" si="97"/>
        <v>34.098506510706436</v>
      </c>
      <c r="Y82" s="11">
        <f t="shared" si="97"/>
        <v>37.656337766703345</v>
      </c>
      <c r="Z82" s="11">
        <f t="shared" si="97"/>
        <v>39.157200694888814</v>
      </c>
      <c r="AA82" s="11">
        <f t="shared" si="97"/>
        <v>43.731949423790624</v>
      </c>
      <c r="AB82" s="11">
        <f t="shared" si="97"/>
        <v>48.926680530278148</v>
      </c>
      <c r="AD82" s="40">
        <f t="shared" si="98"/>
        <v>2.8052410865855082</v>
      </c>
      <c r="AE82" s="40">
        <f t="shared" si="99"/>
        <v>1.4960033001809814</v>
      </c>
    </row>
    <row r="83" spans="1:31" x14ac:dyDescent="0.2">
      <c r="A83" t="str">
        <f t="shared" si="92"/>
        <v>Administrative and secretarial occupations</v>
      </c>
      <c r="B83" s="11">
        <f t="shared" si="92"/>
        <v>58.804949633323645</v>
      </c>
      <c r="C83" s="11">
        <f t="shared" si="92"/>
        <v>57.228807598822314</v>
      </c>
      <c r="D83" s="11">
        <f t="shared" si="92"/>
        <v>57.271017215048602</v>
      </c>
      <c r="E83" s="11">
        <f t="shared" si="92"/>
        <v>57.523482892148749</v>
      </c>
      <c r="F83" s="11">
        <f t="shared" si="92"/>
        <v>53.259182823040717</v>
      </c>
      <c r="H83" s="40">
        <f t="shared" si="100"/>
        <v>-0.52723204339951701</v>
      </c>
      <c r="I83" s="40">
        <f t="shared" si="93"/>
        <v>-0.48299282612781491</v>
      </c>
      <c r="L83" t="str">
        <f t="shared" si="94"/>
        <v>Administrative and secretarial occupations</v>
      </c>
      <c r="M83" s="11">
        <f t="shared" si="94"/>
        <v>12.637944672757374</v>
      </c>
      <c r="N83" s="11">
        <f t="shared" si="94"/>
        <v>11.906156824882178</v>
      </c>
      <c r="O83" s="11">
        <f t="shared" si="94"/>
        <v>13.534814874170538</v>
      </c>
      <c r="P83" s="11">
        <f t="shared" si="94"/>
        <v>14.204841346181549</v>
      </c>
      <c r="Q83" s="11">
        <f t="shared" si="94"/>
        <v>15.402357455440082</v>
      </c>
      <c r="S83" s="40">
        <f t="shared" si="95"/>
        <v>1.3806739690673586</v>
      </c>
      <c r="T83" s="40">
        <f t="shared" si="96"/>
        <v>0.8654255660937471</v>
      </c>
      <c r="W83" t="str">
        <f t="shared" si="97"/>
        <v>Administrative and secretarial occupations</v>
      </c>
      <c r="X83" s="11">
        <f t="shared" si="97"/>
        <v>46.16700496056626</v>
      </c>
      <c r="Y83" s="11">
        <f t="shared" si="97"/>
        <v>45.322650773940083</v>
      </c>
      <c r="Z83" s="11">
        <f t="shared" si="97"/>
        <v>43.736202340878016</v>
      </c>
      <c r="AA83" s="11">
        <f t="shared" si="97"/>
        <v>43.318641545967154</v>
      </c>
      <c r="AB83" s="11">
        <f t="shared" si="97"/>
        <v>37.856825367600678</v>
      </c>
      <c r="AD83" s="40">
        <f t="shared" si="98"/>
        <v>-1.0759532964240037</v>
      </c>
      <c r="AE83" s="40">
        <f t="shared" si="99"/>
        <v>-0.95781609004538248</v>
      </c>
    </row>
    <row r="84" spans="1:31" x14ac:dyDescent="0.2">
      <c r="A84" t="str">
        <f t="shared" si="92"/>
        <v>Skilled trades occupations</v>
      </c>
      <c r="B84" s="11">
        <f t="shared" si="92"/>
        <v>48.273598438425566</v>
      </c>
      <c r="C84" s="11">
        <f t="shared" si="92"/>
        <v>48.817278532387618</v>
      </c>
      <c r="D84" s="11">
        <f t="shared" si="92"/>
        <v>42.643863458383002</v>
      </c>
      <c r="E84" s="11">
        <f t="shared" si="92"/>
        <v>44.656116089664778</v>
      </c>
      <c r="F84" s="11">
        <f t="shared" si="92"/>
        <v>44.039533802851082</v>
      </c>
      <c r="H84" s="40">
        <f t="shared" si="100"/>
        <v>-2.4495282128185081</v>
      </c>
      <c r="I84" s="40">
        <f t="shared" si="93"/>
        <v>0.21492626171182305</v>
      </c>
      <c r="L84" t="str">
        <f t="shared" si="94"/>
        <v>Skilled trades occupations</v>
      </c>
      <c r="M84" s="11">
        <f t="shared" si="94"/>
        <v>42.27370917475934</v>
      </c>
      <c r="N84" s="11">
        <f t="shared" si="94"/>
        <v>42.927719216778016</v>
      </c>
      <c r="O84" s="11">
        <f t="shared" si="94"/>
        <v>36.484819744525822</v>
      </c>
      <c r="P84" s="11">
        <f t="shared" si="94"/>
        <v>37.521054291292522</v>
      </c>
      <c r="Q84" s="11">
        <f t="shared" si="94"/>
        <v>35.940207716772647</v>
      </c>
      <c r="S84" s="40">
        <f t="shared" si="95"/>
        <v>-2.9024280558596072</v>
      </c>
      <c r="T84" s="40">
        <f t="shared" si="96"/>
        <v>-0.10021385758914869</v>
      </c>
      <c r="W84" t="str">
        <f t="shared" si="97"/>
        <v>Skilled trades occupations</v>
      </c>
      <c r="X84" s="11">
        <f t="shared" si="97"/>
        <v>5.9998892636662573</v>
      </c>
      <c r="Y84" s="11">
        <f t="shared" si="97"/>
        <v>5.8895593156095911</v>
      </c>
      <c r="Z84" s="11">
        <f t="shared" si="97"/>
        <v>6.1590437138571703</v>
      </c>
      <c r="AA84" s="11">
        <f t="shared" si="97"/>
        <v>7.1350617983722415</v>
      </c>
      <c r="AB84" s="11">
        <f t="shared" si="97"/>
        <v>8.0993260860784524</v>
      </c>
      <c r="AD84" s="40">
        <f t="shared" si="98"/>
        <v>0.52498345879268271</v>
      </c>
      <c r="AE84" s="40">
        <f t="shared" si="99"/>
        <v>1.8424972208390678</v>
      </c>
    </row>
    <row r="85" spans="1:31" x14ac:dyDescent="0.2">
      <c r="A85" t="str">
        <f t="shared" si="92"/>
        <v>Caring, leisure and other service occupations</v>
      </c>
      <c r="B85" s="11">
        <f t="shared" si="92"/>
        <v>47.217473620949022</v>
      </c>
      <c r="C85" s="11">
        <f t="shared" si="92"/>
        <v>50.859474025099225</v>
      </c>
      <c r="D85" s="11">
        <f t="shared" si="92"/>
        <v>47.839237022745252</v>
      </c>
      <c r="E85" s="11">
        <f t="shared" si="92"/>
        <v>48.698299778963992</v>
      </c>
      <c r="F85" s="11">
        <f t="shared" si="92"/>
        <v>51.513026067164752</v>
      </c>
      <c r="H85" s="40">
        <f t="shared" si="100"/>
        <v>0.26198524467460071</v>
      </c>
      <c r="I85" s="40">
        <f t="shared" si="93"/>
        <v>0.49447550183163713</v>
      </c>
      <c r="L85" t="str">
        <f t="shared" si="94"/>
        <v>Caring, leisure and other service occupations</v>
      </c>
      <c r="M85" s="11">
        <f t="shared" si="94"/>
        <v>11.028734984458159</v>
      </c>
      <c r="N85" s="11">
        <f t="shared" si="94"/>
        <v>11.725647457014103</v>
      </c>
      <c r="O85" s="11">
        <f t="shared" si="94"/>
        <v>11.199710026942135</v>
      </c>
      <c r="P85" s="11">
        <f t="shared" si="94"/>
        <v>12.396175590151415</v>
      </c>
      <c r="Q85" s="11">
        <f t="shared" si="94"/>
        <v>14.252157701287281</v>
      </c>
      <c r="S85" s="40">
        <f t="shared" si="95"/>
        <v>0.3081487943336958</v>
      </c>
      <c r="T85" s="40">
        <f t="shared" si="96"/>
        <v>1.6197813323522769</v>
      </c>
      <c r="W85" t="str">
        <f t="shared" si="97"/>
        <v>Caring, leisure and other service occupations</v>
      </c>
      <c r="X85" s="11">
        <f t="shared" si="97"/>
        <v>36.188738636490882</v>
      </c>
      <c r="Y85" s="11">
        <f t="shared" si="97"/>
        <v>39.133826568085105</v>
      </c>
      <c r="Z85" s="11">
        <f t="shared" si="97"/>
        <v>36.639526995803095</v>
      </c>
      <c r="AA85" s="11">
        <f t="shared" si="97"/>
        <v>36.302124188812471</v>
      </c>
      <c r="AB85" s="11">
        <f t="shared" si="97"/>
        <v>37.260868365877485</v>
      </c>
      <c r="AD85" s="40">
        <f>IF(Z$6-X$6 &lt;&gt; 0,(EXP(LN(Z13/X13)/(Z$6-X$6))-1)*100,0)</f>
        <v>0.24789970795502381</v>
      </c>
      <c r="AE85" s="40">
        <f t="shared" si="99"/>
        <v>0.11216979839074881</v>
      </c>
    </row>
    <row r="86" spans="1:31" x14ac:dyDescent="0.2">
      <c r="A86" t="str">
        <f t="shared" si="92"/>
        <v>Sales and customer service occupations</v>
      </c>
      <c r="B86" s="11">
        <f t="shared" si="92"/>
        <v>44.112464196709482</v>
      </c>
      <c r="C86" s="11">
        <f t="shared" si="92"/>
        <v>44.090976017200113</v>
      </c>
      <c r="D86" s="11">
        <f t="shared" si="92"/>
        <v>43.91956022044387</v>
      </c>
      <c r="E86" s="11">
        <f t="shared" si="92"/>
        <v>44.789174430283794</v>
      </c>
      <c r="F86" s="11">
        <f t="shared" si="92"/>
        <v>45.040633960699182</v>
      </c>
      <c r="H86" s="40">
        <f t="shared" si="100"/>
        <v>-8.7613465165081728E-2</v>
      </c>
      <c r="I86" s="40">
        <f t="shared" si="93"/>
        <v>0.16817642673896405</v>
      </c>
      <c r="L86" t="str">
        <f t="shared" si="94"/>
        <v>Sales and customer service occupations</v>
      </c>
      <c r="M86" s="11">
        <f t="shared" si="94"/>
        <v>18.528814949610386</v>
      </c>
      <c r="N86" s="11">
        <f t="shared" si="94"/>
        <v>18.685902595729605</v>
      </c>
      <c r="O86" s="11">
        <f t="shared" si="94"/>
        <v>18.948275618279254</v>
      </c>
      <c r="P86" s="11">
        <f t="shared" si="94"/>
        <v>19.964324020787895</v>
      </c>
      <c r="Q86" s="11">
        <f t="shared" si="94"/>
        <v>20.825339554439694</v>
      </c>
      <c r="S86" s="40">
        <f t="shared" si="95"/>
        <v>0.44872066579353387</v>
      </c>
      <c r="T86" s="40">
        <f t="shared" si="96"/>
        <v>0.63170396683176477</v>
      </c>
      <c r="W86" t="str">
        <f t="shared" si="97"/>
        <v>Sales and customer service occupations</v>
      </c>
      <c r="X86" s="11">
        <f t="shared" si="97"/>
        <v>25.583649247099089</v>
      </c>
      <c r="Y86" s="11">
        <f t="shared" si="97"/>
        <v>25.405073421470547</v>
      </c>
      <c r="Z86" s="11">
        <f t="shared" si="97"/>
        <v>24.971284602164626</v>
      </c>
      <c r="AA86" s="11">
        <f t="shared" si="97"/>
        <v>24.82485040949588</v>
      </c>
      <c r="AB86" s="11">
        <f t="shared" si="97"/>
        <v>24.215294406259506</v>
      </c>
      <c r="AD86" s="40">
        <f t="shared" si="98"/>
        <v>-0.48336595564379969</v>
      </c>
      <c r="AE86" s="40">
        <f t="shared" si="99"/>
        <v>-0.20473755946087691</v>
      </c>
    </row>
    <row r="87" spans="1:31" x14ac:dyDescent="0.2">
      <c r="A87" t="str">
        <f t="shared" si="92"/>
        <v>Process, plant and machine operatives</v>
      </c>
      <c r="B87" s="11">
        <f t="shared" si="92"/>
        <v>25.764537605450322</v>
      </c>
      <c r="C87" s="11">
        <f t="shared" si="92"/>
        <v>27.864821182414438</v>
      </c>
      <c r="D87" s="11">
        <f t="shared" si="92"/>
        <v>23.233726420590095</v>
      </c>
      <c r="E87" s="11">
        <f t="shared" si="92"/>
        <v>24.170102670398609</v>
      </c>
      <c r="F87" s="11">
        <f t="shared" si="92"/>
        <v>23.570946741011522</v>
      </c>
      <c r="H87" s="40">
        <f t="shared" si="100"/>
        <v>-2.0466476813335022</v>
      </c>
      <c r="I87" s="40">
        <f t="shared" si="93"/>
        <v>9.6112393610781055E-2</v>
      </c>
      <c r="L87" t="str">
        <f t="shared" si="94"/>
        <v>Process, plant and machine operatives</v>
      </c>
      <c r="M87" s="11">
        <f t="shared" si="94"/>
        <v>22.754228142604873</v>
      </c>
      <c r="N87" s="11">
        <f t="shared" si="94"/>
        <v>24.808009356511519</v>
      </c>
      <c r="O87" s="11">
        <f t="shared" si="94"/>
        <v>20.635386529427187</v>
      </c>
      <c r="P87" s="11">
        <f t="shared" si="94"/>
        <v>20.903019678089905</v>
      </c>
      <c r="Q87" s="11">
        <f t="shared" si="94"/>
        <v>20.066493717547594</v>
      </c>
      <c r="S87" s="40">
        <f t="shared" si="95"/>
        <v>-1.9358880022063985</v>
      </c>
      <c r="T87" s="40">
        <f t="shared" si="96"/>
        <v>-0.18619943260367311</v>
      </c>
      <c r="W87" t="str">
        <f t="shared" si="97"/>
        <v>Process, plant and machine operatives</v>
      </c>
      <c r="X87" s="11">
        <f t="shared" si="97"/>
        <v>3.010309462845429</v>
      </c>
      <c r="Y87" s="11">
        <f t="shared" si="97"/>
        <v>3.0568118259029262</v>
      </c>
      <c r="Z87" s="11">
        <f t="shared" si="97"/>
        <v>2.5983398911629108</v>
      </c>
      <c r="AA87" s="11">
        <f t="shared" si="97"/>
        <v>3.2670829923087061</v>
      </c>
      <c r="AB87" s="11">
        <f t="shared" si="97"/>
        <v>3.5044530234639062</v>
      </c>
      <c r="AD87" s="40">
        <f t="shared" si="98"/>
        <v>-2.9005067422172792</v>
      </c>
      <c r="AE87" s="40">
        <f t="shared" si="99"/>
        <v>2.0144326956367919</v>
      </c>
    </row>
    <row r="88" spans="1:31" x14ac:dyDescent="0.2">
      <c r="A88" t="str">
        <f t="shared" si="92"/>
        <v>Elementary occupations</v>
      </c>
      <c r="B88" s="11">
        <f t="shared" si="92"/>
        <v>58.934685719907762</v>
      </c>
      <c r="C88" s="11">
        <f t="shared" si="92"/>
        <v>61.724436239008696</v>
      </c>
      <c r="D88" s="11">
        <f t="shared" si="92"/>
        <v>55.679094264707729</v>
      </c>
      <c r="E88" s="11">
        <f t="shared" si="92"/>
        <v>56.022538893596277</v>
      </c>
      <c r="F88" s="11">
        <f t="shared" si="92"/>
        <v>53.701999076663448</v>
      </c>
      <c r="H88" s="40">
        <f t="shared" si="100"/>
        <v>-1.130067419759373</v>
      </c>
      <c r="I88" s="40">
        <f t="shared" si="93"/>
        <v>-0.24073989906066018</v>
      </c>
      <c r="L88" t="str">
        <f t="shared" si="94"/>
        <v>Elementary occupations</v>
      </c>
      <c r="M88" s="11">
        <f t="shared" si="94"/>
        <v>30.689921940615612</v>
      </c>
      <c r="N88" s="11">
        <f t="shared" si="94"/>
        <v>31.666902876608084</v>
      </c>
      <c r="O88" s="11">
        <f t="shared" si="94"/>
        <v>28.684484079652577</v>
      </c>
      <c r="P88" s="11">
        <f t="shared" si="94"/>
        <v>29.80181597274818</v>
      </c>
      <c r="Q88" s="11">
        <f t="shared" si="94"/>
        <v>28.17316985521304</v>
      </c>
      <c r="S88" s="40">
        <f t="shared" si="95"/>
        <v>-1.3424669045111526</v>
      </c>
      <c r="T88" s="40">
        <f t="shared" si="96"/>
        <v>-0.11983647663649233</v>
      </c>
      <c r="W88" t="str">
        <f t="shared" si="97"/>
        <v>Elementary occupations</v>
      </c>
      <c r="X88" s="11">
        <f t="shared" si="97"/>
        <v>28.244763779292196</v>
      </c>
      <c r="Y88" s="11">
        <f t="shared" si="97"/>
        <v>30.057533362400608</v>
      </c>
      <c r="Z88" s="11">
        <f t="shared" si="97"/>
        <v>26.994610185055116</v>
      </c>
      <c r="AA88" s="11">
        <f t="shared" si="97"/>
        <v>26.220722920848083</v>
      </c>
      <c r="AB88" s="11">
        <f t="shared" si="97"/>
        <v>25.528829221450508</v>
      </c>
      <c r="AD88" s="40">
        <f t="shared" si="98"/>
        <v>-0.90133072380250701</v>
      </c>
      <c r="AE88" s="40">
        <f t="shared" si="99"/>
        <v>-0.37150056967857337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554.29899999999986</v>
      </c>
      <c r="C90" s="34">
        <f t="shared" si="101"/>
        <v>595.88100000000043</v>
      </c>
      <c r="D90" s="34">
        <f t="shared" si="101"/>
        <v>580.88100000000043</v>
      </c>
      <c r="E90" s="34">
        <f t="shared" si="101"/>
        <v>601.08500000000026</v>
      </c>
      <c r="F90" s="34">
        <f t="shared" si="101"/>
        <v>627.94699999999966</v>
      </c>
      <c r="H90" s="43">
        <f>IF(D$6-B$6 &lt;&gt; 0,(EXP(LN(D18/B18)/(D$6-B$6))-1)*100,0)</f>
        <v>0.94123530379768283</v>
      </c>
      <c r="I90" s="43">
        <f>F56</f>
        <v>0.52075022441306906</v>
      </c>
      <c r="L90" s="24" t="str">
        <f t="shared" ref="L90:Q90" si="102">L18</f>
        <v>All occupations</v>
      </c>
      <c r="M90" s="34">
        <f t="shared" si="102"/>
        <v>299.6892907639936</v>
      </c>
      <c r="N90" s="34">
        <f t="shared" si="102"/>
        <v>319.43797615359313</v>
      </c>
      <c r="O90" s="34">
        <f t="shared" si="102"/>
        <v>307.35790725120529</v>
      </c>
      <c r="P90" s="34">
        <f t="shared" si="102"/>
        <v>319.07709894869993</v>
      </c>
      <c r="Q90" s="34">
        <f t="shared" si="102"/>
        <v>333.30974149733686</v>
      </c>
      <c r="S90" s="43">
        <f>IF(O$6-M$6 &lt;&gt; 0,(EXP(LN(O18/M18)/(O$6-M$6))-1)*100,0)</f>
        <v>0.50661195485175448</v>
      </c>
      <c r="T90" s="43">
        <f>Q56</f>
        <v>0.54185825071375593</v>
      </c>
      <c r="W90" s="24" t="str">
        <f t="shared" ref="W90:AB90" si="103">W18</f>
        <v>All occupations</v>
      </c>
      <c r="X90" s="34">
        <f t="shared" si="103"/>
        <v>254.60970923600647</v>
      </c>
      <c r="Y90" s="34">
        <f t="shared" si="103"/>
        <v>276.44302384640719</v>
      </c>
      <c r="Z90" s="34">
        <f t="shared" si="103"/>
        <v>273.52309274879497</v>
      </c>
      <c r="AA90" s="34">
        <f t="shared" si="103"/>
        <v>282.00790105129977</v>
      </c>
      <c r="AB90" s="34">
        <f t="shared" si="103"/>
        <v>294.63725850266309</v>
      </c>
      <c r="AD90" s="43">
        <f>IF(Z$6-X$6 &lt;&gt; 0,(EXP(LN(Z18/X18)/(Z$6-X$6))-1)*100,0)</f>
        <v>1.4434025235424031</v>
      </c>
      <c r="AE90" s="43">
        <f>AB56</f>
        <v>0.49695685503470255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Thames Valley Berkshire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Thames Valley Berkshire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Thames Valley Berkshire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47.158260793428198</v>
      </c>
      <c r="C8" s="11">
        <v>55.597851849898902</v>
      </c>
      <c r="D8" s="11">
        <v>55.576060322620911</v>
      </c>
      <c r="E8" s="11">
        <v>51.142153421726768</v>
      </c>
      <c r="F8" s="11">
        <v>55.574875762753955</v>
      </c>
      <c r="G8" s="10"/>
      <c r="H8" s="11">
        <f>F8-D8</f>
        <v>-1.1845598669566471E-3</v>
      </c>
      <c r="I8" s="11">
        <f>'RD T1'!E7</f>
        <v>27.147841036947391</v>
      </c>
      <c r="J8" s="11">
        <f>SUM(H8:I8)</f>
        <v>27.146656477080434</v>
      </c>
      <c r="L8" s="10" t="str">
        <f>name!D4</f>
        <v>11 Corporate managers and directors</v>
      </c>
      <c r="M8" s="11">
        <v>32.809689882755229</v>
      </c>
      <c r="N8" s="11">
        <v>37.106837962675215</v>
      </c>
      <c r="O8" s="11">
        <v>36.639471905260194</v>
      </c>
      <c r="P8" s="11">
        <v>32.175833774362424</v>
      </c>
      <c r="Q8" s="11">
        <v>33.485795308362363</v>
      </c>
      <c r="R8" s="10"/>
      <c r="S8" s="11">
        <f>Q8-O8</f>
        <v>-3.1536765968978315</v>
      </c>
      <c r="T8" s="11">
        <f>'RD T1'!T7</f>
        <v>15.454855368310406</v>
      </c>
      <c r="U8" s="11">
        <f>SUM(S8:T8)</f>
        <v>12.301178771412575</v>
      </c>
      <c r="W8" s="10" t="str">
        <f>name!D4</f>
        <v>11 Corporate managers and directors</v>
      </c>
      <c r="X8" s="11">
        <v>14.348570910672965</v>
      </c>
      <c r="Y8" s="11">
        <v>18.491013887223627</v>
      </c>
      <c r="Z8" s="11">
        <v>18.936588417360774</v>
      </c>
      <c r="AA8" s="11">
        <v>18.966319647364383</v>
      </c>
      <c r="AB8" s="11">
        <v>22.089080454391631</v>
      </c>
      <c r="AC8" s="10"/>
      <c r="AD8" s="11">
        <f>AB8-Z8</f>
        <v>3.1524920370308571</v>
      </c>
      <c r="AE8" s="11">
        <f>'RD T1'!T36</f>
        <v>11.692985668636988</v>
      </c>
      <c r="AF8" s="11">
        <f>SUM(AD8:AE8)</f>
        <v>14.845477705667845</v>
      </c>
    </row>
    <row r="9" spans="1:32" x14ac:dyDescent="0.2">
      <c r="A9" s="10" t="str">
        <f>name!D5</f>
        <v>12 Other managers and proprietors</v>
      </c>
      <c r="B9" s="11">
        <v>19.506666888889256</v>
      </c>
      <c r="C9" s="11">
        <v>21.032804282535221</v>
      </c>
      <c r="D9" s="11">
        <v>20.648021701971132</v>
      </c>
      <c r="E9" s="11">
        <v>21.920459238446671</v>
      </c>
      <c r="F9" s="11">
        <v>24.695091609066484</v>
      </c>
      <c r="H9" s="11">
        <f t="shared" ref="H9:H32" si="2">F9-D9</f>
        <v>4.0470699070953522</v>
      </c>
      <c r="I9" s="11">
        <f>'RD T1'!E8</f>
        <v>12.791538413633356</v>
      </c>
      <c r="J9" s="11">
        <f>SUM(H9:I9)</f>
        <v>16.83860832072871</v>
      </c>
      <c r="L9" s="10" t="str">
        <f>name!D5</f>
        <v>12 Other managers and proprietors</v>
      </c>
      <c r="M9" s="11">
        <v>11.444112841906271</v>
      </c>
      <c r="N9" s="11">
        <v>12.337021786124874</v>
      </c>
      <c r="O9" s="11">
        <v>11.518395947575927</v>
      </c>
      <c r="P9" s="11">
        <v>13.19843436262275</v>
      </c>
      <c r="Q9" s="11">
        <v>14.755931683138382</v>
      </c>
      <c r="S9" s="11">
        <f t="shared" ref="S9:S32" si="3">Q9-O9</f>
        <v>3.2375357355624548</v>
      </c>
      <c r="T9" s="11">
        <f>'RD T1'!T8</f>
        <v>6.8851155002111524</v>
      </c>
      <c r="U9" s="11">
        <f>SUM(S9:T9)</f>
        <v>10.122651235773606</v>
      </c>
      <c r="W9" s="10" t="str">
        <f>name!D5</f>
        <v>12 Other managers and proprietors</v>
      </c>
      <c r="X9" s="11">
        <v>8.0625540469829922</v>
      </c>
      <c r="Y9" s="11">
        <v>8.6957824964103665</v>
      </c>
      <c r="Z9" s="11">
        <v>9.1296257543952031</v>
      </c>
      <c r="AA9" s="11">
        <v>8.7220248758239087</v>
      </c>
      <c r="AB9" s="11">
        <v>9.9391599259281094</v>
      </c>
      <c r="AD9" s="11">
        <f t="shared" ref="AD9:AD32" si="4">AB9-Z9</f>
        <v>0.8095341715329063</v>
      </c>
      <c r="AE9" s="11">
        <f>'RD T1'!T37</f>
        <v>5.9064229134222055</v>
      </c>
      <c r="AF9" s="11">
        <f>SUM(AD9:AE9)</f>
        <v>6.7159570849551118</v>
      </c>
    </row>
    <row r="10" spans="1:32" x14ac:dyDescent="0.2">
      <c r="A10" s="10" t="str">
        <f>name!D6</f>
        <v>21 Science, research, engineering and technology professionals</v>
      </c>
      <c r="B10" s="11">
        <v>50.795794387453526</v>
      </c>
      <c r="C10" s="11">
        <v>56.90711189513592</v>
      </c>
      <c r="D10" s="11">
        <v>58.157500813735098</v>
      </c>
      <c r="E10" s="11">
        <v>71.634879908860327</v>
      </c>
      <c r="F10" s="11">
        <v>81.531644290096821</v>
      </c>
      <c r="G10" s="11"/>
      <c r="H10" s="11">
        <f t="shared" si="2"/>
        <v>23.374143476361724</v>
      </c>
      <c r="I10" s="11">
        <f>'RD T1'!E9</f>
        <v>27.645706814423733</v>
      </c>
      <c r="J10" s="11">
        <f t="shared" ref="J10:J32" si="5">SUM(H10:I10)</f>
        <v>51.019850290785456</v>
      </c>
      <c r="L10" s="10" t="str">
        <f>name!D6</f>
        <v>21 Science, research, engineering and technology professionals</v>
      </c>
      <c r="M10" s="11">
        <v>41.092982269496943</v>
      </c>
      <c r="N10" s="11">
        <v>46.266038880133266</v>
      </c>
      <c r="O10" s="11">
        <v>45.290028859159342</v>
      </c>
      <c r="P10" s="11">
        <v>54.172815509408231</v>
      </c>
      <c r="Q10" s="11">
        <v>60.619044126681658</v>
      </c>
      <c r="R10" s="11"/>
      <c r="S10" s="11">
        <f t="shared" si="3"/>
        <v>15.329015267522315</v>
      </c>
      <c r="T10" s="11">
        <f>'RD T1'!T9</f>
        <v>18.371686632959161</v>
      </c>
      <c r="U10" s="11">
        <f t="shared" ref="U10:U32" si="6">SUM(S10:T10)</f>
        <v>33.700701900481477</v>
      </c>
      <c r="W10" s="10" t="str">
        <f>name!D6</f>
        <v>21 Science, research, engineering and technology professionals</v>
      </c>
      <c r="X10" s="11">
        <v>9.702812117956622</v>
      </c>
      <c r="Y10" s="11">
        <v>10.641073015002565</v>
      </c>
      <c r="Z10" s="11">
        <v>12.867471954575702</v>
      </c>
      <c r="AA10" s="11">
        <v>17.462064399452053</v>
      </c>
      <c r="AB10" s="11">
        <v>20.912600163415139</v>
      </c>
      <c r="AC10" s="11"/>
      <c r="AD10" s="11">
        <f t="shared" si="4"/>
        <v>8.0451282088394365</v>
      </c>
      <c r="AE10" s="11">
        <f>'RD T1'!T38</f>
        <v>9.2740201814645609</v>
      </c>
      <c r="AF10" s="11">
        <f t="shared" ref="AF10:AF32" si="7">SUM(AD10:AE10)</f>
        <v>17.319148390303997</v>
      </c>
    </row>
    <row r="11" spans="1:32" x14ac:dyDescent="0.2">
      <c r="A11" s="10" t="str">
        <f>name!D7</f>
        <v>22 Health professionals</v>
      </c>
      <c r="B11" s="11">
        <v>15.755107814190112</v>
      </c>
      <c r="C11" s="11">
        <v>19.729350669599086</v>
      </c>
      <c r="D11" s="11">
        <v>19.591158823218393</v>
      </c>
      <c r="E11" s="11">
        <v>19.200086600402798</v>
      </c>
      <c r="F11" s="11">
        <v>19.920097410960889</v>
      </c>
      <c r="G11" s="11"/>
      <c r="H11" s="11">
        <f t="shared" si="2"/>
        <v>0.32893858774249551</v>
      </c>
      <c r="I11" s="11">
        <f>'RD T1'!E10</f>
        <v>10.308648402589331</v>
      </c>
      <c r="J11" s="11">
        <f t="shared" si="5"/>
        <v>10.637586990331826</v>
      </c>
      <c r="L11" s="10" t="str">
        <f>name!D7</f>
        <v>22 Health professionals</v>
      </c>
      <c r="M11" s="11">
        <v>3.5104537731325496</v>
      </c>
      <c r="N11" s="11">
        <v>4.369220496183754</v>
      </c>
      <c r="O11" s="11">
        <v>4.7349163262712723</v>
      </c>
      <c r="P11" s="11">
        <v>4.7072319360792862</v>
      </c>
      <c r="Q11" s="11">
        <v>4.9646384675666049</v>
      </c>
      <c r="R11" s="11"/>
      <c r="S11" s="11">
        <f t="shared" si="3"/>
        <v>0.22972214129533253</v>
      </c>
      <c r="T11" s="11">
        <f>'RD T1'!T10</f>
        <v>1.7766202912081972</v>
      </c>
      <c r="U11" s="11">
        <f t="shared" si="6"/>
        <v>2.0063424325035299</v>
      </c>
      <c r="W11" s="10" t="str">
        <f>name!D7</f>
        <v>22 Health professionals</v>
      </c>
      <c r="X11" s="11">
        <v>12.244654041057574</v>
      </c>
      <c r="Y11" s="11">
        <v>15.360130173415302</v>
      </c>
      <c r="Z11" s="11">
        <v>14.856242496947115</v>
      </c>
      <c r="AA11" s="11">
        <v>14.492854664323502</v>
      </c>
      <c r="AB11" s="11">
        <v>14.955458943394291</v>
      </c>
      <c r="AC11" s="11"/>
      <c r="AD11" s="11">
        <f t="shared" si="4"/>
        <v>9.921644644717631E-2</v>
      </c>
      <c r="AE11" s="11">
        <f>'RD T1'!T39</f>
        <v>8.532028111381134</v>
      </c>
      <c r="AF11" s="11">
        <f t="shared" si="7"/>
        <v>8.6312445578283103</v>
      </c>
    </row>
    <row r="12" spans="1:32" x14ac:dyDescent="0.2">
      <c r="A12" s="10" t="str">
        <f>name!D8</f>
        <v>23 Teaching and other educational professionals</v>
      </c>
      <c r="B12" s="11">
        <v>23.394730426599878</v>
      </c>
      <c r="C12" s="11">
        <v>25.922688756816232</v>
      </c>
      <c r="D12" s="11">
        <v>25.868551612036061</v>
      </c>
      <c r="E12" s="11">
        <v>25.050240498999369</v>
      </c>
      <c r="F12" s="11">
        <v>26.783421203881524</v>
      </c>
      <c r="G12" s="11"/>
      <c r="H12" s="11">
        <f t="shared" si="2"/>
        <v>0.91486959184546279</v>
      </c>
      <c r="I12" s="11">
        <f>'RD T1'!E11</f>
        <v>13.206483856053548</v>
      </c>
      <c r="J12" s="11">
        <f t="shared" si="5"/>
        <v>14.121353447899011</v>
      </c>
      <c r="L12" s="10" t="str">
        <f>name!D8</f>
        <v>23 Teaching and other educational professionals</v>
      </c>
      <c r="M12" s="11">
        <v>7.3988650906021132</v>
      </c>
      <c r="N12" s="11">
        <v>7.7929752184802457</v>
      </c>
      <c r="O12" s="11">
        <v>8.1588797346652253</v>
      </c>
      <c r="P12" s="11">
        <v>8.1989062585399601</v>
      </c>
      <c r="Q12" s="11">
        <v>8.7590057127981709</v>
      </c>
      <c r="R12" s="11"/>
      <c r="S12" s="11">
        <f t="shared" si="3"/>
        <v>0.60012597813294555</v>
      </c>
      <c r="T12" s="11">
        <f>'RD T1'!T11</f>
        <v>3.5811850169986807</v>
      </c>
      <c r="U12" s="11">
        <f t="shared" si="6"/>
        <v>4.1813109951316267</v>
      </c>
      <c r="W12" s="10" t="str">
        <f>name!D8</f>
        <v>23 Teaching and other educational professionals</v>
      </c>
      <c r="X12" s="11">
        <v>15.995865335997813</v>
      </c>
      <c r="Y12" s="11">
        <v>18.129713538335992</v>
      </c>
      <c r="Z12" s="11">
        <v>17.709671877370845</v>
      </c>
      <c r="AA12" s="11">
        <v>16.851334240459394</v>
      </c>
      <c r="AB12" s="11">
        <v>18.024415491083349</v>
      </c>
      <c r="AC12" s="11"/>
      <c r="AD12" s="11">
        <f t="shared" si="4"/>
        <v>0.31474361371250481</v>
      </c>
      <c r="AE12" s="11">
        <f>'RD T1'!T40</f>
        <v>9.6252988390548673</v>
      </c>
      <c r="AF12" s="11">
        <f t="shared" si="7"/>
        <v>9.9400424527673721</v>
      </c>
    </row>
    <row r="13" spans="1:32" x14ac:dyDescent="0.2">
      <c r="A13" s="10" t="str">
        <f>name!D9</f>
        <v>24 Business, media and public service professionals</v>
      </c>
      <c r="B13" s="11">
        <v>37.959190349584325</v>
      </c>
      <c r="C13" s="11">
        <v>43.95272644531579</v>
      </c>
      <c r="D13" s="11">
        <v>46.009623188036521</v>
      </c>
      <c r="E13" s="11">
        <v>48.755003480009286</v>
      </c>
      <c r="F13" s="11">
        <v>53.562608807587694</v>
      </c>
      <c r="G13" s="11"/>
      <c r="H13" s="11">
        <f t="shared" si="2"/>
        <v>7.5529856195511726</v>
      </c>
      <c r="I13" s="11">
        <f>'RD T1'!E12</f>
        <v>23.676873514803802</v>
      </c>
      <c r="J13" s="11">
        <f t="shared" si="5"/>
        <v>31.229859134354975</v>
      </c>
      <c r="L13" s="10" t="str">
        <f>name!D9</f>
        <v>24 Business, media and public service professionals</v>
      </c>
      <c r="M13" s="11">
        <v>22.996799426912332</v>
      </c>
      <c r="N13" s="11">
        <v>25.349208743408596</v>
      </c>
      <c r="O13" s="11">
        <v>26.24233936370084</v>
      </c>
      <c r="P13" s="11">
        <v>28.042133535727785</v>
      </c>
      <c r="Q13" s="11">
        <v>30.238342284145798</v>
      </c>
      <c r="R13" s="11"/>
      <c r="S13" s="11">
        <f t="shared" si="3"/>
        <v>3.9960029204449583</v>
      </c>
      <c r="T13" s="11">
        <f>'RD T1'!T12</f>
        <v>12.03330663275881</v>
      </c>
      <c r="U13" s="11">
        <f t="shared" si="6"/>
        <v>16.029309553203767</v>
      </c>
      <c r="W13" s="10" t="str">
        <f>name!D9</f>
        <v>24 Business, media and public service professionals</v>
      </c>
      <c r="X13" s="11">
        <v>14.962390922671947</v>
      </c>
      <c r="Y13" s="11">
        <v>18.60351770190713</v>
      </c>
      <c r="Z13" s="11">
        <v>19.767283824335621</v>
      </c>
      <c r="AA13" s="11">
        <v>20.712869944281422</v>
      </c>
      <c r="AB13" s="11">
        <v>23.324266523441889</v>
      </c>
      <c r="AC13" s="11"/>
      <c r="AD13" s="11">
        <f t="shared" si="4"/>
        <v>3.5569826991062676</v>
      </c>
      <c r="AE13" s="11">
        <f>'RD T1'!T41</f>
        <v>11.643566882044993</v>
      </c>
      <c r="AF13" s="11">
        <f t="shared" si="7"/>
        <v>15.200549581151261</v>
      </c>
    </row>
    <row r="14" spans="1:32" x14ac:dyDescent="0.2">
      <c r="A14" s="10" t="str">
        <f>name!D10</f>
        <v>31 Science, engineering and technology associate professionals</v>
      </c>
      <c r="B14" s="11">
        <v>11.295386499334422</v>
      </c>
      <c r="C14" s="11">
        <v>13.095059007365217</v>
      </c>
      <c r="D14" s="11">
        <v>13.889108078233861</v>
      </c>
      <c r="E14" s="11">
        <v>13.291070880149913</v>
      </c>
      <c r="F14" s="11">
        <v>14.60209376471423</v>
      </c>
      <c r="G14" s="11"/>
      <c r="H14" s="11">
        <f t="shared" si="2"/>
        <v>0.7129856864803692</v>
      </c>
      <c r="I14" s="11">
        <f>'RD T1'!E13</f>
        <v>5.7531211329744059</v>
      </c>
      <c r="J14" s="11">
        <f t="shared" si="5"/>
        <v>6.4661068194547751</v>
      </c>
      <c r="L14" s="10" t="str">
        <f>name!D10</f>
        <v>31 Science, engineering and technology associate professionals</v>
      </c>
      <c r="M14" s="11">
        <v>7.8057051880488926</v>
      </c>
      <c r="N14" s="11">
        <v>9.4541970185818318</v>
      </c>
      <c r="O14" s="11">
        <v>9.5552927005163149</v>
      </c>
      <c r="P14" s="11">
        <v>8.6470501822906662</v>
      </c>
      <c r="Q14" s="11">
        <v>9.1113669921598106</v>
      </c>
      <c r="R14" s="11"/>
      <c r="S14" s="11">
        <f t="shared" si="3"/>
        <v>-0.44392570835650424</v>
      </c>
      <c r="T14" s="11">
        <f>'RD T1'!T13</f>
        <v>3.2888352309028321</v>
      </c>
      <c r="U14" s="11">
        <f t="shared" si="6"/>
        <v>2.8449095225463279</v>
      </c>
      <c r="W14" s="10" t="str">
        <f>name!D10</f>
        <v>31 Science, engineering and technology associate professionals</v>
      </c>
      <c r="X14" s="11">
        <v>3.4896813112855392</v>
      </c>
      <c r="Y14" s="11">
        <v>3.6408619887833855</v>
      </c>
      <c r="Z14" s="11">
        <v>4.3338153777175519</v>
      </c>
      <c r="AA14" s="11">
        <v>4.644020697859248</v>
      </c>
      <c r="AB14" s="11">
        <v>5.4907267725544173</v>
      </c>
      <c r="AC14" s="11"/>
      <c r="AD14" s="11">
        <f t="shared" si="4"/>
        <v>1.1569113948368654</v>
      </c>
      <c r="AE14" s="11">
        <f>'RD T1'!T42</f>
        <v>2.4642859020715751</v>
      </c>
      <c r="AF14" s="11">
        <f t="shared" si="7"/>
        <v>3.6211972969084405</v>
      </c>
    </row>
    <row r="15" spans="1:32" x14ac:dyDescent="0.2">
      <c r="A15" s="10" t="str">
        <f>name!D11</f>
        <v>32 Health and social care associate professionals</v>
      </c>
      <c r="B15" s="11">
        <v>7.0206931072320611</v>
      </c>
      <c r="C15" s="11">
        <v>8.4120255404731239</v>
      </c>
      <c r="D15" s="11">
        <v>8.5282755604552314</v>
      </c>
      <c r="E15" s="11">
        <v>13.185910368202507</v>
      </c>
      <c r="F15" s="11">
        <v>15.075144982511816</v>
      </c>
      <c r="G15" s="11"/>
      <c r="H15" s="11">
        <f t="shared" si="2"/>
        <v>6.5468694220565844</v>
      </c>
      <c r="I15" s="11">
        <f>'RD T1'!E14</f>
        <v>7.6921089416527231</v>
      </c>
      <c r="J15" s="11">
        <f t="shared" si="5"/>
        <v>14.238978363709307</v>
      </c>
      <c r="L15" s="10" t="str">
        <f>name!D11</f>
        <v>32 Health and social care associate professionals</v>
      </c>
      <c r="M15" s="11">
        <v>1.4561190775919561</v>
      </c>
      <c r="N15" s="11">
        <v>1.5644831053576995</v>
      </c>
      <c r="O15" s="11">
        <v>1.7687926846625914</v>
      </c>
      <c r="P15" s="11">
        <v>2.3606603772548178</v>
      </c>
      <c r="Q15" s="11">
        <v>2.6311864159802205</v>
      </c>
      <c r="R15" s="11"/>
      <c r="S15" s="11">
        <f t="shared" si="3"/>
        <v>0.86239373131762909</v>
      </c>
      <c r="T15" s="11">
        <f>'RD T1'!T14</f>
        <v>1.0997504869660011</v>
      </c>
      <c r="U15" s="11">
        <f t="shared" si="6"/>
        <v>1.9621442182836302</v>
      </c>
      <c r="W15" s="10" t="str">
        <f>name!D11</f>
        <v>32 Health and social care associate professionals</v>
      </c>
      <c r="X15" s="11">
        <v>5.5645740296401067</v>
      </c>
      <c r="Y15" s="11">
        <v>6.8475424351154262</v>
      </c>
      <c r="Z15" s="11">
        <v>6.759482875792636</v>
      </c>
      <c r="AA15" s="11">
        <v>10.825249990947691</v>
      </c>
      <c r="AB15" s="11">
        <v>12.443958566531601</v>
      </c>
      <c r="AC15" s="11"/>
      <c r="AD15" s="11">
        <f t="shared" si="4"/>
        <v>5.6844756907389646</v>
      </c>
      <c r="AE15" s="11">
        <f>'RD T1'!T43</f>
        <v>6.592358454686722</v>
      </c>
      <c r="AF15" s="11">
        <f t="shared" si="7"/>
        <v>12.276834145425687</v>
      </c>
    </row>
    <row r="16" spans="1:32" x14ac:dyDescent="0.2">
      <c r="A16" s="10" t="str">
        <f>name!D12</f>
        <v>33 Protective service occupations</v>
      </c>
      <c r="B16" s="11">
        <v>6.8566715797641526</v>
      </c>
      <c r="C16" s="11">
        <v>6.4710175115266857</v>
      </c>
      <c r="D16" s="11">
        <v>6.7024339220224309</v>
      </c>
      <c r="E16" s="11">
        <v>5.820224583071286</v>
      </c>
      <c r="F16" s="11">
        <v>6.2119283828368612</v>
      </c>
      <c r="G16" s="11"/>
      <c r="H16" s="11">
        <f t="shared" si="2"/>
        <v>-0.49050553918556972</v>
      </c>
      <c r="I16" s="11">
        <f>'RD T1'!E15</f>
        <v>2.0354149289499048</v>
      </c>
      <c r="J16" s="11">
        <f t="shared" si="5"/>
        <v>1.5449093897643351</v>
      </c>
      <c r="L16" s="10" t="str">
        <f>name!D12</f>
        <v>33 Protective service occupations</v>
      </c>
      <c r="M16" s="11">
        <v>5.4562394352899783</v>
      </c>
      <c r="N16" s="11">
        <v>4.9811040797869497</v>
      </c>
      <c r="O16" s="11">
        <v>5.0793788682447039</v>
      </c>
      <c r="P16" s="11">
        <v>4.3403586106701653</v>
      </c>
      <c r="Q16" s="11">
        <v>4.3091498934633403</v>
      </c>
      <c r="R16" s="11"/>
      <c r="S16" s="11">
        <f t="shared" si="3"/>
        <v>-0.77022897478136354</v>
      </c>
      <c r="T16" s="11">
        <f>'RD T1'!T15</f>
        <v>1.2349194327789121</v>
      </c>
      <c r="U16" s="11">
        <f t="shared" si="6"/>
        <v>0.4646904579975486</v>
      </c>
      <c r="W16" s="10" t="str">
        <f>name!D12</f>
        <v>33 Protective service occupations</v>
      </c>
      <c r="X16" s="11">
        <v>1.4004321444741681</v>
      </c>
      <c r="Y16" s="11">
        <v>1.4899134317397345</v>
      </c>
      <c r="Z16" s="11">
        <v>1.623055053777718</v>
      </c>
      <c r="AA16" s="11">
        <v>1.4798659724011227</v>
      </c>
      <c r="AB16" s="11">
        <v>1.9027784893735307</v>
      </c>
      <c r="AC16" s="11"/>
      <c r="AD16" s="11">
        <f t="shared" si="4"/>
        <v>0.2797234355958127</v>
      </c>
      <c r="AE16" s="11">
        <f>'RD T1'!T44</f>
        <v>0.80049549617099269</v>
      </c>
      <c r="AF16" s="11">
        <f t="shared" si="7"/>
        <v>1.0802189317668054</v>
      </c>
    </row>
    <row r="17" spans="1:32" x14ac:dyDescent="0.2">
      <c r="A17" s="10" t="str">
        <f>name!D13</f>
        <v>34 Culture, media and sports occupations</v>
      </c>
      <c r="B17" s="11">
        <v>14.082386349605946</v>
      </c>
      <c r="C17" s="11">
        <v>13.707603334963386</v>
      </c>
      <c r="D17" s="11">
        <v>14.484729589949158</v>
      </c>
      <c r="E17" s="11">
        <v>13.366130765405774</v>
      </c>
      <c r="F17" s="11">
        <v>14.549824598953464</v>
      </c>
      <c r="G17" s="11"/>
      <c r="H17" s="11">
        <f t="shared" si="2"/>
        <v>6.5095009004306092E-2</v>
      </c>
      <c r="I17" s="11">
        <f>'RD T1'!E16</f>
        <v>6.4269205236470075</v>
      </c>
      <c r="J17" s="11">
        <f t="shared" si="5"/>
        <v>6.4920155326513136</v>
      </c>
      <c r="L17" s="10" t="str">
        <f>name!D13</f>
        <v>34 Culture, media and sports occupations</v>
      </c>
      <c r="M17" s="11">
        <v>7.8216117899101727</v>
      </c>
      <c r="N17" s="11">
        <v>7.2943701699522867</v>
      </c>
      <c r="O17" s="11">
        <v>7.3754293478192743</v>
      </c>
      <c r="P17" s="11">
        <v>6.7369698089837655</v>
      </c>
      <c r="Q17" s="11">
        <v>7.4676282707063129</v>
      </c>
      <c r="R17" s="11"/>
      <c r="S17" s="11">
        <f t="shared" si="3"/>
        <v>9.219892288703857E-2</v>
      </c>
      <c r="T17" s="11">
        <f>'RD T1'!T16</f>
        <v>2.8040927380476135</v>
      </c>
      <c r="U17" s="11">
        <f t="shared" si="6"/>
        <v>2.8962916609346521</v>
      </c>
      <c r="W17" s="10" t="str">
        <f>name!D13</f>
        <v>34 Culture, media and sports occupations</v>
      </c>
      <c r="X17" s="11">
        <v>6.2607745596957871</v>
      </c>
      <c r="Y17" s="11">
        <v>6.4132331650110865</v>
      </c>
      <c r="Z17" s="11">
        <v>7.1093002421298674</v>
      </c>
      <c r="AA17" s="11">
        <v>6.6291609564220124</v>
      </c>
      <c r="AB17" s="11">
        <v>7.0821963282471554</v>
      </c>
      <c r="AC17" s="11"/>
      <c r="AD17" s="11">
        <f t="shared" si="4"/>
        <v>-2.710391388271205E-2</v>
      </c>
      <c r="AE17" s="11">
        <f>'RD T1'!T45</f>
        <v>3.6228277855993936</v>
      </c>
      <c r="AF17" s="11">
        <f t="shared" si="7"/>
        <v>3.5957238717166815</v>
      </c>
    </row>
    <row r="18" spans="1:32" x14ac:dyDescent="0.2">
      <c r="A18" s="10" t="str">
        <f>name!D14</f>
        <v>35 Business and public service associate professionals</v>
      </c>
      <c r="B18" s="11">
        <v>37.366402589152244</v>
      </c>
      <c r="C18" s="11">
        <v>40.466967111438528</v>
      </c>
      <c r="D18" s="11">
        <v>40.839037785803164</v>
      </c>
      <c r="E18" s="11">
        <v>41.85912549966924</v>
      </c>
      <c r="F18" s="11">
        <v>44.314946715205231</v>
      </c>
      <c r="G18" s="11"/>
      <c r="H18" s="11">
        <f t="shared" si="2"/>
        <v>3.4759089294020669</v>
      </c>
      <c r="I18" s="11">
        <f>'RD T1'!E17</f>
        <v>19.527902120466358</v>
      </c>
      <c r="J18" s="11">
        <f t="shared" si="5"/>
        <v>23.003811049868425</v>
      </c>
      <c r="L18" s="10" t="str">
        <f>name!D14</f>
        <v>35 Business and public service associate professionals</v>
      </c>
      <c r="M18" s="11">
        <v>19.983358123541379</v>
      </c>
      <c r="N18" s="11">
        <v>21.202180365384812</v>
      </c>
      <c r="O18" s="11">
        <v>21.507490640332072</v>
      </c>
      <c r="P18" s="11">
        <v>21.705473693508662</v>
      </c>
      <c r="Q18" s="11">
        <v>22.307926341633898</v>
      </c>
      <c r="R18" s="11"/>
      <c r="S18" s="11">
        <f t="shared" si="3"/>
        <v>0.80043570130182573</v>
      </c>
      <c r="T18" s="11">
        <f>'RD T1'!T17</f>
        <v>8.4632631180433027</v>
      </c>
      <c r="U18" s="11">
        <f t="shared" si="6"/>
        <v>9.2636988193451284</v>
      </c>
      <c r="W18" s="10" t="str">
        <f>name!D14</f>
        <v>35 Business and public service associate professionals</v>
      </c>
      <c r="X18" s="11">
        <v>17.383044465610833</v>
      </c>
      <c r="Y18" s="11">
        <v>19.264786746053716</v>
      </c>
      <c r="Z18" s="11">
        <v>19.331547145471045</v>
      </c>
      <c r="AA18" s="11">
        <v>20.153651806160553</v>
      </c>
      <c r="AB18" s="11">
        <v>22.007020373571439</v>
      </c>
      <c r="AC18" s="11"/>
      <c r="AD18" s="11">
        <f t="shared" si="4"/>
        <v>2.6754732281003939</v>
      </c>
      <c r="AE18" s="11">
        <f>'RD T1'!T46</f>
        <v>11.064639002423053</v>
      </c>
      <c r="AF18" s="11">
        <f t="shared" si="7"/>
        <v>13.740112230523447</v>
      </c>
    </row>
    <row r="19" spans="1:32" x14ac:dyDescent="0.2">
      <c r="A19" s="10" t="str">
        <f>name!D15</f>
        <v>41 Administrative occupations</v>
      </c>
      <c r="B19" s="11">
        <v>45.537011859192198</v>
      </c>
      <c r="C19" s="11">
        <v>45.042305611179387</v>
      </c>
      <c r="D19" s="11">
        <v>45.619634954511639</v>
      </c>
      <c r="E19" s="11">
        <v>47.036918873383904</v>
      </c>
      <c r="F19" s="11">
        <v>45.266111204586714</v>
      </c>
      <c r="G19" s="11"/>
      <c r="H19" s="11">
        <f t="shared" si="2"/>
        <v>-0.35352374992492486</v>
      </c>
      <c r="I19" s="11">
        <f>'RD T1'!E18</f>
        <v>23.18838142566214</v>
      </c>
      <c r="J19" s="11">
        <f t="shared" si="5"/>
        <v>22.834857675737215</v>
      </c>
      <c r="L19" s="10" t="str">
        <f>name!D15</f>
        <v>41 Administrative occupations</v>
      </c>
      <c r="M19" s="11">
        <v>12.009334696081529</v>
      </c>
      <c r="N19" s="11">
        <v>11.383090694689653</v>
      </c>
      <c r="O19" s="11">
        <v>13.055530804830976</v>
      </c>
      <c r="P19" s="11">
        <v>13.73955785302941</v>
      </c>
      <c r="Q19" s="11">
        <v>14.88509194688354</v>
      </c>
      <c r="R19" s="11"/>
      <c r="S19" s="11">
        <f t="shared" si="3"/>
        <v>1.8295611420525635</v>
      </c>
      <c r="T19" s="11">
        <f>'RD T1'!T18</f>
        <v>5.1845976629028252</v>
      </c>
      <c r="U19" s="11">
        <f t="shared" si="6"/>
        <v>7.0141588049553887</v>
      </c>
      <c r="W19" s="10" t="str">
        <f>name!D15</f>
        <v>41 Administrative occupations</v>
      </c>
      <c r="X19" s="11">
        <v>33.52767716311066</v>
      </c>
      <c r="Y19" s="11">
        <v>33.659214916489681</v>
      </c>
      <c r="Z19" s="11">
        <v>32.564104149680617</v>
      </c>
      <c r="AA19" s="11">
        <v>33.297361020354451</v>
      </c>
      <c r="AB19" s="11">
        <v>30.381019257703215</v>
      </c>
      <c r="AC19" s="11"/>
      <c r="AD19" s="11">
        <f t="shared" si="4"/>
        <v>-2.1830848919774013</v>
      </c>
      <c r="AE19" s="11">
        <f>'RD T1'!T47</f>
        <v>18.003783762759312</v>
      </c>
      <c r="AF19" s="11">
        <f t="shared" si="7"/>
        <v>15.820698870781911</v>
      </c>
    </row>
    <row r="20" spans="1:32" x14ac:dyDescent="0.2">
      <c r="A20" s="10" t="str">
        <f>name!D16</f>
        <v>42 Secretarial and related occupations</v>
      </c>
      <c r="B20" s="11">
        <v>13.267937774131449</v>
      </c>
      <c r="C20" s="11">
        <v>12.186501987642931</v>
      </c>
      <c r="D20" s="11">
        <v>11.651382260536964</v>
      </c>
      <c r="E20" s="11">
        <v>10.486564018764843</v>
      </c>
      <c r="F20" s="11">
        <v>7.993071618454004</v>
      </c>
      <c r="G20" s="11"/>
      <c r="H20" s="11">
        <f t="shared" si="2"/>
        <v>-3.6583106420829603</v>
      </c>
      <c r="I20" s="11">
        <f>'RD T1'!E19</f>
        <v>5.1657973913530553</v>
      </c>
      <c r="J20" s="11">
        <f t="shared" si="5"/>
        <v>1.507486749270095</v>
      </c>
      <c r="L20" s="10" t="str">
        <f>name!D16</f>
        <v>42 Secretarial and related occupations</v>
      </c>
      <c r="M20" s="11">
        <v>0.62860997667584517</v>
      </c>
      <c r="N20" s="11">
        <v>0.52306613019252512</v>
      </c>
      <c r="O20" s="11">
        <v>0.47928406933956202</v>
      </c>
      <c r="P20" s="11">
        <v>0.46528349315213918</v>
      </c>
      <c r="Q20" s="11">
        <v>0.51726550855654196</v>
      </c>
      <c r="R20" s="11"/>
      <c r="S20" s="11">
        <f t="shared" si="3"/>
        <v>3.798143921697994E-2</v>
      </c>
      <c r="T20" s="11">
        <f>'RD T1'!T19</f>
        <v>0.15420340915024144</v>
      </c>
      <c r="U20" s="11">
        <f t="shared" si="6"/>
        <v>0.19218484836722138</v>
      </c>
      <c r="W20" s="10" t="str">
        <f>name!D16</f>
        <v>42 Secretarial and related occupations</v>
      </c>
      <c r="X20" s="11">
        <v>12.639327797455604</v>
      </c>
      <c r="Y20" s="11">
        <v>11.663435857450404</v>
      </c>
      <c r="Z20" s="11">
        <v>11.172098191197401</v>
      </c>
      <c r="AA20" s="11">
        <v>10.021280525612706</v>
      </c>
      <c r="AB20" s="11">
        <v>7.4758061098974595</v>
      </c>
      <c r="AC20" s="11"/>
      <c r="AD20" s="11">
        <f t="shared" si="4"/>
        <v>-3.6962920812999416</v>
      </c>
      <c r="AE20" s="11">
        <f>'RD T1'!T48</f>
        <v>5.0115939822028119</v>
      </c>
      <c r="AF20" s="11">
        <f t="shared" si="7"/>
        <v>1.3153019009028704</v>
      </c>
    </row>
    <row r="21" spans="1:32" x14ac:dyDescent="0.2">
      <c r="A21" s="10" t="str">
        <f>name!D17</f>
        <v>51 Skilled agricultural and related trades</v>
      </c>
      <c r="B21" s="11">
        <v>4.6385008650290258</v>
      </c>
      <c r="C21" s="11">
        <v>5.076984504815508</v>
      </c>
      <c r="D21" s="11">
        <v>4.2171130192390267</v>
      </c>
      <c r="E21" s="11">
        <v>4.4065480966332942</v>
      </c>
      <c r="F21" s="11">
        <v>5.179431201935274</v>
      </c>
      <c r="G21" s="11"/>
      <c r="H21" s="11">
        <f t="shared" si="2"/>
        <v>0.96231818269624725</v>
      </c>
      <c r="I21" s="11">
        <f>'RD T1'!E20</f>
        <v>2.5845150104418919</v>
      </c>
      <c r="J21" s="11">
        <f t="shared" si="5"/>
        <v>3.5468331931381392</v>
      </c>
      <c r="L21" s="10" t="str">
        <f>name!D17</f>
        <v>51 Skilled agricultural and related trades</v>
      </c>
      <c r="M21" s="11">
        <v>3.721772130187631</v>
      </c>
      <c r="N21" s="11">
        <v>4.340496327861401</v>
      </c>
      <c r="O21" s="11">
        <v>3.2085296435726134</v>
      </c>
      <c r="P21" s="11">
        <v>3.2697659055293009</v>
      </c>
      <c r="Q21" s="11">
        <v>3.7128318634893174</v>
      </c>
      <c r="R21" s="11"/>
      <c r="S21" s="11">
        <f t="shared" si="3"/>
        <v>0.50430221991670399</v>
      </c>
      <c r="T21" s="11">
        <f>'RD T1'!T20</f>
        <v>1.7470928667945329</v>
      </c>
      <c r="U21" s="11">
        <f t="shared" si="6"/>
        <v>2.2513950867112369</v>
      </c>
      <c r="W21" s="10" t="str">
        <f>name!D17</f>
        <v>51 Skilled agricultural and related trades</v>
      </c>
      <c r="X21" s="11">
        <v>0.9167287348413965</v>
      </c>
      <c r="Y21" s="11">
        <v>0.73648817695410362</v>
      </c>
      <c r="Z21" s="11">
        <v>1.0085833756664127</v>
      </c>
      <c r="AA21" s="11">
        <v>1.1367821911039966</v>
      </c>
      <c r="AB21" s="11">
        <v>1.466599338445951</v>
      </c>
      <c r="AC21" s="11"/>
      <c r="AD21" s="11">
        <f t="shared" si="4"/>
        <v>0.45801596277953838</v>
      </c>
      <c r="AE21" s="11">
        <f>'RD T1'!T49</f>
        <v>0.83742214364735945</v>
      </c>
      <c r="AF21" s="11">
        <f t="shared" si="7"/>
        <v>1.2954381064268978</v>
      </c>
    </row>
    <row r="22" spans="1:32" x14ac:dyDescent="0.2">
      <c r="A22" s="10" t="str">
        <f>name!D18</f>
        <v>52 Skilled metal, electrical and electronic trades</v>
      </c>
      <c r="B22" s="11">
        <v>19.225953042941963</v>
      </c>
      <c r="C22" s="11">
        <v>19.923267711604904</v>
      </c>
      <c r="D22" s="11">
        <v>16.973328697190929</v>
      </c>
      <c r="E22" s="11">
        <v>17.52247947632042</v>
      </c>
      <c r="F22" s="11">
        <v>16.71191837920027</v>
      </c>
      <c r="G22" s="11"/>
      <c r="H22" s="11">
        <f t="shared" si="2"/>
        <v>-0.26141031799065928</v>
      </c>
      <c r="I22" s="11">
        <f>'RD T1'!E21</f>
        <v>6.6045840135089522</v>
      </c>
      <c r="J22" s="11">
        <f t="shared" si="5"/>
        <v>6.3431736955182929</v>
      </c>
      <c r="L22" s="10" t="str">
        <f>name!D18</f>
        <v>52 Skilled metal, electrical and electronic trades</v>
      </c>
      <c r="M22" s="11">
        <v>18.714411252227162</v>
      </c>
      <c r="N22" s="11">
        <v>19.061586143649585</v>
      </c>
      <c r="O22" s="11">
        <v>16.33565203473584</v>
      </c>
      <c r="P22" s="11">
        <v>16.355560136582596</v>
      </c>
      <c r="Q22" s="11">
        <v>15.309491557319198</v>
      </c>
      <c r="R22" s="11"/>
      <c r="S22" s="11">
        <f t="shared" si="3"/>
        <v>-1.0261604774166422</v>
      </c>
      <c r="T22" s="11">
        <f>'RD T1'!T21</f>
        <v>5.9551956025937969</v>
      </c>
      <c r="U22" s="11">
        <f t="shared" si="6"/>
        <v>4.9290351251771547</v>
      </c>
      <c r="W22" s="10" t="str">
        <f>name!D18</f>
        <v>52 Skilled metal, electrical and electronic trades</v>
      </c>
      <c r="X22" s="11">
        <v>0.5115417907148031</v>
      </c>
      <c r="Y22" s="11">
        <v>0.86168156795532547</v>
      </c>
      <c r="Z22" s="11">
        <v>0.63767666245508348</v>
      </c>
      <c r="AA22" s="11">
        <v>1.1669193397378046</v>
      </c>
      <c r="AB22" s="11">
        <v>1.402426821881086</v>
      </c>
      <c r="AC22" s="11"/>
      <c r="AD22" s="11">
        <f t="shared" si="4"/>
        <v>0.76475015942600255</v>
      </c>
      <c r="AE22" s="11">
        <f>'RD T1'!T50</f>
        <v>0.64938841091515664</v>
      </c>
      <c r="AF22" s="11">
        <f t="shared" si="7"/>
        <v>1.4141385703411591</v>
      </c>
    </row>
    <row r="23" spans="1:32" x14ac:dyDescent="0.2">
      <c r="A23" s="10" t="str">
        <f>name!D19</f>
        <v>53 Skilled construction and building trades</v>
      </c>
      <c r="B23" s="11">
        <v>13.056626687304844</v>
      </c>
      <c r="C23" s="11">
        <v>13.222084944303807</v>
      </c>
      <c r="D23" s="11">
        <v>11.663353379715661</v>
      </c>
      <c r="E23" s="11">
        <v>11.957676045558417</v>
      </c>
      <c r="F23" s="11">
        <v>10.858644861174174</v>
      </c>
      <c r="G23" s="11"/>
      <c r="H23" s="11">
        <f t="shared" si="2"/>
        <v>-0.80470851854148684</v>
      </c>
      <c r="I23" s="11">
        <f>'RD T1'!E22</f>
        <v>4.8397450322755802</v>
      </c>
      <c r="J23" s="11">
        <f t="shared" si="5"/>
        <v>4.0350365137340933</v>
      </c>
      <c r="L23" s="10" t="str">
        <f>name!D19</f>
        <v>53 Skilled construction and building trades</v>
      </c>
      <c r="M23" s="11">
        <v>12.838098989082283</v>
      </c>
      <c r="N23" s="11">
        <v>12.940789469709864</v>
      </c>
      <c r="O23" s="11">
        <v>11.403011822288766</v>
      </c>
      <c r="P23" s="11">
        <v>11.786011408604343</v>
      </c>
      <c r="Q23" s="11">
        <v>10.654820235090041</v>
      </c>
      <c r="R23" s="11"/>
      <c r="S23" s="11">
        <f t="shared" si="3"/>
        <v>-0.74819158719872547</v>
      </c>
      <c r="T23" s="11">
        <f>'RD T1'!T22</f>
        <v>4.7405291954945179</v>
      </c>
      <c r="U23" s="11">
        <f t="shared" si="6"/>
        <v>3.9923376082957924</v>
      </c>
      <c r="W23" s="10" t="str">
        <f>name!D19</f>
        <v>53 Skilled construction and building trades</v>
      </c>
      <c r="X23" s="11">
        <v>0.21852769822256526</v>
      </c>
      <c r="Y23" s="11">
        <v>0.28129547459394177</v>
      </c>
      <c r="Z23" s="11">
        <v>0.26034155742688908</v>
      </c>
      <c r="AA23" s="11">
        <v>0.17166463695407874</v>
      </c>
      <c r="AB23" s="11">
        <v>0.20382462608413995</v>
      </c>
      <c r="AC23" s="11"/>
      <c r="AD23" s="11">
        <f t="shared" si="4"/>
        <v>-5.6516931342749127E-2</v>
      </c>
      <c r="AE23" s="11">
        <f>'RD T1'!T51</f>
        <v>9.921583678105976E-2</v>
      </c>
      <c r="AF23" s="11">
        <f t="shared" si="7"/>
        <v>4.2698905438310633E-2</v>
      </c>
    </row>
    <row r="24" spans="1:32" x14ac:dyDescent="0.2">
      <c r="A24" s="10" t="str">
        <f>name!D20</f>
        <v>54 Textiles, printing and other skilled trades</v>
      </c>
      <c r="B24" s="11">
        <v>11.352517843149737</v>
      </c>
      <c r="C24" s="11">
        <v>10.594941371663392</v>
      </c>
      <c r="D24" s="11">
        <v>9.7900683622373847</v>
      </c>
      <c r="E24" s="11">
        <v>10.769412471152652</v>
      </c>
      <c r="F24" s="11">
        <v>11.289539360541372</v>
      </c>
      <c r="G24" s="11"/>
      <c r="H24" s="11">
        <f t="shared" si="2"/>
        <v>1.4994709983039876</v>
      </c>
      <c r="I24" s="11">
        <f>'RD T1'!E23</f>
        <v>4.7235941833279345</v>
      </c>
      <c r="J24" s="11">
        <f t="shared" si="5"/>
        <v>6.223065181631922</v>
      </c>
      <c r="L24" s="10" t="str">
        <f>name!D20</f>
        <v>54 Textiles, printing and other skilled trades</v>
      </c>
      <c r="M24" s="11">
        <v>6.9994268032622582</v>
      </c>
      <c r="N24" s="11">
        <v>6.5848472755571645</v>
      </c>
      <c r="O24" s="11">
        <v>5.5376262439285977</v>
      </c>
      <c r="P24" s="11">
        <v>6.1097168405762847</v>
      </c>
      <c r="Q24" s="11">
        <v>6.2630640608740942</v>
      </c>
      <c r="R24" s="11"/>
      <c r="S24" s="11">
        <f t="shared" si="3"/>
        <v>0.72543781694549647</v>
      </c>
      <c r="T24" s="11">
        <f>'RD T1'!T23</f>
        <v>1.9873401850616579</v>
      </c>
      <c r="U24" s="11">
        <f t="shared" si="6"/>
        <v>2.7127780020071546</v>
      </c>
      <c r="W24" s="10" t="str">
        <f>name!D20</f>
        <v>54 Textiles, printing and other skilled trades</v>
      </c>
      <c r="X24" s="11">
        <v>4.3530910398874925</v>
      </c>
      <c r="Y24" s="11">
        <v>4.0100940961062204</v>
      </c>
      <c r="Z24" s="11">
        <v>4.2524421183087853</v>
      </c>
      <c r="AA24" s="11">
        <v>4.6596956305763619</v>
      </c>
      <c r="AB24" s="11">
        <v>5.0264752996672746</v>
      </c>
      <c r="AC24" s="11"/>
      <c r="AD24" s="11">
        <f t="shared" si="4"/>
        <v>0.77403318135848931</v>
      </c>
      <c r="AE24" s="11">
        <f>'RD T1'!T52</f>
        <v>2.7362539982662772</v>
      </c>
      <c r="AF24" s="11">
        <f t="shared" si="7"/>
        <v>3.5102871796247666</v>
      </c>
    </row>
    <row r="25" spans="1:32" x14ac:dyDescent="0.2">
      <c r="A25" s="10" t="str">
        <f>name!D21</f>
        <v>61 Caring personal service occupations</v>
      </c>
      <c r="B25" s="11">
        <v>32.92307383765533</v>
      </c>
      <c r="C25" s="11">
        <v>36.105717628371544</v>
      </c>
      <c r="D25" s="11">
        <v>34.120519963861241</v>
      </c>
      <c r="E25" s="11">
        <v>35.77832362718889</v>
      </c>
      <c r="F25" s="11">
        <v>38.363332115214213</v>
      </c>
      <c r="G25" s="11"/>
      <c r="H25" s="11">
        <f t="shared" si="2"/>
        <v>4.2428121513529717</v>
      </c>
      <c r="I25" s="11">
        <f>'RD T1'!E24</f>
        <v>20.040469173154136</v>
      </c>
      <c r="J25" s="11">
        <f t="shared" si="5"/>
        <v>24.283281324507108</v>
      </c>
      <c r="L25" s="10" t="str">
        <f>name!D21</f>
        <v>61 Caring personal service occupations</v>
      </c>
      <c r="M25" s="11">
        <v>6.4794939188682026</v>
      </c>
      <c r="N25" s="11">
        <v>6.813845640467032</v>
      </c>
      <c r="O25" s="11">
        <v>6.6546261969649709</v>
      </c>
      <c r="P25" s="11">
        <v>8.0573886941697079</v>
      </c>
      <c r="Q25" s="11">
        <v>9.4149605692304341</v>
      </c>
      <c r="R25" s="11"/>
      <c r="S25" s="11">
        <f t="shared" si="3"/>
        <v>2.7603343722654632</v>
      </c>
      <c r="T25" s="11">
        <f>'RD T1'!T24</f>
        <v>3.6909774432382165</v>
      </c>
      <c r="U25" s="11">
        <f t="shared" si="6"/>
        <v>6.4513118155036793</v>
      </c>
      <c r="W25" s="10" t="str">
        <f>name!D21</f>
        <v>61 Caring personal service occupations</v>
      </c>
      <c r="X25" s="11">
        <v>26.443579918787155</v>
      </c>
      <c r="Y25" s="11">
        <v>29.291871987904493</v>
      </c>
      <c r="Z25" s="11">
        <v>27.465893766896261</v>
      </c>
      <c r="AA25" s="11">
        <v>27.720934933019084</v>
      </c>
      <c r="AB25" s="11">
        <v>28.948371545983775</v>
      </c>
      <c r="AC25" s="11"/>
      <c r="AD25" s="11">
        <f t="shared" si="4"/>
        <v>1.4824777790875139</v>
      </c>
      <c r="AE25" s="11">
        <f>'RD T1'!T53</f>
        <v>16.349491729915922</v>
      </c>
      <c r="AF25" s="11">
        <f t="shared" si="7"/>
        <v>17.831969509003436</v>
      </c>
    </row>
    <row r="26" spans="1:32" x14ac:dyDescent="0.2">
      <c r="A26" s="10" t="str">
        <f>name!D22</f>
        <v>62 Leisure, travel and related personal service occupations</v>
      </c>
      <c r="B26" s="11">
        <v>13.702609981394827</v>
      </c>
      <c r="C26" s="11">
        <v>14.25301028353654</v>
      </c>
      <c r="D26" s="11">
        <v>13.109653413017485</v>
      </c>
      <c r="E26" s="11">
        <v>12.464425679894802</v>
      </c>
      <c r="F26" s="11">
        <v>12.658944292492629</v>
      </c>
      <c r="G26" s="11"/>
      <c r="H26" s="11">
        <f t="shared" si="2"/>
        <v>-0.45070912052485568</v>
      </c>
      <c r="I26" s="11">
        <f>'RD T1'!E25</f>
        <v>6.3664914506528607</v>
      </c>
      <c r="J26" s="11">
        <f t="shared" si="5"/>
        <v>5.915782330128005</v>
      </c>
      <c r="L26" s="10" t="str">
        <f>name!D22</f>
        <v>62 Leisure, travel and related personal service occupations</v>
      </c>
      <c r="M26" s="11">
        <v>4.0959845895140727</v>
      </c>
      <c r="N26" s="11">
        <v>4.5730084782191112</v>
      </c>
      <c r="O26" s="11">
        <v>4.0708779337105803</v>
      </c>
      <c r="P26" s="11">
        <v>4.068626669475413</v>
      </c>
      <c r="Q26" s="11">
        <v>4.5310012605788241</v>
      </c>
      <c r="R26" s="11"/>
      <c r="S26" s="11">
        <f t="shared" si="3"/>
        <v>0.46012332686824386</v>
      </c>
      <c r="T26" s="11">
        <f>'RD T1'!T25</f>
        <v>1.8438517696187882</v>
      </c>
      <c r="U26" s="11">
        <f t="shared" si="6"/>
        <v>2.303975096487032</v>
      </c>
      <c r="W26" s="10" t="str">
        <f>name!D22</f>
        <v>62 Leisure, travel and related personal service occupations</v>
      </c>
      <c r="X26" s="11">
        <v>9.6066253918807547</v>
      </c>
      <c r="Y26" s="11">
        <v>9.6800018053174277</v>
      </c>
      <c r="Z26" s="11">
        <v>9.0387754793068975</v>
      </c>
      <c r="AA26" s="11">
        <v>8.3957990104193811</v>
      </c>
      <c r="AB26" s="11">
        <v>8.1279430319138122</v>
      </c>
      <c r="AC26" s="11"/>
      <c r="AD26" s="11">
        <f t="shared" si="4"/>
        <v>-0.91083244739308533</v>
      </c>
      <c r="AE26" s="11">
        <f>'RD T1'!T54</f>
        <v>4.5226396810340725</v>
      </c>
      <c r="AF26" s="11">
        <f t="shared" si="7"/>
        <v>3.6118072336409872</v>
      </c>
    </row>
    <row r="27" spans="1:32" x14ac:dyDescent="0.2">
      <c r="A27" s="10" t="str">
        <f>name!D23</f>
        <v>63 Community and civil enforcement occupations</v>
      </c>
      <c r="B27" s="11">
        <v>0.59178980189886221</v>
      </c>
      <c r="C27" s="11">
        <v>0.50074611319114404</v>
      </c>
      <c r="D27" s="11">
        <v>0.60906364586652584</v>
      </c>
      <c r="E27" s="11">
        <v>0.4555504718803034</v>
      </c>
      <c r="F27" s="11">
        <v>0.4907496594579136</v>
      </c>
      <c r="G27" s="11"/>
      <c r="H27" s="11">
        <f t="shared" si="2"/>
        <v>-0.11831398640861224</v>
      </c>
      <c r="I27" s="11">
        <f>'RD T1'!E26</f>
        <v>0.23210064092924293</v>
      </c>
      <c r="J27" s="11">
        <f t="shared" si="5"/>
        <v>0.11378665452063069</v>
      </c>
      <c r="L27" s="10" t="str">
        <f>name!D23</f>
        <v>63 Community and civil enforcement occupations</v>
      </c>
      <c r="M27" s="11">
        <v>0.45325647607588471</v>
      </c>
      <c r="N27" s="11">
        <v>0.33879333832795949</v>
      </c>
      <c r="O27" s="11">
        <v>0.47420589626658421</v>
      </c>
      <c r="P27" s="11">
        <v>0.27016022650629434</v>
      </c>
      <c r="Q27" s="11">
        <v>0.30619587147802307</v>
      </c>
      <c r="R27" s="11"/>
      <c r="S27" s="11">
        <f t="shared" si="3"/>
        <v>-0.16801002478856114</v>
      </c>
      <c r="T27" s="11">
        <f>'RD T1'!T26</f>
        <v>0.12210839505837569</v>
      </c>
      <c r="U27" s="11">
        <f t="shared" si="6"/>
        <v>-4.5901629730185453E-2</v>
      </c>
      <c r="W27" s="10" t="str">
        <f>name!D23</f>
        <v>63 Community and civil enforcement occupations</v>
      </c>
      <c r="X27" s="11">
        <v>0.13853332582297756</v>
      </c>
      <c r="Y27" s="11">
        <v>0.16195277486318496</v>
      </c>
      <c r="Z27" s="11">
        <v>0.13485774959994132</v>
      </c>
      <c r="AA27" s="11">
        <v>0.18539024537400922</v>
      </c>
      <c r="AB27" s="11">
        <v>0.1845537879798905</v>
      </c>
      <c r="AC27" s="11"/>
      <c r="AD27" s="11">
        <f t="shared" si="4"/>
        <v>4.9696038379949181E-2</v>
      </c>
      <c r="AE27" s="11">
        <f>'RD T1'!T55</f>
        <v>0.10999224587086721</v>
      </c>
      <c r="AF27" s="11">
        <f t="shared" si="7"/>
        <v>0.15968828425081638</v>
      </c>
    </row>
    <row r="28" spans="1:32" x14ac:dyDescent="0.2">
      <c r="A28" s="10" t="str">
        <f>name!D24</f>
        <v>71 Sales occupations</v>
      </c>
      <c r="B28" s="11">
        <v>35.259233488954557</v>
      </c>
      <c r="C28" s="11">
        <v>34.484465415893261</v>
      </c>
      <c r="D28" s="11">
        <v>34.228482407914534</v>
      </c>
      <c r="E28" s="11">
        <v>33.956955990456294</v>
      </c>
      <c r="F28" s="11">
        <v>32.962455671638708</v>
      </c>
      <c r="G28" s="11"/>
      <c r="H28" s="11">
        <f t="shared" si="2"/>
        <v>-1.2660267362758262</v>
      </c>
      <c r="I28" s="11">
        <f>'RD T1'!E27</f>
        <v>14.778604306019474</v>
      </c>
      <c r="J28" s="11">
        <f t="shared" si="5"/>
        <v>13.512577569743648</v>
      </c>
      <c r="L28" s="10" t="str">
        <f>name!D24</f>
        <v>71 Sales occupations</v>
      </c>
      <c r="M28" s="11">
        <v>15.193011084804246</v>
      </c>
      <c r="N28" s="11">
        <v>15.586941446958736</v>
      </c>
      <c r="O28" s="11">
        <v>15.447099905867976</v>
      </c>
      <c r="P28" s="11">
        <v>15.589847873893895</v>
      </c>
      <c r="Q28" s="11">
        <v>15.697970620846336</v>
      </c>
      <c r="R28" s="11"/>
      <c r="S28" s="11">
        <f t="shared" si="3"/>
        <v>0.25087071497836</v>
      </c>
      <c r="T28" s="11">
        <f>'RD T1'!T27</f>
        <v>5.2076266255472525</v>
      </c>
      <c r="U28" s="11">
        <f t="shared" si="6"/>
        <v>5.4584973405256125</v>
      </c>
      <c r="W28" s="10" t="str">
        <f>name!D24</f>
        <v>71 Sales occupations</v>
      </c>
      <c r="X28" s="11">
        <v>20.066222404150285</v>
      </c>
      <c r="Y28" s="11">
        <v>18.897523968934575</v>
      </c>
      <c r="Z28" s="11">
        <v>18.781382502046561</v>
      </c>
      <c r="AA28" s="11">
        <v>18.367108116562374</v>
      </c>
      <c r="AB28" s="11">
        <v>17.264485050792395</v>
      </c>
      <c r="AC28" s="11"/>
      <c r="AD28" s="11">
        <f t="shared" si="4"/>
        <v>-1.5168974512541666</v>
      </c>
      <c r="AE28" s="11">
        <f>'RD T1'!T56</f>
        <v>9.5709776804722217</v>
      </c>
      <c r="AF28" s="11">
        <f t="shared" si="7"/>
        <v>8.0540802292180551</v>
      </c>
    </row>
    <row r="29" spans="1:32" x14ac:dyDescent="0.2">
      <c r="A29" s="10" t="str">
        <f>name!D25</f>
        <v>72 Customer service occupations</v>
      </c>
      <c r="B29" s="11">
        <v>8.8532307077549284</v>
      </c>
      <c r="C29" s="11">
        <v>9.6065106013068515</v>
      </c>
      <c r="D29" s="11">
        <v>9.6910778125293326</v>
      </c>
      <c r="E29" s="11">
        <v>10.832218439827502</v>
      </c>
      <c r="F29" s="11">
        <v>12.078178289060476</v>
      </c>
      <c r="G29" s="11"/>
      <c r="H29" s="11">
        <f t="shared" si="2"/>
        <v>2.3871004765311437</v>
      </c>
      <c r="I29" s="11">
        <f>'RD T1'!E28</f>
        <v>4.9628771355503432</v>
      </c>
      <c r="J29" s="11">
        <f t="shared" si="5"/>
        <v>7.3499776120814868</v>
      </c>
      <c r="L29" s="10" t="str">
        <f>name!D25</f>
        <v>72 Customer service occupations</v>
      </c>
      <c r="M29" s="11">
        <v>3.335803864806139</v>
      </c>
      <c r="N29" s="11">
        <v>3.0989611487708686</v>
      </c>
      <c r="O29" s="11">
        <v>3.5011757124112788</v>
      </c>
      <c r="P29" s="11">
        <v>4.3744761468940005</v>
      </c>
      <c r="Q29" s="11">
        <v>5.1273689335933597</v>
      </c>
      <c r="R29" s="11"/>
      <c r="S29" s="11">
        <f t="shared" si="3"/>
        <v>1.6261932211820809</v>
      </c>
      <c r="T29" s="11">
        <f>'RD T1'!T28</f>
        <v>1.5355586342360585</v>
      </c>
      <c r="U29" s="11">
        <f t="shared" si="6"/>
        <v>3.1617518554181396</v>
      </c>
      <c r="W29" s="10" t="str">
        <f>name!D25</f>
        <v>72 Customer service occupations</v>
      </c>
      <c r="X29" s="11">
        <v>5.5174268429488054</v>
      </c>
      <c r="Y29" s="11">
        <v>6.5075494525359723</v>
      </c>
      <c r="Z29" s="11">
        <v>6.1899021001180641</v>
      </c>
      <c r="AA29" s="11">
        <v>6.4577422929335047</v>
      </c>
      <c r="AB29" s="11">
        <v>6.9508093554671113</v>
      </c>
      <c r="AC29" s="11"/>
      <c r="AD29" s="11">
        <f t="shared" si="4"/>
        <v>0.76090725534904724</v>
      </c>
      <c r="AE29" s="11">
        <f>'RD T1'!T57</f>
        <v>3.4273185013142853</v>
      </c>
      <c r="AF29" s="11">
        <f t="shared" si="7"/>
        <v>4.1882257566633321</v>
      </c>
    </row>
    <row r="30" spans="1:32" x14ac:dyDescent="0.2">
      <c r="A30" s="10" t="str">
        <f>name!D26</f>
        <v>81 Process, plant and machine operatives</v>
      </c>
      <c r="B30" s="11">
        <v>8.0260226574220681</v>
      </c>
      <c r="C30" s="11">
        <v>8.1258526254614427</v>
      </c>
      <c r="D30" s="11">
        <v>7.0556909979899514</v>
      </c>
      <c r="E30" s="11">
        <v>7.6454002108969306</v>
      </c>
      <c r="F30" s="11">
        <v>7.3538804712686536</v>
      </c>
      <c r="G30" s="11"/>
      <c r="H30" s="11">
        <f t="shared" si="2"/>
        <v>0.29818947327870227</v>
      </c>
      <c r="I30" s="11">
        <f>'RD T1'!E29</f>
        <v>2.8526237559952294</v>
      </c>
      <c r="J30" s="11">
        <f t="shared" si="5"/>
        <v>3.1508132292739317</v>
      </c>
      <c r="L30" s="10" t="str">
        <f>name!D26</f>
        <v>81 Process, plant and machine operatives</v>
      </c>
      <c r="M30" s="11">
        <v>6.6540305739680168</v>
      </c>
      <c r="N30" s="11">
        <v>6.6984635128996812</v>
      </c>
      <c r="O30" s="11">
        <v>5.8375051463214653</v>
      </c>
      <c r="P30" s="11">
        <v>6.1920430842448368</v>
      </c>
      <c r="Q30" s="11">
        <v>5.9168216020542674</v>
      </c>
      <c r="R30" s="11"/>
      <c r="S30" s="11">
        <f t="shared" si="3"/>
        <v>7.9316455732802105E-2</v>
      </c>
      <c r="T30" s="11">
        <f>'RD T1'!T29</f>
        <v>2.1828954484300223</v>
      </c>
      <c r="U30" s="11">
        <f t="shared" si="6"/>
        <v>2.2622119041628244</v>
      </c>
      <c r="W30" s="10" t="str">
        <f>name!D26</f>
        <v>81 Process, plant and machine operatives</v>
      </c>
      <c r="X30" s="11">
        <v>1.3719920834540611</v>
      </c>
      <c r="Y30" s="11">
        <v>1.4273891125617584</v>
      </c>
      <c r="Z30" s="11">
        <v>1.2181858516684747</v>
      </c>
      <c r="AA30" s="11">
        <v>1.4533571266520884</v>
      </c>
      <c r="AB30" s="11">
        <v>1.4370588692143837</v>
      </c>
      <c r="AC30" s="11"/>
      <c r="AD30" s="11">
        <f t="shared" si="4"/>
        <v>0.21887301754590904</v>
      </c>
      <c r="AE30" s="11">
        <f>'RD T1'!T58</f>
        <v>0.66972830756520796</v>
      </c>
      <c r="AF30" s="11">
        <f t="shared" si="7"/>
        <v>0.888601325111117</v>
      </c>
    </row>
    <row r="31" spans="1:32" x14ac:dyDescent="0.2">
      <c r="A31" s="10" t="str">
        <f>name!D27</f>
        <v>82 Transport and mobile machine drivers and operatives</v>
      </c>
      <c r="B31" s="11">
        <v>17.738514948028254</v>
      </c>
      <c r="C31" s="11">
        <v>19.738968556952997</v>
      </c>
      <c r="D31" s="11">
        <v>16.178035422600143</v>
      </c>
      <c r="E31" s="11">
        <v>16.524702459501679</v>
      </c>
      <c r="F31" s="11">
        <v>16.217066269742869</v>
      </c>
      <c r="G31" s="11"/>
      <c r="H31" s="11">
        <f t="shared" si="2"/>
        <v>3.9030847142726088E-2</v>
      </c>
      <c r="I31" s="11">
        <f>'RD T1'!E30</f>
        <v>8.5548379024193473</v>
      </c>
      <c r="J31" s="11">
        <f t="shared" si="5"/>
        <v>8.5938687495620734</v>
      </c>
      <c r="L31" s="10" t="str">
        <f>name!D27</f>
        <v>82 Transport and mobile machine drivers and operatives</v>
      </c>
      <c r="M31" s="11">
        <v>16.100197568636855</v>
      </c>
      <c r="N31" s="11">
        <v>18.109545843611837</v>
      </c>
      <c r="O31" s="11">
        <v>14.79788138310572</v>
      </c>
      <c r="P31" s="11">
        <v>14.710976593845066</v>
      </c>
      <c r="Q31" s="11">
        <v>14.149672115493328</v>
      </c>
      <c r="R31" s="11"/>
      <c r="S31" s="11">
        <f t="shared" si="3"/>
        <v>-0.64820926761239228</v>
      </c>
      <c r="T31" s="11">
        <f>'RD T1'!T30</f>
        <v>7.4661807892821601</v>
      </c>
      <c r="U31" s="11">
        <f t="shared" si="6"/>
        <v>6.8179715216697678</v>
      </c>
      <c r="W31" s="10" t="str">
        <f>name!D27</f>
        <v>82 Transport and mobile machine drivers and operatives</v>
      </c>
      <c r="X31" s="11">
        <v>1.6383173793913679</v>
      </c>
      <c r="Y31" s="11">
        <v>1.6294227133411681</v>
      </c>
      <c r="Z31" s="11">
        <v>1.380154039494436</v>
      </c>
      <c r="AA31" s="11">
        <v>1.8137258656566178</v>
      </c>
      <c r="AB31" s="11">
        <v>2.0673941542495227</v>
      </c>
      <c r="AC31" s="11"/>
      <c r="AD31" s="11">
        <f t="shared" si="4"/>
        <v>0.68724011475508662</v>
      </c>
      <c r="AE31" s="11">
        <f>'RD T1'!T59</f>
        <v>1.0886571131371863</v>
      </c>
      <c r="AF31" s="11">
        <f t="shared" si="7"/>
        <v>1.7758972278922729</v>
      </c>
    </row>
    <row r="32" spans="1:32" x14ac:dyDescent="0.2">
      <c r="A32" s="10" t="str">
        <f>name!D28</f>
        <v>91 Elementary trades and related occupations</v>
      </c>
      <c r="B32" s="11">
        <v>7.063310593170133</v>
      </c>
      <c r="C32" s="11">
        <v>6.4613374101562142</v>
      </c>
      <c r="D32" s="11">
        <v>5.6232553409591262</v>
      </c>
      <c r="E32" s="11">
        <v>10.637464188413258</v>
      </c>
      <c r="F32" s="11">
        <v>11.837179398559336</v>
      </c>
      <c r="G32" s="11"/>
      <c r="H32" s="11">
        <f t="shared" si="2"/>
        <v>6.2139240576002095</v>
      </c>
      <c r="I32" s="11">
        <f>'RD T1'!E31</f>
        <v>4.5539450968853119</v>
      </c>
      <c r="J32" s="11">
        <f t="shared" si="5"/>
        <v>10.767869154485521</v>
      </c>
      <c r="L32" s="10" t="str">
        <f>name!D28</f>
        <v>91 Elementary trades and related occupations</v>
      </c>
      <c r="M32" s="11">
        <v>5.6798953791126889</v>
      </c>
      <c r="N32" s="11">
        <v>5.3053309665127095</v>
      </c>
      <c r="O32" s="11">
        <v>4.6412288240946804</v>
      </c>
      <c r="P32" s="11">
        <v>6.4988772349601422</v>
      </c>
      <c r="Q32" s="11">
        <v>6.9323140411211766</v>
      </c>
      <c r="R32" s="11"/>
      <c r="S32" s="11">
        <f t="shared" si="3"/>
        <v>2.2910852170264961</v>
      </c>
      <c r="T32" s="11">
        <f>'RD T1'!T31</f>
        <v>2.1299107111588782</v>
      </c>
      <c r="U32" s="11">
        <f t="shared" si="6"/>
        <v>4.4209959281853743</v>
      </c>
      <c r="W32" s="10" t="str">
        <f>name!D28</f>
        <v>91 Elementary trades and related occupations</v>
      </c>
      <c r="X32" s="11">
        <v>1.3834152140574494</v>
      </c>
      <c r="Y32" s="11">
        <v>1.1560064436435025</v>
      </c>
      <c r="Z32" s="11">
        <v>0.98202651686444598</v>
      </c>
      <c r="AA32" s="11">
        <v>4.1385869534531246</v>
      </c>
      <c r="AB32" s="11">
        <v>4.9048653574381769</v>
      </c>
      <c r="AC32" s="11"/>
      <c r="AD32" s="11">
        <f t="shared" si="4"/>
        <v>3.9228388405737311</v>
      </c>
      <c r="AE32" s="11">
        <f>'RD T1'!T60</f>
        <v>2.4240343857264328</v>
      </c>
      <c r="AF32" s="11">
        <f t="shared" si="7"/>
        <v>6.3468732263001639</v>
      </c>
    </row>
    <row r="33" spans="1:32" x14ac:dyDescent="0.2">
      <c r="A33" s="10" t="str">
        <f>name!D29</f>
        <v>92 Elementary administration and service occupations</v>
      </c>
      <c r="B33" s="11">
        <v>51.871375126737632</v>
      </c>
      <c r="C33" s="11">
        <v>55.263098828852485</v>
      </c>
      <c r="D33" s="11">
        <v>50.055838923748603</v>
      </c>
      <c r="E33" s="11">
        <v>45.385074705183015</v>
      </c>
      <c r="F33" s="11">
        <v>41.864819678104112</v>
      </c>
      <c r="G33" s="11"/>
      <c r="H33" s="11">
        <f t="shared" ref="H33" si="8">F33-D33</f>
        <v>-8.1910192456444904</v>
      </c>
      <c r="I33" s="11">
        <f>'RD T1'!E32</f>
        <v>21.247747572340881</v>
      </c>
      <c r="J33" s="11">
        <f>SUM(H33:I33)</f>
        <v>13.05672832669639</v>
      </c>
      <c r="L33" s="10" t="str">
        <f>name!D29</f>
        <v>92 Elementary administration and service occupations</v>
      </c>
      <c r="M33" s="11">
        <v>25.010026561502922</v>
      </c>
      <c r="N33" s="11">
        <v>26.361571910095375</v>
      </c>
      <c r="O33" s="11">
        <v>24.043255255557895</v>
      </c>
      <c r="P33" s="11">
        <v>23.302938737788036</v>
      </c>
      <c r="Q33" s="11">
        <v>21.240855814091862</v>
      </c>
      <c r="R33" s="11"/>
      <c r="S33" s="11">
        <f t="shared" ref="S33" si="9">Q33-O33</f>
        <v>-2.8023994414660329</v>
      </c>
      <c r="T33" s="11">
        <f>'RD T1'!T32</f>
        <v>8.8363410821302431</v>
      </c>
      <c r="U33" s="11">
        <f t="shared" ref="U33" si="10">SUM(S33:T33)</f>
        <v>6.0339416406642101</v>
      </c>
      <c r="W33" s="10" t="str">
        <f>name!D29</f>
        <v>92 Elementary administration and service occupations</v>
      </c>
      <c r="X33" s="11">
        <v>26.861348565234746</v>
      </c>
      <c r="Y33" s="11">
        <v>28.901526918757106</v>
      </c>
      <c r="Z33" s="11">
        <v>26.012583668190668</v>
      </c>
      <c r="AA33" s="11">
        <v>22.082135967394958</v>
      </c>
      <c r="AB33" s="11">
        <v>20.623963864012332</v>
      </c>
      <c r="AC33" s="11"/>
      <c r="AD33" s="11">
        <f t="shared" ref="AD33" si="11">AB33-Z33</f>
        <v>-5.3886198041783366</v>
      </c>
      <c r="AE33" s="11">
        <f>'RD T1'!T61</f>
        <v>12.411406490210638</v>
      </c>
      <c r="AF33" s="11">
        <f t="shared" ref="AF33" si="12">SUM(AD33:AE33)</f>
        <v>7.0227866860323012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554.29899999999986</v>
      </c>
      <c r="C35" s="34">
        <f>SUM(C8:C33)</f>
        <v>595.88100000000054</v>
      </c>
      <c r="D35" s="34">
        <f>SUM(D8:D33)</f>
        <v>580.88100000000043</v>
      </c>
      <c r="E35" s="34">
        <f>SUM(E8:E33)</f>
        <v>601.08500000000015</v>
      </c>
      <c r="F35" s="34">
        <f>SUM(F8:F33)</f>
        <v>627.94699999999966</v>
      </c>
      <c r="G35" s="11"/>
      <c r="H35" s="34">
        <f>F35-D35</f>
        <v>47.065999999999235</v>
      </c>
      <c r="I35" s="34">
        <f>SUM(I8:I33)</f>
        <v>286.90887377665791</v>
      </c>
      <c r="J35" s="34">
        <f>SUM(J8:J33)</f>
        <v>333.9748737766572</v>
      </c>
      <c r="L35" s="231" t="str">
        <f>name!D3</f>
        <v>All occupations</v>
      </c>
      <c r="M35" s="34">
        <f>SUM(M8:M33)</f>
        <v>299.68929076399354</v>
      </c>
      <c r="N35" s="34">
        <f>SUM(N8:N33)</f>
        <v>319.43797615359307</v>
      </c>
      <c r="O35" s="34">
        <f>SUM(O8:O33)</f>
        <v>307.35790725120529</v>
      </c>
      <c r="P35" s="34">
        <f>SUM(P8:P33)</f>
        <v>319.07709894869998</v>
      </c>
      <c r="Q35" s="34">
        <f>SUM(Q8:Q33)</f>
        <v>333.3097414973368</v>
      </c>
      <c r="R35" s="11"/>
      <c r="S35" s="34">
        <f>Q35-O35</f>
        <v>25.951834246131511</v>
      </c>
      <c r="T35" s="34">
        <f>SUM(T8:T33)</f>
        <v>127.77804026988261</v>
      </c>
      <c r="U35" s="34">
        <f>SUM(U8:U33)</f>
        <v>153.72987451601426</v>
      </c>
      <c r="W35" s="231" t="str">
        <f>name!D3</f>
        <v>All occupations</v>
      </c>
      <c r="X35" s="34">
        <f>SUM(X8:X33)</f>
        <v>254.60970923600647</v>
      </c>
      <c r="Y35" s="34">
        <f>SUM(Y8:Y33)</f>
        <v>276.44302384640719</v>
      </c>
      <c r="Z35" s="34">
        <f>SUM(Z8:Z33)</f>
        <v>273.52309274879502</v>
      </c>
      <c r="AA35" s="34">
        <f>SUM(AA8:AA33)</f>
        <v>282.00790105129988</v>
      </c>
      <c r="AB35" s="34">
        <f>SUM(AB8:AB33)</f>
        <v>294.63725850266314</v>
      </c>
      <c r="AC35" s="11"/>
      <c r="AD35" s="34">
        <f t="shared" ref="AD35" si="13">AB35-Z35</f>
        <v>21.114165753868122</v>
      </c>
      <c r="AE35" s="34">
        <f>SUM(AE8:AE33)</f>
        <v>159.13083350677528</v>
      </c>
      <c r="AF35" s="34">
        <f>SUM(AF8:AF33)</f>
        <v>180.24499926064337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Thames Valley Berkshire (Continued)</v>
      </c>
      <c r="L38" s="19" t="str">
        <f>CONCATENATE(L$1," (Continued)")</f>
        <v>Occupation Table 2.1  Males: Employment Change by Occupation (SOC 2020) and Replacement Demand, 2015-2035, Thames Valley Berkshire (Continued)</v>
      </c>
      <c r="W38" s="19" t="str">
        <f>CONCATENATE(W$1," (Continued)")</f>
        <v>Occupation Table 2.2  Females: Employment Change by Occupation (SOC 2020) and Replacement Demand, 2015-2035, Thames Valley Berkshire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8.507729725911144</v>
      </c>
      <c r="C45" s="173">
        <f t="shared" si="20"/>
        <v>9.3303615738543186</v>
      </c>
      <c r="D45" s="173">
        <f t="shared" si="20"/>
        <v>9.5675465926103396</v>
      </c>
      <c r="E45" s="173">
        <f t="shared" si="20"/>
        <v>8.5083063829120267</v>
      </c>
      <c r="F45" s="173">
        <f t="shared" si="20"/>
        <v>8.8502494259474105</v>
      </c>
      <c r="H45" s="68">
        <f t="shared" ref="H45:H70" si="21">IF(D8&gt;0,(H8/D8)*100,0)</f>
        <v>-2.1314210832510203E-3</v>
      </c>
      <c r="I45" s="69">
        <f t="shared" ref="I45:I70" si="22">IF(D8&gt;0,I8/D8*100,0)</f>
        <v>48.848084731723077</v>
      </c>
      <c r="J45" s="69">
        <f t="shared" ref="J45:J70" si="23">IF(D8&gt;0,(J8/D8)*100,0)</f>
        <v>48.845953310639821</v>
      </c>
      <c r="L45" t="str">
        <f t="shared" ref="L45:L70" si="24">L8</f>
        <v>11 Corporate managers and directors</v>
      </c>
      <c r="M45" s="173">
        <f t="shared" ref="M45:Q45" si="25">M8/M$35*100</f>
        <v>10.947902008481506</v>
      </c>
      <c r="N45" s="173">
        <f t="shared" si="25"/>
        <v>11.616288836250765</v>
      </c>
      <c r="O45" s="173">
        <f t="shared" si="25"/>
        <v>11.920783894235248</v>
      </c>
      <c r="P45" s="173">
        <f t="shared" si="25"/>
        <v>10.084031063456402</v>
      </c>
      <c r="Q45" s="173">
        <f t="shared" si="25"/>
        <v>10.046449635085123</v>
      </c>
      <c r="S45" s="68">
        <f t="shared" ref="S45:S70" si="26">IF(O8&gt;0,(S8/O8)*100,0)</f>
        <v>-8.6073200101038285</v>
      </c>
      <c r="T45" s="69">
        <f t="shared" ref="T45:T70" si="27">IF(O8&gt;0,T8/O8*100,0)</f>
        <v>42.180890074705495</v>
      </c>
      <c r="U45" s="69">
        <f t="shared" ref="U45:U70" si="28">IF(O8&gt;0,(U8/O8)*100,0)</f>
        <v>33.573570064601668</v>
      </c>
      <c r="W45" t="str">
        <f t="shared" ref="W45:W70" si="29">W8</f>
        <v>11 Corporate managers and directors</v>
      </c>
      <c r="X45" s="173">
        <f t="shared" ref="X45:AB45" si="30">X8/X$35*100</f>
        <v>5.6355160035836587</v>
      </c>
      <c r="Y45" s="173">
        <f t="shared" si="30"/>
        <v>6.6889059560776998</v>
      </c>
      <c r="Z45" s="173">
        <f t="shared" si="30"/>
        <v>6.923213768554537</v>
      </c>
      <c r="AA45" s="173">
        <f t="shared" si="30"/>
        <v>6.7254568317623953</v>
      </c>
      <c r="AB45" s="173">
        <f t="shared" si="30"/>
        <v>7.4970424876499369</v>
      </c>
      <c r="AD45" s="68">
        <f t="shared" ref="AD45:AD70" si="31">IF(Z8&gt;0,(AD8/Z8)*100,0)</f>
        <v>16.647623994091251</v>
      </c>
      <c r="AE45" s="69">
        <f t="shared" ref="AE45:AE70" si="32">IF(Z8&gt;0,AE8/Z8*100,0)</f>
        <v>61.748111174645572</v>
      </c>
      <c r="AF45" s="69">
        <f t="shared" ref="AF45:AF70" si="33">IF(Z8&gt;0,(AF8/Z8)*100,0)</f>
        <v>78.39573516873682</v>
      </c>
    </row>
    <row r="46" spans="1:32" x14ac:dyDescent="0.2">
      <c r="A46" t="str">
        <f t="shared" si="19"/>
        <v>12 Other managers and proprietors</v>
      </c>
      <c r="B46" s="173">
        <f t="shared" si="20"/>
        <v>3.5191596753537819</v>
      </c>
      <c r="C46" s="173">
        <f t="shared" si="20"/>
        <v>3.5296987624265919</v>
      </c>
      <c r="D46" s="173">
        <f t="shared" si="20"/>
        <v>3.5546044201774749</v>
      </c>
      <c r="E46" s="173">
        <f t="shared" si="20"/>
        <v>3.6468152155596409</v>
      </c>
      <c r="F46" s="173">
        <f t="shared" si="20"/>
        <v>3.9326713256160946</v>
      </c>
      <c r="H46" s="68">
        <f t="shared" si="21"/>
        <v>19.600279220497939</v>
      </c>
      <c r="I46" s="69">
        <f t="shared" si="22"/>
        <v>61.950430885164323</v>
      </c>
      <c r="J46" s="69">
        <f t="shared" si="23"/>
        <v>81.550710105662276</v>
      </c>
      <c r="L46" t="str">
        <f t="shared" si="24"/>
        <v>12 Other managers and proprietors</v>
      </c>
      <c r="M46" s="173">
        <f t="shared" ref="M46:Q46" si="34">M9/M$35*100</f>
        <v>3.8186592563024062</v>
      </c>
      <c r="N46" s="173">
        <f t="shared" si="34"/>
        <v>3.8621024133313919</v>
      </c>
      <c r="O46" s="173">
        <f t="shared" si="34"/>
        <v>3.747551527334509</v>
      </c>
      <c r="P46" s="173">
        <f t="shared" si="34"/>
        <v>4.1364405048526356</v>
      </c>
      <c r="Q46" s="173">
        <f t="shared" si="34"/>
        <v>4.4270928346858067</v>
      </c>
      <c r="S46" s="68">
        <f t="shared" si="26"/>
        <v>28.107522525684679</v>
      </c>
      <c r="T46" s="69">
        <f t="shared" si="27"/>
        <v>59.774950709696171</v>
      </c>
      <c r="U46" s="69">
        <f t="shared" si="28"/>
        <v>87.882473235380857</v>
      </c>
      <c r="W46" t="str">
        <f t="shared" si="29"/>
        <v>12 Other managers and proprietors</v>
      </c>
      <c r="X46" s="173">
        <f t="shared" ref="X46:AB46" si="35">X9/X$35*100</f>
        <v>3.1666325966813522</v>
      </c>
      <c r="Y46" s="173">
        <f t="shared" si="35"/>
        <v>3.145596649688573</v>
      </c>
      <c r="Z46" s="173">
        <f t="shared" si="35"/>
        <v>3.337789750271615</v>
      </c>
      <c r="AA46" s="173">
        <f t="shared" si="35"/>
        <v>3.0928299679934468</v>
      </c>
      <c r="AB46" s="173">
        <f t="shared" si="35"/>
        <v>3.3733547401433861</v>
      </c>
      <c r="AD46" s="68">
        <f t="shared" si="31"/>
        <v>8.8671123363756585</v>
      </c>
      <c r="AE46" s="69">
        <f t="shared" si="32"/>
        <v>64.695126309845975</v>
      </c>
      <c r="AF46" s="69">
        <f t="shared" si="33"/>
        <v>73.56223864622163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9.1639700572170515</v>
      </c>
      <c r="C47" s="173">
        <f t="shared" si="20"/>
        <v>9.5500799480325558</v>
      </c>
      <c r="D47" s="173">
        <f t="shared" si="20"/>
        <v>10.011947509685298</v>
      </c>
      <c r="E47" s="173">
        <f t="shared" si="20"/>
        <v>11.917595665980736</v>
      </c>
      <c r="F47" s="173">
        <f t="shared" si="20"/>
        <v>12.983841676144142</v>
      </c>
      <c r="H47" s="68">
        <f t="shared" si="21"/>
        <v>40.191107164703745</v>
      </c>
      <c r="I47" s="69">
        <f t="shared" si="22"/>
        <v>47.535926454210056</v>
      </c>
      <c r="J47" s="69">
        <f t="shared" si="23"/>
        <v>87.727033618913794</v>
      </c>
      <c r="L47" t="str">
        <f t="shared" si="24"/>
        <v>21 Science, research, engineering and technology professionals</v>
      </c>
      <c r="M47" s="173">
        <f t="shared" ref="M47:Q47" si="36">M10/M$35*100</f>
        <v>13.711862097153757</v>
      </c>
      <c r="N47" s="173">
        <f t="shared" si="36"/>
        <v>14.48357500796571</v>
      </c>
      <c r="O47" s="173">
        <f t="shared" si="36"/>
        <v>14.735273695803622</v>
      </c>
      <c r="P47" s="173">
        <f t="shared" si="36"/>
        <v>16.977970430312183</v>
      </c>
      <c r="Q47" s="173">
        <f t="shared" si="36"/>
        <v>18.187000432198893</v>
      </c>
      <c r="S47" s="68">
        <f t="shared" si="26"/>
        <v>33.846335835182877</v>
      </c>
      <c r="T47" s="69">
        <f t="shared" si="27"/>
        <v>40.56452843095002</v>
      </c>
      <c r="U47" s="69">
        <f t="shared" si="28"/>
        <v>74.410864266132904</v>
      </c>
      <c r="W47" t="str">
        <f t="shared" si="29"/>
        <v>21 Science, research, engineering and technology professionals</v>
      </c>
      <c r="X47" s="173">
        <f t="shared" ref="X47:AB47" si="37">X10/X$35*100</f>
        <v>3.8108570749604658</v>
      </c>
      <c r="Y47" s="173">
        <f t="shared" si="37"/>
        <v>3.8492825273517433</v>
      </c>
      <c r="Z47" s="173">
        <f t="shared" si="37"/>
        <v>4.7043457374157622</v>
      </c>
      <c r="AA47" s="173">
        <f t="shared" si="37"/>
        <v>6.1920479299888624</v>
      </c>
      <c r="AB47" s="173">
        <f t="shared" si="37"/>
        <v>7.0977446198394203</v>
      </c>
      <c r="AD47" s="68">
        <f t="shared" si="31"/>
        <v>62.522990042178186</v>
      </c>
      <c r="AE47" s="69">
        <f t="shared" si="32"/>
        <v>72.073366191924734</v>
      </c>
      <c r="AF47" s="69">
        <f t="shared" si="33"/>
        <v>134.5963562341029</v>
      </c>
    </row>
    <row r="48" spans="1:32" x14ac:dyDescent="0.2">
      <c r="A48" t="str">
        <f t="shared" si="19"/>
        <v>22 Health professionals</v>
      </c>
      <c r="B48" s="173">
        <f t="shared" si="20"/>
        <v>2.8423482297803377</v>
      </c>
      <c r="C48" s="173">
        <f t="shared" si="20"/>
        <v>3.3109548164145304</v>
      </c>
      <c r="D48" s="173">
        <f t="shared" si="20"/>
        <v>3.3726630451363322</v>
      </c>
      <c r="E48" s="173">
        <f t="shared" si="20"/>
        <v>3.1942381860140903</v>
      </c>
      <c r="F48" s="173">
        <f t="shared" si="20"/>
        <v>3.1722577559827339</v>
      </c>
      <c r="H48" s="68">
        <f t="shared" si="21"/>
        <v>1.6790154717782957</v>
      </c>
      <c r="I48" s="69">
        <f t="shared" si="22"/>
        <v>52.618880259252819</v>
      </c>
      <c r="J48" s="69">
        <f t="shared" si="23"/>
        <v>54.297895731031119</v>
      </c>
      <c r="L48" t="str">
        <f t="shared" si="24"/>
        <v>22 Health professionals</v>
      </c>
      <c r="M48" s="173">
        <f t="shared" ref="M48:Q48" si="38">M11/M$35*100</f>
        <v>1.1713644368750717</v>
      </c>
      <c r="N48" s="173">
        <f t="shared" si="38"/>
        <v>1.3677836770675422</v>
      </c>
      <c r="O48" s="173">
        <f t="shared" si="38"/>
        <v>1.5405220476079697</v>
      </c>
      <c r="P48" s="173">
        <f t="shared" si="38"/>
        <v>1.4752647405873831</v>
      </c>
      <c r="Q48" s="173">
        <f t="shared" si="38"/>
        <v>1.4894969601739867</v>
      </c>
      <c r="S48" s="68">
        <f t="shared" si="26"/>
        <v>4.8516621090163552</v>
      </c>
      <c r="T48" s="69">
        <f t="shared" si="27"/>
        <v>37.521682935573189</v>
      </c>
      <c r="U48" s="69">
        <f t="shared" si="28"/>
        <v>42.373345044589556</v>
      </c>
      <c r="W48" t="str">
        <f t="shared" si="29"/>
        <v>22 Health professionals</v>
      </c>
      <c r="X48" s="173">
        <f t="shared" ref="X48:AB48" si="39">X11/X$35*100</f>
        <v>4.8091858231956053</v>
      </c>
      <c r="Y48" s="173">
        <f t="shared" si="39"/>
        <v>5.5563457379736416</v>
      </c>
      <c r="Z48" s="173">
        <f t="shared" si="39"/>
        <v>5.4314399371723843</v>
      </c>
      <c r="AA48" s="173">
        <f t="shared" si="39"/>
        <v>5.1391661759459408</v>
      </c>
      <c r="AB48" s="173">
        <f t="shared" si="39"/>
        <v>5.0758885754630763</v>
      </c>
      <c r="AD48" s="68">
        <f t="shared" si="31"/>
        <v>0.66784347702701274</v>
      </c>
      <c r="AE48" s="69">
        <f t="shared" si="32"/>
        <v>57.430592649079493</v>
      </c>
      <c r="AF48" s="69">
        <f t="shared" si="33"/>
        <v>58.098436126106513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4.2205976244950625</v>
      </c>
      <c r="C49" s="173">
        <f t="shared" si="20"/>
        <v>4.3503130250530235</v>
      </c>
      <c r="D49" s="173">
        <f t="shared" si="20"/>
        <v>4.4533306498294909</v>
      </c>
      <c r="E49" s="173">
        <f t="shared" si="20"/>
        <v>4.1675038470431574</v>
      </c>
      <c r="F49" s="173">
        <f t="shared" si="20"/>
        <v>4.2652359520598937</v>
      </c>
      <c r="H49" s="68">
        <f t="shared" si="21"/>
        <v>3.536609260410986</v>
      </c>
      <c r="I49" s="69">
        <f t="shared" si="22"/>
        <v>51.052274028008839</v>
      </c>
      <c r="J49" s="69">
        <f t="shared" si="23"/>
        <v>54.588883288419829</v>
      </c>
      <c r="L49" t="str">
        <f t="shared" si="24"/>
        <v>23 Teaching and other educational professionals</v>
      </c>
      <c r="M49" s="173">
        <f t="shared" ref="M49:Q49" si="40">M12/M$35*100</f>
        <v>2.4688453403657813</v>
      </c>
      <c r="N49" s="173">
        <f t="shared" si="40"/>
        <v>2.4395894665740072</v>
      </c>
      <c r="O49" s="173">
        <f t="shared" si="40"/>
        <v>2.6545208508323581</v>
      </c>
      <c r="P49" s="173">
        <f t="shared" si="40"/>
        <v>2.5695690118638534</v>
      </c>
      <c r="Q49" s="173">
        <f t="shared" si="40"/>
        <v>2.6278877039266364</v>
      </c>
      <c r="S49" s="68">
        <f t="shared" si="26"/>
        <v>7.3554948430376621</v>
      </c>
      <c r="T49" s="69">
        <f t="shared" si="27"/>
        <v>43.893097256759894</v>
      </c>
      <c r="U49" s="69">
        <f t="shared" si="28"/>
        <v>51.248592099797563</v>
      </c>
      <c r="W49" t="str">
        <f t="shared" si="29"/>
        <v>23 Teaching and other educational professionals</v>
      </c>
      <c r="X49" s="173">
        <f t="shared" ref="X49:AB49" si="41">X12/X$35*100</f>
        <v>6.2825040663200697</v>
      </c>
      <c r="Y49" s="173">
        <f t="shared" si="41"/>
        <v>6.558209820627968</v>
      </c>
      <c r="Z49" s="173">
        <f t="shared" si="41"/>
        <v>6.4746532731097384</v>
      </c>
      <c r="AA49" s="173">
        <f t="shared" si="41"/>
        <v>5.9754830193193689</v>
      </c>
      <c r="AB49" s="173">
        <f t="shared" si="41"/>
        <v>6.1174936200135841</v>
      </c>
      <c r="AD49" s="68">
        <f t="shared" si="31"/>
        <v>1.7772413621885312</v>
      </c>
      <c r="AE49" s="69">
        <f t="shared" si="32"/>
        <v>54.350520470985863</v>
      </c>
      <c r="AF49" s="69">
        <f t="shared" si="33"/>
        <v>56.127761833174397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6.8481433936529443</v>
      </c>
      <c r="C50" s="173">
        <f t="shared" si="20"/>
        <v>7.3760912741496627</v>
      </c>
      <c r="D50" s="173">
        <f t="shared" si="20"/>
        <v>7.9206624399896857</v>
      </c>
      <c r="E50" s="173">
        <f t="shared" si="20"/>
        <v>8.1111662210850834</v>
      </c>
      <c r="F50" s="173">
        <f t="shared" si="20"/>
        <v>8.5297977070656792</v>
      </c>
      <c r="H50" s="68">
        <f t="shared" si="21"/>
        <v>16.416099711755756</v>
      </c>
      <c r="I50" s="69">
        <f t="shared" si="22"/>
        <v>51.460698597853963</v>
      </c>
      <c r="J50" s="69">
        <f t="shared" si="23"/>
        <v>67.876798309609725</v>
      </c>
      <c r="L50" t="str">
        <f t="shared" si="24"/>
        <v>24 Business, media and public service professionals</v>
      </c>
      <c r="M50" s="173">
        <f t="shared" ref="M50:Q50" si="42">M13/M$35*100</f>
        <v>7.6735472823493049</v>
      </c>
      <c r="N50" s="173">
        <f t="shared" si="42"/>
        <v>7.9355651599858996</v>
      </c>
      <c r="O50" s="173">
        <f t="shared" si="42"/>
        <v>8.5380394467134479</v>
      </c>
      <c r="P50" s="173">
        <f t="shared" si="42"/>
        <v>8.7885133806598557</v>
      </c>
      <c r="Q50" s="173">
        <f t="shared" si="42"/>
        <v>9.0721447708984542</v>
      </c>
      <c r="S50" s="68">
        <f t="shared" si="26"/>
        <v>15.227312112167654</v>
      </c>
      <c r="T50" s="69">
        <f t="shared" si="27"/>
        <v>45.854550030717256</v>
      </c>
      <c r="U50" s="69">
        <f t="shared" si="28"/>
        <v>61.081862142884901</v>
      </c>
      <c r="W50" t="str">
        <f t="shared" si="29"/>
        <v>24 Business, media and public service professionals</v>
      </c>
      <c r="X50" s="173">
        <f t="shared" ref="X50:AB50" si="43">X13/X$35*100</f>
        <v>5.8765987234221271</v>
      </c>
      <c r="Y50" s="173">
        <f t="shared" si="43"/>
        <v>6.7296028827420571</v>
      </c>
      <c r="Z50" s="173">
        <f t="shared" si="43"/>
        <v>7.2269158796365289</v>
      </c>
      <c r="AA50" s="173">
        <f t="shared" si="43"/>
        <v>7.3447835564414046</v>
      </c>
      <c r="AB50" s="173">
        <f t="shared" si="43"/>
        <v>7.9162651193454083</v>
      </c>
      <c r="AD50" s="68">
        <f t="shared" si="31"/>
        <v>17.994291632152542</v>
      </c>
      <c r="AE50" s="69">
        <f t="shared" si="32"/>
        <v>58.903221026808595</v>
      </c>
      <c r="AF50" s="69">
        <f t="shared" si="33"/>
        <v>76.897512658961134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2.0377786175573878</v>
      </c>
      <c r="C51" s="173">
        <f t="shared" si="20"/>
        <v>2.1975963333895869</v>
      </c>
      <c r="D51" s="173">
        <f t="shared" si="20"/>
        <v>2.3910418964011306</v>
      </c>
      <c r="E51" s="173">
        <f t="shared" si="20"/>
        <v>2.211179929652197</v>
      </c>
      <c r="F51" s="173">
        <f t="shared" si="20"/>
        <v>2.3253704157698398</v>
      </c>
      <c r="H51" s="68">
        <f t="shared" si="21"/>
        <v>5.1334159289732622</v>
      </c>
      <c r="I51" s="69">
        <f t="shared" si="22"/>
        <v>41.421818453485407</v>
      </c>
      <c r="J51" s="69">
        <f t="shared" si="23"/>
        <v>46.555234382458671</v>
      </c>
      <c r="L51" t="str">
        <f t="shared" si="24"/>
        <v>31 Science, engineering and technology associate professionals</v>
      </c>
      <c r="M51" s="173">
        <f t="shared" ref="M51:Q51" si="44">M14/M$35*100</f>
        <v>2.6045993062180908</v>
      </c>
      <c r="N51" s="173">
        <f t="shared" si="44"/>
        <v>2.9596346472080195</v>
      </c>
      <c r="O51" s="173">
        <f t="shared" si="44"/>
        <v>3.1088488290319867</v>
      </c>
      <c r="P51" s="173">
        <f t="shared" si="44"/>
        <v>2.7100190552004819</v>
      </c>
      <c r="Q51" s="173">
        <f t="shared" si="44"/>
        <v>2.7336035698292402</v>
      </c>
      <c r="S51" s="68">
        <f t="shared" si="26"/>
        <v>-4.6458619559871464</v>
      </c>
      <c r="T51" s="69">
        <f t="shared" si="27"/>
        <v>34.418989914616866</v>
      </c>
      <c r="U51" s="69">
        <f t="shared" si="28"/>
        <v>29.773127958629718</v>
      </c>
      <c r="W51" t="str">
        <f t="shared" si="29"/>
        <v>31 Science, engineering and technology associate professionals</v>
      </c>
      <c r="X51" s="173">
        <f t="shared" ref="X51:AB51" si="45">X14/X$35*100</f>
        <v>1.3706002499892234</v>
      </c>
      <c r="Y51" s="173">
        <f t="shared" si="45"/>
        <v>1.3170388379220821</v>
      </c>
      <c r="Z51" s="173">
        <f t="shared" si="45"/>
        <v>1.5844422253947492</v>
      </c>
      <c r="AA51" s="173">
        <f t="shared" si="45"/>
        <v>1.6467697112551669</v>
      </c>
      <c r="AB51" s="173">
        <f t="shared" si="45"/>
        <v>1.86355479970799</v>
      </c>
      <c r="AD51" s="68">
        <f t="shared" si="31"/>
        <v>26.694985688249705</v>
      </c>
      <c r="AE51" s="69">
        <f t="shared" si="32"/>
        <v>56.861810836284775</v>
      </c>
      <c r="AF51" s="69">
        <f t="shared" si="33"/>
        <v>83.556796524534477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1.2665895315041273</v>
      </c>
      <c r="C52" s="173">
        <f t="shared" si="20"/>
        <v>1.4116955466734324</v>
      </c>
      <c r="D52" s="173">
        <f t="shared" si="20"/>
        <v>1.468162250177786</v>
      </c>
      <c r="E52" s="173">
        <f t="shared" si="20"/>
        <v>2.1936848146605725</v>
      </c>
      <c r="F52" s="173">
        <f t="shared" si="20"/>
        <v>2.4007034005277235</v>
      </c>
      <c r="H52" s="68">
        <f t="shared" si="21"/>
        <v>76.766626214727026</v>
      </c>
      <c r="I52" s="69">
        <f t="shared" si="22"/>
        <v>90.195361150386262</v>
      </c>
      <c r="J52" s="69">
        <f t="shared" si="23"/>
        <v>166.96198736511326</v>
      </c>
      <c r="L52" t="str">
        <f t="shared" si="24"/>
        <v>32 Health and social care associate professionals</v>
      </c>
      <c r="M52" s="173">
        <f t="shared" ref="M52:Q52" si="46">M15/M$35*100</f>
        <v>0.48587624665529189</v>
      </c>
      <c r="N52" s="173">
        <f t="shared" si="46"/>
        <v>0.48976114994087622</v>
      </c>
      <c r="O52" s="173">
        <f t="shared" si="46"/>
        <v>0.57548305832813584</v>
      </c>
      <c r="P52" s="173">
        <f t="shared" si="46"/>
        <v>0.73984011545571815</v>
      </c>
      <c r="Q52" s="173">
        <f t="shared" si="46"/>
        <v>0.78941179581492793</v>
      </c>
      <c r="S52" s="68">
        <f t="shared" si="26"/>
        <v>48.756066145882791</v>
      </c>
      <c r="T52" s="69">
        <f t="shared" si="27"/>
        <v>62.175205523070417</v>
      </c>
      <c r="U52" s="69">
        <f t="shared" si="28"/>
        <v>110.9312716689532</v>
      </c>
      <c r="W52" t="str">
        <f t="shared" si="29"/>
        <v>32 Health and social care associate professionals</v>
      </c>
      <c r="X52" s="173">
        <f t="shared" ref="X52:AB52" si="47">X15/X$35*100</f>
        <v>2.1855309627969106</v>
      </c>
      <c r="Y52" s="173">
        <f t="shared" si="47"/>
        <v>2.4770176291082491</v>
      </c>
      <c r="Z52" s="173">
        <f t="shared" si="47"/>
        <v>2.4712658839378432</v>
      </c>
      <c r="AA52" s="173">
        <f t="shared" si="47"/>
        <v>3.8386335810422834</v>
      </c>
      <c r="AB52" s="173">
        <f t="shared" si="47"/>
        <v>4.2234843718582606</v>
      </c>
      <c r="AD52" s="68">
        <f t="shared" si="31"/>
        <v>84.096310253206866</v>
      </c>
      <c r="AE52" s="69">
        <f t="shared" si="32"/>
        <v>97.527556113731308</v>
      </c>
      <c r="AF52" s="69">
        <f t="shared" si="33"/>
        <v>181.62386636693816</v>
      </c>
    </row>
    <row r="53" spans="1:32" x14ac:dyDescent="0.2">
      <c r="A53" t="str">
        <f t="shared" si="19"/>
        <v>33 Protective service occupations</v>
      </c>
      <c r="B53" s="173">
        <f t="shared" si="20"/>
        <v>1.2369987280807209</v>
      </c>
      <c r="C53" s="173">
        <f t="shared" si="20"/>
        <v>1.085958020397811</v>
      </c>
      <c r="D53" s="173">
        <f t="shared" si="20"/>
        <v>1.1538394132399625</v>
      </c>
      <c r="E53" s="173">
        <f t="shared" si="20"/>
        <v>0.96828644585562518</v>
      </c>
      <c r="F53" s="173">
        <f t="shared" si="20"/>
        <v>0.98924405767315782</v>
      </c>
      <c r="H53" s="68">
        <f t="shared" si="21"/>
        <v>-7.3183196565936717</v>
      </c>
      <c r="I53" s="69">
        <f t="shared" si="22"/>
        <v>30.368295348083446</v>
      </c>
      <c r="J53" s="69">
        <f t="shared" si="23"/>
        <v>23.049975691489777</v>
      </c>
      <c r="L53" t="str">
        <f t="shared" si="24"/>
        <v>33 Protective service occupations</v>
      </c>
      <c r="M53" s="173">
        <f t="shared" ref="M53:Q53" si="48">M16/M$35*100</f>
        <v>1.8206321024620089</v>
      </c>
      <c r="N53" s="173">
        <f t="shared" si="48"/>
        <v>1.5593337209824798</v>
      </c>
      <c r="O53" s="173">
        <f t="shared" si="48"/>
        <v>1.6525941738968504</v>
      </c>
      <c r="P53" s="173">
        <f t="shared" si="48"/>
        <v>1.3602852178896083</v>
      </c>
      <c r="Q53" s="173">
        <f t="shared" si="48"/>
        <v>1.292836469196857</v>
      </c>
      <c r="S53" s="68">
        <f t="shared" si="26"/>
        <v>-15.163841775944032</v>
      </c>
      <c r="T53" s="69">
        <f t="shared" si="27"/>
        <v>24.312410332282752</v>
      </c>
      <c r="U53" s="69">
        <f t="shared" si="28"/>
        <v>9.1485685563387218</v>
      </c>
      <c r="W53" t="str">
        <f t="shared" si="29"/>
        <v>33 Protective service occupations</v>
      </c>
      <c r="X53" s="173">
        <f t="shared" ref="X53:AB53" si="49">X16/X$35*100</f>
        <v>0.55003092720869473</v>
      </c>
      <c r="Y53" s="173">
        <f t="shared" si="49"/>
        <v>0.53895859298932292</v>
      </c>
      <c r="Z53" s="173">
        <f t="shared" si="49"/>
        <v>0.59338867423100539</v>
      </c>
      <c r="AA53" s="173">
        <f t="shared" si="49"/>
        <v>0.52476046482538841</v>
      </c>
      <c r="AB53" s="173">
        <f t="shared" si="49"/>
        <v>0.64580375850745697</v>
      </c>
      <c r="AD53" s="68">
        <f t="shared" si="31"/>
        <v>17.234377536655117</v>
      </c>
      <c r="AE53" s="69">
        <f t="shared" si="32"/>
        <v>49.320292266600028</v>
      </c>
      <c r="AF53" s="69">
        <f t="shared" si="33"/>
        <v>66.554669803255138</v>
      </c>
    </row>
    <row r="54" spans="1:32" x14ac:dyDescent="0.2">
      <c r="A54" t="str">
        <f t="shared" si="19"/>
        <v>34 Culture, media and sports occupations</v>
      </c>
      <c r="B54" s="173">
        <f t="shared" si="20"/>
        <v>2.5405758173126687</v>
      </c>
      <c r="C54" s="173">
        <f t="shared" si="20"/>
        <v>2.300392752070191</v>
      </c>
      <c r="D54" s="173">
        <f t="shared" si="20"/>
        <v>2.4935795093916218</v>
      </c>
      <c r="E54" s="173">
        <f t="shared" si="20"/>
        <v>2.2236673291474203</v>
      </c>
      <c r="F54" s="173">
        <f t="shared" si="20"/>
        <v>2.3170465977150099</v>
      </c>
      <c r="H54" s="68">
        <f t="shared" si="21"/>
        <v>0.44940437859105786</v>
      </c>
      <c r="I54" s="69">
        <f t="shared" si="22"/>
        <v>44.370317607493334</v>
      </c>
      <c r="J54" s="69">
        <f t="shared" si="23"/>
        <v>44.819721986084389</v>
      </c>
      <c r="L54" t="str">
        <f t="shared" si="24"/>
        <v>34 Culture, media and sports occupations</v>
      </c>
      <c r="M54" s="173">
        <f t="shared" ref="M54:Q54" si="50">M17/M$35*100</f>
        <v>2.6099070040076016</v>
      </c>
      <c r="N54" s="173">
        <f t="shared" si="50"/>
        <v>2.2835012473422971</v>
      </c>
      <c r="O54" s="173">
        <f t="shared" si="50"/>
        <v>2.3996224511612438</v>
      </c>
      <c r="P54" s="173">
        <f t="shared" si="50"/>
        <v>2.1113924600608551</v>
      </c>
      <c r="Q54" s="173">
        <f t="shared" si="50"/>
        <v>2.2404470499899807</v>
      </c>
      <c r="S54" s="68">
        <f t="shared" si="26"/>
        <v>1.2500821110068587</v>
      </c>
      <c r="T54" s="69">
        <f t="shared" si="27"/>
        <v>38.019383086853267</v>
      </c>
      <c r="U54" s="69">
        <f t="shared" si="28"/>
        <v>39.269465197860129</v>
      </c>
      <c r="W54" t="str">
        <f t="shared" si="29"/>
        <v>34 Culture, media and sports occupations</v>
      </c>
      <c r="X54" s="173">
        <f t="shared" ref="X54:AB54" si="51">X17/X$35*100</f>
        <v>2.4589692900880147</v>
      </c>
      <c r="Y54" s="173">
        <f t="shared" si="51"/>
        <v>2.319911378401903</v>
      </c>
      <c r="Z54" s="173">
        <f t="shared" si="51"/>
        <v>2.5991590584488913</v>
      </c>
      <c r="AA54" s="173">
        <f t="shared" si="51"/>
        <v>2.3507004348846614</v>
      </c>
      <c r="AB54" s="173">
        <f t="shared" si="51"/>
        <v>2.4037001851831787</v>
      </c>
      <c r="AD54" s="68">
        <f t="shared" si="31"/>
        <v>-0.38124587455307718</v>
      </c>
      <c r="AE54" s="69">
        <f t="shared" si="32"/>
        <v>50.958992618295085</v>
      </c>
      <c r="AF54" s="69">
        <f t="shared" si="33"/>
        <v>50.577746743742004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6.7411997115549998</v>
      </c>
      <c r="C55" s="173">
        <f t="shared" si="52"/>
        <v>6.7911155266636287</v>
      </c>
      <c r="D55" s="173">
        <f t="shared" si="52"/>
        <v>7.0305342722180848</v>
      </c>
      <c r="E55" s="173">
        <f t="shared" si="52"/>
        <v>6.9639278138148892</v>
      </c>
      <c r="F55" s="173">
        <f t="shared" si="52"/>
        <v>7.057115762190957</v>
      </c>
      <c r="H55" s="68">
        <f t="shared" si="21"/>
        <v>8.5112410033578065</v>
      </c>
      <c r="I55" s="69">
        <f t="shared" si="22"/>
        <v>47.816753721986132</v>
      </c>
      <c r="J55" s="69">
        <f t="shared" si="23"/>
        <v>56.327994725343942</v>
      </c>
      <c r="L55" t="str">
        <f t="shared" si="24"/>
        <v>35 Business and public service associate professionals</v>
      </c>
      <c r="M55" s="173">
        <f t="shared" ref="M55:Q55" si="53">M18/M$35*100</f>
        <v>6.6680254314720742</v>
      </c>
      <c r="N55" s="173">
        <f t="shared" si="53"/>
        <v>6.6373386848626659</v>
      </c>
      <c r="O55" s="173">
        <f t="shared" si="53"/>
        <v>6.997539393952823</v>
      </c>
      <c r="P55" s="173">
        <f t="shared" si="53"/>
        <v>6.8025796163448211</v>
      </c>
      <c r="Q55" s="173">
        <f t="shared" si="53"/>
        <v>6.6928515924615253</v>
      </c>
      <c r="S55" s="68">
        <f t="shared" si="26"/>
        <v>3.7216601168748302</v>
      </c>
      <c r="T55" s="69">
        <f t="shared" si="27"/>
        <v>39.350304782523118</v>
      </c>
      <c r="U55" s="69">
        <f t="shared" si="28"/>
        <v>43.071964899397948</v>
      </c>
      <c r="W55" t="str">
        <f t="shared" si="29"/>
        <v>35 Business and public service associate professionals</v>
      </c>
      <c r="X55" s="173">
        <f t="shared" ref="X55:AB55" si="54">X18/X$35*100</f>
        <v>6.8273297659273053</v>
      </c>
      <c r="Y55" s="173">
        <f t="shared" si="54"/>
        <v>6.9688091520650222</v>
      </c>
      <c r="Z55" s="173">
        <f t="shared" si="54"/>
        <v>7.067610617881261</v>
      </c>
      <c r="AA55" s="173">
        <f t="shared" si="54"/>
        <v>7.1464848080601886</v>
      </c>
      <c r="AB55" s="173">
        <f t="shared" si="54"/>
        <v>7.4691912643398846</v>
      </c>
      <c r="AD55" s="68">
        <f t="shared" si="31"/>
        <v>13.839933286080511</v>
      </c>
      <c r="AE55" s="69">
        <f t="shared" si="32"/>
        <v>57.236179386786709</v>
      </c>
      <c r="AF55" s="69">
        <f t="shared" si="33"/>
        <v>71.076112672867225</v>
      </c>
    </row>
    <row r="56" spans="1:32" x14ac:dyDescent="0.2">
      <c r="A56" t="str">
        <f t="shared" si="19"/>
        <v>41 Administrative occupations</v>
      </c>
      <c r="B56" s="173">
        <f t="shared" si="52"/>
        <v>8.215243372113644</v>
      </c>
      <c r="C56" s="173">
        <f t="shared" si="52"/>
        <v>7.5589430794368919</v>
      </c>
      <c r="D56" s="173">
        <f t="shared" si="52"/>
        <v>7.8535250687338038</v>
      </c>
      <c r="E56" s="173">
        <f t="shared" si="52"/>
        <v>7.8253356635723552</v>
      </c>
      <c r="F56" s="173">
        <f t="shared" si="52"/>
        <v>7.2085878592598966</v>
      </c>
      <c r="H56" s="68">
        <f t="shared" si="21"/>
        <v>-0.7749377001316019</v>
      </c>
      <c r="I56" s="69">
        <f t="shared" si="22"/>
        <v>50.829826781349297</v>
      </c>
      <c r="J56" s="69">
        <f t="shared" si="23"/>
        <v>50.054889081217688</v>
      </c>
      <c r="L56" t="str">
        <f t="shared" si="24"/>
        <v>41 Administrative occupations</v>
      </c>
      <c r="M56" s="173">
        <f t="shared" ref="M56:Q56" si="55">M19/M$35*100</f>
        <v>4.0072618762806993</v>
      </c>
      <c r="N56" s="173">
        <f t="shared" si="55"/>
        <v>3.5634744596604895</v>
      </c>
      <c r="O56" s="173">
        <f t="shared" si="55"/>
        <v>4.2476638787628849</v>
      </c>
      <c r="P56" s="173">
        <f t="shared" si="55"/>
        <v>4.306030704898193</v>
      </c>
      <c r="Q56" s="173">
        <f t="shared" si="55"/>
        <v>4.4658436564184472</v>
      </c>
      <c r="S56" s="68">
        <f t="shared" si="26"/>
        <v>14.013686378615612</v>
      </c>
      <c r="T56" s="69">
        <f t="shared" si="27"/>
        <v>39.711887171867062</v>
      </c>
      <c r="U56" s="69">
        <f t="shared" si="28"/>
        <v>53.725573550482672</v>
      </c>
      <c r="W56" t="str">
        <f t="shared" si="29"/>
        <v>41 Administrative occupations</v>
      </c>
      <c r="X56" s="173">
        <f t="shared" ref="X56:AB56" si="56">X19/X$35*100</f>
        <v>13.168263403510943</v>
      </c>
      <c r="Y56" s="173">
        <f t="shared" si="56"/>
        <v>12.175823592202809</v>
      </c>
      <c r="Z56" s="173">
        <f t="shared" si="56"/>
        <v>11.905431392437366</v>
      </c>
      <c r="AA56" s="173">
        <f t="shared" si="56"/>
        <v>11.807244015584283</v>
      </c>
      <c r="AB56" s="173">
        <f t="shared" si="56"/>
        <v>10.311329738845167</v>
      </c>
      <c r="AD56" s="68">
        <f t="shared" si="31"/>
        <v>-6.7039611528782466</v>
      </c>
      <c r="AE56" s="69">
        <f t="shared" si="32"/>
        <v>55.287207288138738</v>
      </c>
      <c r="AF56" s="69">
        <f t="shared" si="33"/>
        <v>48.583246135260495</v>
      </c>
    </row>
    <row r="57" spans="1:32" x14ac:dyDescent="0.2">
      <c r="A57" t="str">
        <f t="shared" si="19"/>
        <v>42 Secretarial and related occupations</v>
      </c>
      <c r="B57" s="173">
        <f t="shared" si="52"/>
        <v>2.3936427404941107</v>
      </c>
      <c r="C57" s="173">
        <f t="shared" si="52"/>
        <v>2.0451234370021729</v>
      </c>
      <c r="D57" s="173">
        <f t="shared" si="52"/>
        <v>2.0058122507943894</v>
      </c>
      <c r="E57" s="173">
        <f t="shared" si="52"/>
        <v>1.7446058408985152</v>
      </c>
      <c r="F57" s="173">
        <f t="shared" si="52"/>
        <v>1.2728895302396552</v>
      </c>
      <c r="H57" s="68">
        <f t="shared" si="21"/>
        <v>-31.398082736274109</v>
      </c>
      <c r="I57" s="69">
        <f t="shared" si="22"/>
        <v>44.336348047300142</v>
      </c>
      <c r="J57" s="69">
        <f t="shared" si="23"/>
        <v>12.938265311026035</v>
      </c>
      <c r="L57" t="str">
        <f t="shared" si="24"/>
        <v>42 Secretarial and related occupations</v>
      </c>
      <c r="M57" s="173">
        <f t="shared" ref="M57:Q57" si="57">M20/M$35*100</f>
        <v>0.20975390047249903</v>
      </c>
      <c r="N57" s="173">
        <f t="shared" si="57"/>
        <v>0.16374575637212996</v>
      </c>
      <c r="O57" s="173">
        <f t="shared" si="57"/>
        <v>0.15593679486756803</v>
      </c>
      <c r="P57" s="173">
        <f t="shared" si="57"/>
        <v>0.14582165084400048</v>
      </c>
      <c r="Q57" s="173">
        <f t="shared" si="57"/>
        <v>0.15519063626307933</v>
      </c>
      <c r="S57" s="68">
        <f t="shared" si="26"/>
        <v>7.9246195829786581</v>
      </c>
      <c r="T57" s="69">
        <f t="shared" si="27"/>
        <v>32.173698024791179</v>
      </c>
      <c r="U57" s="69">
        <f t="shared" si="28"/>
        <v>40.098317607769836</v>
      </c>
      <c r="W57" t="str">
        <f t="shared" si="29"/>
        <v>42 Secretarial and related occupations</v>
      </c>
      <c r="X57" s="173">
        <f t="shared" ref="X57:AB57" si="58">X20/X$35*100</f>
        <v>4.9641970981317831</v>
      </c>
      <c r="Y57" s="173">
        <f t="shared" si="58"/>
        <v>4.2191102148884951</v>
      </c>
      <c r="Z57" s="173">
        <f t="shared" si="58"/>
        <v>4.0845173542469091</v>
      </c>
      <c r="AA57" s="173">
        <f t="shared" si="58"/>
        <v>3.5535460135174515</v>
      </c>
      <c r="AB57" s="173">
        <f t="shared" si="58"/>
        <v>2.5372914979895143</v>
      </c>
      <c r="AD57" s="68">
        <f t="shared" si="31"/>
        <v>-33.085030385897291</v>
      </c>
      <c r="AE57" s="69">
        <f t="shared" si="32"/>
        <v>44.858126883914181</v>
      </c>
      <c r="AF57" s="69">
        <f t="shared" si="33"/>
        <v>11.773096498016896</v>
      </c>
    </row>
    <row r="58" spans="1:32" x14ac:dyDescent="0.2">
      <c r="A58" t="str">
        <f t="shared" si="19"/>
        <v>51 Skilled agricultural and related trades</v>
      </c>
      <c r="B58" s="173">
        <f t="shared" si="52"/>
        <v>0.83682288169905172</v>
      </c>
      <c r="C58" s="173">
        <f t="shared" si="52"/>
        <v>0.85201315444115577</v>
      </c>
      <c r="D58" s="173">
        <f t="shared" si="52"/>
        <v>0.72598570434202936</v>
      </c>
      <c r="E58" s="173">
        <f t="shared" si="52"/>
        <v>0.73309899542216039</v>
      </c>
      <c r="F58" s="173">
        <f t="shared" si="52"/>
        <v>0.82481980197935123</v>
      </c>
      <c r="H58" s="68">
        <f t="shared" si="21"/>
        <v>22.819359554890383</v>
      </c>
      <c r="I58" s="69">
        <f t="shared" si="22"/>
        <v>61.286358668856941</v>
      </c>
      <c r="J58" s="69">
        <f t="shared" si="23"/>
        <v>84.105718223747331</v>
      </c>
      <c r="L58" t="str">
        <f t="shared" si="24"/>
        <v>51 Skilled agricultural and related trades</v>
      </c>
      <c r="M58" s="173">
        <f t="shared" ref="M58:Q58" si="59">M21/M$35*100</f>
        <v>1.2418769188247505</v>
      </c>
      <c r="N58" s="173">
        <f t="shared" si="59"/>
        <v>1.3587915814287501</v>
      </c>
      <c r="O58" s="173">
        <f t="shared" si="59"/>
        <v>1.0439066534085504</v>
      </c>
      <c r="P58" s="173">
        <f t="shared" si="59"/>
        <v>1.0247573129825283</v>
      </c>
      <c r="Q58" s="173">
        <f t="shared" si="59"/>
        <v>1.1139283978950203</v>
      </c>
      <c r="S58" s="68">
        <f t="shared" si="26"/>
        <v>15.717549031436615</v>
      </c>
      <c r="T58" s="69">
        <f t="shared" si="27"/>
        <v>54.451510843739349</v>
      </c>
      <c r="U58" s="69">
        <f t="shared" si="28"/>
        <v>70.169059875175961</v>
      </c>
      <c r="W58" t="str">
        <f t="shared" si="29"/>
        <v>51 Skilled agricultural and related trades</v>
      </c>
      <c r="X58" s="173">
        <f t="shared" ref="X58:AB58" si="60">X21/X$35*100</f>
        <v>0.36005254379032703</v>
      </c>
      <c r="Y58" s="173">
        <f t="shared" si="60"/>
        <v>0.26641590252727781</v>
      </c>
      <c r="Z58" s="173">
        <f t="shared" si="60"/>
        <v>0.36873792465950972</v>
      </c>
      <c r="AA58" s="173">
        <f t="shared" si="60"/>
        <v>0.40310295806116625</v>
      </c>
      <c r="AB58" s="173">
        <f t="shared" si="60"/>
        <v>0.49776438523055799</v>
      </c>
      <c r="AD58" s="68">
        <f t="shared" si="31"/>
        <v>45.411809655984889</v>
      </c>
      <c r="AE58" s="69">
        <f t="shared" si="32"/>
        <v>83.029540626132174</v>
      </c>
      <c r="AF58" s="69">
        <f t="shared" si="33"/>
        <v>128.44135028211707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3.4685166386628823</v>
      </c>
      <c r="C59" s="173">
        <f t="shared" si="52"/>
        <v>3.34349773052084</v>
      </c>
      <c r="D59" s="173">
        <f t="shared" si="52"/>
        <v>2.9219975687259381</v>
      </c>
      <c r="E59" s="173">
        <f t="shared" si="52"/>
        <v>2.9151416981492493</v>
      </c>
      <c r="F59" s="173">
        <f t="shared" si="52"/>
        <v>2.6613581049356521</v>
      </c>
      <c r="H59" s="68">
        <f t="shared" si="21"/>
        <v>-1.540124053768678</v>
      </c>
      <c r="I59" s="69">
        <f t="shared" si="22"/>
        <v>38.911542522604918</v>
      </c>
      <c r="J59" s="69">
        <f t="shared" si="23"/>
        <v>37.371418468836239</v>
      </c>
      <c r="L59" t="str">
        <f t="shared" si="24"/>
        <v>52 Skilled metal, electrical and electronic trades</v>
      </c>
      <c r="M59" s="173">
        <f t="shared" ref="M59:Q59" si="61">M22/M$35*100</f>
        <v>6.244604605162495</v>
      </c>
      <c r="N59" s="173">
        <f t="shared" si="61"/>
        <v>5.9672260553279806</v>
      </c>
      <c r="O59" s="173">
        <f t="shared" si="61"/>
        <v>5.3148631121387169</v>
      </c>
      <c r="P59" s="173">
        <f t="shared" si="61"/>
        <v>5.125895963850474</v>
      </c>
      <c r="Q59" s="173">
        <f t="shared" si="61"/>
        <v>4.5931725513163633</v>
      </c>
      <c r="S59" s="68">
        <f t="shared" si="26"/>
        <v>-6.2817234061709488</v>
      </c>
      <c r="T59" s="69">
        <f t="shared" si="27"/>
        <v>36.455206011555433</v>
      </c>
      <c r="U59" s="69">
        <f t="shared" si="28"/>
        <v>30.173482605384478</v>
      </c>
      <c r="W59" t="str">
        <f t="shared" si="29"/>
        <v>52 Skilled metal, electrical and electronic trades</v>
      </c>
      <c r="X59" s="173">
        <f t="shared" ref="X59:AB59" si="62">X22/X$35*100</f>
        <v>0.20091213027569088</v>
      </c>
      <c r="Y59" s="173">
        <f t="shared" si="62"/>
        <v>0.31170313360270546</v>
      </c>
      <c r="Z59" s="173">
        <f t="shared" si="62"/>
        <v>0.23313448822426444</v>
      </c>
      <c r="AA59" s="173">
        <f t="shared" si="62"/>
        <v>0.41378959078367494</v>
      </c>
      <c r="AB59" s="173">
        <f t="shared" si="62"/>
        <v>0.47598420817793818</v>
      </c>
      <c r="AD59" s="68">
        <f t="shared" si="31"/>
        <v>119.92757528269584</v>
      </c>
      <c r="AE59" s="69">
        <f t="shared" si="32"/>
        <v>101.83662805143008</v>
      </c>
      <c r="AF59" s="69">
        <f t="shared" si="33"/>
        <v>221.76420333412591</v>
      </c>
    </row>
    <row r="60" spans="1:32" x14ac:dyDescent="0.2">
      <c r="A60" t="str">
        <f t="shared" si="19"/>
        <v>53 Skilled construction and building trades</v>
      </c>
      <c r="B60" s="173">
        <f t="shared" si="52"/>
        <v>2.3555205200270697</v>
      </c>
      <c r="C60" s="173">
        <f t="shared" si="52"/>
        <v>2.2189136663702644</v>
      </c>
      <c r="D60" s="173">
        <f t="shared" si="52"/>
        <v>2.0078731064909423</v>
      </c>
      <c r="E60" s="173">
        <f t="shared" si="52"/>
        <v>1.9893486022040834</v>
      </c>
      <c r="F60" s="173">
        <f t="shared" si="52"/>
        <v>1.7292295147797792</v>
      </c>
      <c r="H60" s="68">
        <f t="shared" si="21"/>
        <v>-6.8994610069947546</v>
      </c>
      <c r="I60" s="69">
        <f t="shared" si="22"/>
        <v>41.495313352098471</v>
      </c>
      <c r="J60" s="69">
        <f t="shared" si="23"/>
        <v>34.595852345103708</v>
      </c>
      <c r="L60" t="str">
        <f t="shared" si="24"/>
        <v>53 Skilled construction and building trades</v>
      </c>
      <c r="M60" s="173">
        <f t="shared" ref="M60:Q60" si="63">M23/M$35*100</f>
        <v>4.2838030536073894</v>
      </c>
      <c r="N60" s="173">
        <f t="shared" si="63"/>
        <v>4.0511117762302744</v>
      </c>
      <c r="O60" s="173">
        <f t="shared" si="63"/>
        <v>3.7100108873948776</v>
      </c>
      <c r="P60" s="173">
        <f t="shared" si="63"/>
        <v>3.6937816745347978</v>
      </c>
      <c r="Q60" s="173">
        <f t="shared" si="63"/>
        <v>3.1966723166340985</v>
      </c>
      <c r="S60" s="68">
        <f t="shared" si="26"/>
        <v>-6.5613506226160485</v>
      </c>
      <c r="T60" s="69">
        <f t="shared" si="27"/>
        <v>41.572606162071118</v>
      </c>
      <c r="U60" s="69">
        <f t="shared" si="28"/>
        <v>35.011255539455071</v>
      </c>
      <c r="W60" t="str">
        <f t="shared" si="29"/>
        <v>53 Skilled construction and building trades</v>
      </c>
      <c r="X60" s="173">
        <f t="shared" ref="X60:AB60" si="64">X23/X$35*100</f>
        <v>8.582850154390792E-2</v>
      </c>
      <c r="Y60" s="173">
        <f t="shared" si="64"/>
        <v>0.10175531676655028</v>
      </c>
      <c r="Z60" s="173">
        <f t="shared" si="64"/>
        <v>9.5180832744527377E-2</v>
      </c>
      <c r="AA60" s="173">
        <f t="shared" si="64"/>
        <v>6.0872279221301437E-2</v>
      </c>
      <c r="AB60" s="173">
        <f t="shared" si="64"/>
        <v>6.9178157277178728E-2</v>
      </c>
      <c r="AD60" s="68">
        <f t="shared" si="31"/>
        <v>-21.708762865729035</v>
      </c>
      <c r="AE60" s="69">
        <f t="shared" si="32"/>
        <v>38.109872953695543</v>
      </c>
      <c r="AF60" s="69">
        <f t="shared" si="33"/>
        <v>16.401110087966511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2.0480855717130537</v>
      </c>
      <c r="C61" s="173">
        <f t="shared" si="52"/>
        <v>1.7780297360821005</v>
      </c>
      <c r="D61" s="173">
        <f t="shared" si="52"/>
        <v>1.685382782745068</v>
      </c>
      <c r="E61" s="173">
        <f t="shared" si="52"/>
        <v>1.7916621561264463</v>
      </c>
      <c r="F61" s="173">
        <f t="shared" si="52"/>
        <v>1.7978490797059907</v>
      </c>
      <c r="H61" s="68">
        <f t="shared" si="21"/>
        <v>15.316246453270979</v>
      </c>
      <c r="I61" s="69">
        <f t="shared" si="22"/>
        <v>48.248837582666503</v>
      </c>
      <c r="J61" s="69">
        <f t="shared" si="23"/>
        <v>63.565084035937481</v>
      </c>
      <c r="L61" t="str">
        <f t="shared" si="24"/>
        <v>54 Textiles, printing and other skilled trades</v>
      </c>
      <c r="M61" s="173">
        <f t="shared" ref="M61:Q61" si="65">M24/M$35*100</f>
        <v>2.3355612025437149</v>
      </c>
      <c r="N61" s="173">
        <f t="shared" si="65"/>
        <v>2.0613852350451345</v>
      </c>
      <c r="O61" s="173">
        <f t="shared" si="65"/>
        <v>1.8016866048618252</v>
      </c>
      <c r="P61" s="173">
        <f t="shared" si="65"/>
        <v>1.9148089476514207</v>
      </c>
      <c r="Q61" s="173">
        <f t="shared" si="65"/>
        <v>1.8790522091368687</v>
      </c>
      <c r="S61" s="68">
        <f t="shared" si="26"/>
        <v>13.100158533466569</v>
      </c>
      <c r="T61" s="69">
        <f t="shared" si="27"/>
        <v>35.88794363362026</v>
      </c>
      <c r="U61" s="69">
        <f t="shared" si="28"/>
        <v>48.988102167086836</v>
      </c>
      <c r="W61" t="str">
        <f t="shared" si="29"/>
        <v>54 Textiles, printing and other skilled trades</v>
      </c>
      <c r="X61" s="173">
        <f t="shared" ref="X61:AB61" si="66">X24/X$35*100</f>
        <v>1.709711327564678</v>
      </c>
      <c r="Y61" s="173">
        <f t="shared" si="66"/>
        <v>1.450604193337953</v>
      </c>
      <c r="Z61" s="173">
        <f t="shared" si="66"/>
        <v>1.5546921744608413</v>
      </c>
      <c r="AA61" s="173">
        <f t="shared" si="66"/>
        <v>1.652328042301453</v>
      </c>
      <c r="AB61" s="173">
        <f t="shared" si="66"/>
        <v>1.705987669452145</v>
      </c>
      <c r="AD61" s="68">
        <f t="shared" si="31"/>
        <v>18.202086232424151</v>
      </c>
      <c r="AE61" s="69">
        <f t="shared" si="32"/>
        <v>64.345473074998552</v>
      </c>
      <c r="AF61" s="69">
        <f t="shared" si="33"/>
        <v>82.547559307422702</v>
      </c>
    </row>
    <row r="62" spans="1:32" x14ac:dyDescent="0.2">
      <c r="A62" t="str">
        <f t="shared" si="19"/>
        <v>61 Caring personal service occupations</v>
      </c>
      <c r="B62" s="173">
        <f t="shared" si="52"/>
        <v>5.9395874496716283</v>
      </c>
      <c r="C62" s="173">
        <f t="shared" si="52"/>
        <v>6.059216123415835</v>
      </c>
      <c r="D62" s="173">
        <f t="shared" si="52"/>
        <v>5.8739259786188933</v>
      </c>
      <c r="E62" s="173">
        <f t="shared" si="52"/>
        <v>5.9522902130628577</v>
      </c>
      <c r="F62" s="173">
        <f t="shared" si="52"/>
        <v>6.1093264423931055</v>
      </c>
      <c r="H62" s="68">
        <f t="shared" si="21"/>
        <v>12.434781638283201</v>
      </c>
      <c r="I62" s="69">
        <f t="shared" si="22"/>
        <v>58.734360421177655</v>
      </c>
      <c r="J62" s="69">
        <f t="shared" si="23"/>
        <v>71.169142059460853</v>
      </c>
      <c r="L62" t="str">
        <f t="shared" si="24"/>
        <v>61 Caring personal service occupations</v>
      </c>
      <c r="M62" s="173">
        <f t="shared" ref="M62:Q62" si="67">M25/M$35*100</f>
        <v>2.1620705572595282</v>
      </c>
      <c r="N62" s="173">
        <f t="shared" si="67"/>
        <v>2.1330731312894304</v>
      </c>
      <c r="O62" s="173">
        <f t="shared" si="67"/>
        <v>2.1651065549213637</v>
      </c>
      <c r="P62" s="173">
        <f t="shared" si="67"/>
        <v>2.5252168584700416</v>
      </c>
      <c r="Q62" s="173">
        <f t="shared" si="67"/>
        <v>2.8246880895035771</v>
      </c>
      <c r="S62" s="68">
        <f t="shared" si="26"/>
        <v>41.479931262320804</v>
      </c>
      <c r="T62" s="69">
        <f t="shared" si="27"/>
        <v>55.464835048459825</v>
      </c>
      <c r="U62" s="69">
        <f t="shared" si="28"/>
        <v>96.944766310780622</v>
      </c>
      <c r="W62" t="str">
        <f t="shared" si="29"/>
        <v>61 Caring personal service occupations</v>
      </c>
      <c r="X62" s="173">
        <f t="shared" ref="X62:AB62" si="68">X25/X$35*100</f>
        <v>10.385927543036347</v>
      </c>
      <c r="Y62" s="173">
        <f t="shared" si="68"/>
        <v>10.595988851640969</v>
      </c>
      <c r="Z62" s="173">
        <f t="shared" si="68"/>
        <v>10.041526472545803</v>
      </c>
      <c r="AA62" s="173">
        <f t="shared" si="68"/>
        <v>9.8298433588839007</v>
      </c>
      <c r="AB62" s="173">
        <f t="shared" si="68"/>
        <v>9.8250885489155202</v>
      </c>
      <c r="AD62" s="68">
        <f t="shared" si="31"/>
        <v>5.397522438808438</v>
      </c>
      <c r="AE62" s="69">
        <f t="shared" si="32"/>
        <v>59.526523581116543</v>
      </c>
      <c r="AF62" s="69">
        <f t="shared" si="33"/>
        <v>64.924046019924987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2.472061104457131</v>
      </c>
      <c r="C63" s="173">
        <f t="shared" si="52"/>
        <v>2.3919222602392973</v>
      </c>
      <c r="D63" s="173">
        <f t="shared" si="52"/>
        <v>2.2568569832749694</v>
      </c>
      <c r="E63" s="173">
        <f t="shared" si="52"/>
        <v>2.0736544215701271</v>
      </c>
      <c r="F63" s="173">
        <f t="shared" si="52"/>
        <v>2.0159255944359371</v>
      </c>
      <c r="H63" s="68">
        <f t="shared" si="21"/>
        <v>-3.4379941736469957</v>
      </c>
      <c r="I63" s="69">
        <f t="shared" si="22"/>
        <v>48.563384935341844</v>
      </c>
      <c r="J63" s="69">
        <f t="shared" si="23"/>
        <v>45.125390761694845</v>
      </c>
      <c r="L63" t="str">
        <f t="shared" si="24"/>
        <v>62 Leisure, travel and related personal service occupations</v>
      </c>
      <c r="M63" s="173">
        <f t="shared" ref="M63:Q63" si="69">M26/M$35*100</f>
        <v>1.3667437295047278</v>
      </c>
      <c r="N63" s="173">
        <f t="shared" si="69"/>
        <v>1.4315794675647158</v>
      </c>
      <c r="O63" s="173">
        <f t="shared" si="69"/>
        <v>1.3244747695342127</v>
      </c>
      <c r="P63" s="173">
        <f t="shared" si="69"/>
        <v>1.2751233739058006</v>
      </c>
      <c r="Q63" s="173">
        <f t="shared" si="69"/>
        <v>1.3593965901578751</v>
      </c>
      <c r="S63" s="68">
        <f t="shared" si="26"/>
        <v>11.302803335319963</v>
      </c>
      <c r="T63" s="69">
        <f t="shared" si="27"/>
        <v>45.293713042830753</v>
      </c>
      <c r="U63" s="69">
        <f t="shared" si="28"/>
        <v>56.596516378150717</v>
      </c>
      <c r="W63" t="str">
        <f t="shared" si="29"/>
        <v>62 Leisure, travel and related personal service occupations</v>
      </c>
      <c r="X63" s="173">
        <f t="shared" ref="X63:AB63" si="70">X26/X$35*100</f>
        <v>3.7730789688684041</v>
      </c>
      <c r="Y63" s="173">
        <f t="shared" si="70"/>
        <v>3.5016263643157344</v>
      </c>
      <c r="Z63" s="173">
        <f t="shared" si="70"/>
        <v>3.3045749038850456</v>
      </c>
      <c r="AA63" s="173">
        <f t="shared" si="70"/>
        <v>2.9771502781023527</v>
      </c>
      <c r="AB63" s="173">
        <f t="shared" si="70"/>
        <v>2.7586270226717935</v>
      </c>
      <c r="AD63" s="68">
        <f t="shared" si="31"/>
        <v>-10.076945151235563</v>
      </c>
      <c r="AE63" s="69">
        <f t="shared" si="32"/>
        <v>50.035977676268971</v>
      </c>
      <c r="AF63" s="69">
        <f t="shared" si="33"/>
        <v>39.959032525033408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0.10676364234805805</v>
      </c>
      <c r="C64" s="173">
        <f t="shared" si="52"/>
        <v>8.4034582943766215E-2</v>
      </c>
      <c r="D64" s="173">
        <f t="shared" si="52"/>
        <v>0.10485170729745427</v>
      </c>
      <c r="E64" s="173">
        <f t="shared" si="52"/>
        <v>7.5788028628281073E-2</v>
      </c>
      <c r="F64" s="173">
        <f t="shared" si="52"/>
        <v>7.8151445815954831E-2</v>
      </c>
      <c r="H64" s="68">
        <f t="shared" si="21"/>
        <v>-19.425553833587422</v>
      </c>
      <c r="I64" s="69">
        <f t="shared" si="22"/>
        <v>38.107781100451191</v>
      </c>
      <c r="J64" s="69">
        <f t="shared" si="23"/>
        <v>18.682227266863769</v>
      </c>
      <c r="L64" t="str">
        <f t="shared" si="24"/>
        <v>63 Community and civil enforcement occupations</v>
      </c>
      <c r="M64" s="173">
        <f t="shared" ref="M64:Q64" si="71">M27/M$35*100</f>
        <v>0.15124213311740456</v>
      </c>
      <c r="N64" s="173">
        <f t="shared" si="71"/>
        <v>0.10605919258800335</v>
      </c>
      <c r="O64" s="173">
        <f t="shared" si="71"/>
        <v>0.15428459300349581</v>
      </c>
      <c r="P64" s="173">
        <f t="shared" si="71"/>
        <v>8.4669262506278986E-2</v>
      </c>
      <c r="Q64" s="173">
        <f t="shared" si="71"/>
        <v>9.1865263254080329E-2</v>
      </c>
      <c r="S64" s="68">
        <f t="shared" si="26"/>
        <v>-35.429762917606361</v>
      </c>
      <c r="T64" s="69">
        <f t="shared" si="27"/>
        <v>25.750079452772145</v>
      </c>
      <c r="U64" s="69">
        <f t="shared" si="28"/>
        <v>-9.6796834648342163</v>
      </c>
      <c r="W64" t="str">
        <f t="shared" si="29"/>
        <v>63 Community and civil enforcement occupations</v>
      </c>
      <c r="X64" s="173">
        <f t="shared" ref="X64:AB64" si="72">X27/X$35*100</f>
        <v>5.4410071885580086E-2</v>
      </c>
      <c r="Y64" s="173">
        <f t="shared" si="72"/>
        <v>5.8584504180928997E-2</v>
      </c>
      <c r="Z64" s="173">
        <f t="shared" si="72"/>
        <v>4.9303972196525055E-2</v>
      </c>
      <c r="AA64" s="173">
        <f t="shared" si="72"/>
        <v>6.5739379883645518E-2</v>
      </c>
      <c r="AB64" s="173">
        <f t="shared" si="72"/>
        <v>6.2637627338031451E-2</v>
      </c>
      <c r="AD64" s="68">
        <f t="shared" si="31"/>
        <v>36.850710120385102</v>
      </c>
      <c r="AE64" s="69">
        <f t="shared" si="32"/>
        <v>81.561679767875262</v>
      </c>
      <c r="AF64" s="69">
        <f t="shared" si="33"/>
        <v>118.41238988826035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6.3610494496570569</v>
      </c>
      <c r="C65" s="173">
        <f t="shared" si="73"/>
        <v>5.7871396161134907</v>
      </c>
      <c r="D65" s="173">
        <f t="shared" si="73"/>
        <v>5.892511961643522</v>
      </c>
      <c r="E65" s="173">
        <f t="shared" si="73"/>
        <v>5.6492768893677745</v>
      </c>
      <c r="F65" s="173">
        <f t="shared" si="73"/>
        <v>5.2492416830781456</v>
      </c>
      <c r="H65" s="68">
        <f t="shared" si="21"/>
        <v>-3.6987521713293581</v>
      </c>
      <c r="I65" s="69">
        <f t="shared" si="22"/>
        <v>43.176335222511263</v>
      </c>
      <c r="J65" s="69">
        <f t="shared" si="23"/>
        <v>39.477583051181902</v>
      </c>
      <c r="L65" t="str">
        <f t="shared" si="24"/>
        <v>71 Sales occupations</v>
      </c>
      <c r="M65" s="173">
        <f t="shared" ref="M65:Q65" si="74">M28/M$35*100</f>
        <v>5.0695875872217275</v>
      </c>
      <c r="N65" s="173">
        <f t="shared" si="74"/>
        <v>4.8794891686466793</v>
      </c>
      <c r="O65" s="173">
        <f t="shared" si="74"/>
        <v>5.0257694828859494</v>
      </c>
      <c r="P65" s="173">
        <f t="shared" si="74"/>
        <v>4.8859187717512667</v>
      </c>
      <c r="Q65" s="173">
        <f t="shared" si="74"/>
        <v>4.709724519399253</v>
      </c>
      <c r="S65" s="68">
        <f t="shared" si="26"/>
        <v>1.6240635232964367</v>
      </c>
      <c r="T65" s="69">
        <f t="shared" si="27"/>
        <v>33.712649347007861</v>
      </c>
      <c r="U65" s="69">
        <f t="shared" si="28"/>
        <v>35.336712870304297</v>
      </c>
      <c r="W65" t="str">
        <f t="shared" si="29"/>
        <v>71 Sales occupations</v>
      </c>
      <c r="X65" s="173">
        <f t="shared" ref="X65:AB65" si="75">X28/X$35*100</f>
        <v>7.8811693648140562</v>
      </c>
      <c r="Y65" s="173">
        <f t="shared" si="75"/>
        <v>6.8359561785990701</v>
      </c>
      <c r="Z65" s="173">
        <f t="shared" si="75"/>
        <v>6.8664705101501164</v>
      </c>
      <c r="AA65" s="173">
        <f t="shared" si="75"/>
        <v>6.5129764265793479</v>
      </c>
      <c r="AB65" s="173">
        <f t="shared" si="75"/>
        <v>5.859572933351993</v>
      </c>
      <c r="AD65" s="68">
        <f t="shared" si="31"/>
        <v>-8.076601661719387</v>
      </c>
      <c r="AE65" s="69">
        <f t="shared" si="32"/>
        <v>50.959920971894881</v>
      </c>
      <c r="AF65" s="69">
        <f t="shared" si="33"/>
        <v>42.883319310175501</v>
      </c>
    </row>
    <row r="66" spans="1:32" x14ac:dyDescent="0.2">
      <c r="A66" t="str">
        <f t="shared" si="19"/>
        <v>72 Customer service occupations</v>
      </c>
      <c r="B66" s="173">
        <f t="shared" si="73"/>
        <v>1.5971940609228827</v>
      </c>
      <c r="C66" s="173">
        <f t="shared" si="73"/>
        <v>1.6121525273178443</v>
      </c>
      <c r="D66" s="173">
        <f t="shared" si="73"/>
        <v>1.6683413319646063</v>
      </c>
      <c r="E66" s="173">
        <f t="shared" si="73"/>
        <v>1.8021109227193324</v>
      </c>
      <c r="F66" s="173">
        <f t="shared" si="73"/>
        <v>1.9234391260823738</v>
      </c>
      <c r="H66" s="68">
        <f t="shared" si="21"/>
        <v>24.631940045357243</v>
      </c>
      <c r="I66" s="69">
        <f t="shared" si="22"/>
        <v>51.210786163887498</v>
      </c>
      <c r="J66" s="69">
        <f t="shared" si="23"/>
        <v>75.842726209244745</v>
      </c>
      <c r="L66" t="str">
        <f t="shared" si="24"/>
        <v>72 Customer service occupations</v>
      </c>
      <c r="M66" s="173">
        <f t="shared" ref="M66:Q66" si="76">M29/M$35*100</f>
        <v>1.1130874434325708</v>
      </c>
      <c r="N66" s="173">
        <f t="shared" si="76"/>
        <v>0.97012922072885199</v>
      </c>
      <c r="O66" s="173">
        <f t="shared" si="76"/>
        <v>1.1391201038956025</v>
      </c>
      <c r="P66" s="173">
        <f t="shared" si="76"/>
        <v>1.3709777860294865</v>
      </c>
      <c r="Q66" s="173">
        <f t="shared" si="76"/>
        <v>1.5383195554259936</v>
      </c>
      <c r="S66" s="68">
        <f t="shared" si="26"/>
        <v>46.447061066298581</v>
      </c>
      <c r="T66" s="69">
        <f t="shared" si="27"/>
        <v>43.858371026414751</v>
      </c>
      <c r="U66" s="69">
        <f t="shared" si="28"/>
        <v>90.305432092713332</v>
      </c>
      <c r="W66" t="str">
        <f t="shared" si="29"/>
        <v>72 Customer service occupations</v>
      </c>
      <c r="X66" s="173">
        <f t="shared" ref="X66:AB66" si="77">X29/X$35*100</f>
        <v>2.1670135280797611</v>
      </c>
      <c r="Y66" s="173">
        <f t="shared" si="77"/>
        <v>2.3540291818510828</v>
      </c>
      <c r="Z66" s="173">
        <f t="shared" si="77"/>
        <v>2.263027241287777</v>
      </c>
      <c r="AA66" s="173">
        <f t="shared" si="77"/>
        <v>2.2899153778527577</v>
      </c>
      <c r="AB66" s="173">
        <f t="shared" si="77"/>
        <v>2.359107395578854</v>
      </c>
      <c r="AD66" s="68">
        <f t="shared" si="31"/>
        <v>12.29271873838738</v>
      </c>
      <c r="AE66" s="69">
        <f t="shared" si="32"/>
        <v>55.369510630045568</v>
      </c>
      <c r="AF66" s="69">
        <f t="shared" si="33"/>
        <v>67.662229368432932</v>
      </c>
    </row>
    <row r="67" spans="1:32" x14ac:dyDescent="0.2">
      <c r="A67" t="str">
        <f t="shared" si="19"/>
        <v>81 Process, plant and machine operatives</v>
      </c>
      <c r="B67" s="173">
        <f t="shared" si="73"/>
        <v>1.4479590721653963</v>
      </c>
      <c r="C67" s="173">
        <f t="shared" si="73"/>
        <v>1.3636703679864663</v>
      </c>
      <c r="D67" s="173">
        <f t="shared" si="73"/>
        <v>1.2146534312518307</v>
      </c>
      <c r="E67" s="173">
        <f t="shared" si="73"/>
        <v>1.2719332891183326</v>
      </c>
      <c r="F67" s="173">
        <f t="shared" si="73"/>
        <v>1.1710989098233859</v>
      </c>
      <c r="H67" s="68">
        <f t="shared" si="21"/>
        <v>4.2262263662574151</v>
      </c>
      <c r="I67" s="69">
        <f t="shared" si="22"/>
        <v>40.430111760958553</v>
      </c>
      <c r="J67" s="69">
        <f t="shared" si="23"/>
        <v>44.656338127215975</v>
      </c>
      <c r="L67" t="str">
        <f t="shared" si="24"/>
        <v>81 Process, plant and machine operatives</v>
      </c>
      <c r="M67" s="173">
        <f t="shared" ref="M67:Q67" si="78">M30/M$35*100</f>
        <v>2.2203097604872677</v>
      </c>
      <c r="N67" s="173">
        <f t="shared" si="78"/>
        <v>2.0969527773613579</v>
      </c>
      <c r="O67" s="173">
        <f t="shared" si="78"/>
        <v>1.8992532837459881</v>
      </c>
      <c r="P67" s="173">
        <f t="shared" si="78"/>
        <v>1.9406103116289053</v>
      </c>
      <c r="Q67" s="173">
        <f t="shared" si="78"/>
        <v>1.7751721193247945</v>
      </c>
      <c r="S67" s="68">
        <f t="shared" si="26"/>
        <v>1.3587389431730743</v>
      </c>
      <c r="T67" s="69">
        <f t="shared" si="27"/>
        <v>37.394321610244496</v>
      </c>
      <c r="U67" s="69">
        <f t="shared" si="28"/>
        <v>38.753060553417569</v>
      </c>
      <c r="W67" t="str">
        <f t="shared" si="29"/>
        <v>81 Process, plant and machine operatives</v>
      </c>
      <c r="X67" s="173">
        <f t="shared" ref="X67:AB67" si="79">X30/X$35*100</f>
        <v>0.53886086574267855</v>
      </c>
      <c r="Y67" s="173">
        <f t="shared" si="79"/>
        <v>0.51634115873179764</v>
      </c>
      <c r="Z67" s="173">
        <f t="shared" si="79"/>
        <v>0.44536855715771784</v>
      </c>
      <c r="AA67" s="173">
        <f t="shared" si="79"/>
        <v>0.51536042828378381</v>
      </c>
      <c r="AB67" s="173">
        <f t="shared" si="79"/>
        <v>0.48773833849713022</v>
      </c>
      <c r="AD67" s="68">
        <f t="shared" si="31"/>
        <v>17.967128517059365</v>
      </c>
      <c r="AE67" s="69">
        <f t="shared" si="32"/>
        <v>54.977514855218686</v>
      </c>
      <c r="AF67" s="69">
        <f t="shared" si="33"/>
        <v>72.944643372278051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3.2001708370443129</v>
      </c>
      <c r="C68" s="173">
        <f t="shared" si="73"/>
        <v>3.3125688781741625</v>
      </c>
      <c r="D68" s="173">
        <f t="shared" si="73"/>
        <v>2.7850860025719779</v>
      </c>
      <c r="E68" s="173">
        <f t="shared" si="73"/>
        <v>2.7491457047674914</v>
      </c>
      <c r="F68" s="173">
        <f t="shared" si="73"/>
        <v>2.5825533476141902</v>
      </c>
      <c r="H68" s="68">
        <f t="shared" si="21"/>
        <v>0.24125826234872361</v>
      </c>
      <c r="I68" s="69">
        <f t="shared" si="22"/>
        <v>52.879337193615875</v>
      </c>
      <c r="J68" s="69">
        <f t="shared" si="23"/>
        <v>53.12059545596459</v>
      </c>
      <c r="L68" t="str">
        <f t="shared" si="24"/>
        <v>82 Transport and mobile machine drivers and operatives</v>
      </c>
      <c r="M68" s="173">
        <f t="shared" ref="M68:Q68" si="80">M31/M$35*100</f>
        <v>5.3722965967829062</v>
      </c>
      <c r="N68" s="173">
        <f t="shared" si="80"/>
        <v>5.6691900135581728</v>
      </c>
      <c r="O68" s="173">
        <f t="shared" si="80"/>
        <v>4.8145439027248873</v>
      </c>
      <c r="P68" s="173">
        <f t="shared" si="80"/>
        <v>4.6104771048486439</v>
      </c>
      <c r="Q68" s="173">
        <f t="shared" si="80"/>
        <v>4.2452020909825059</v>
      </c>
      <c r="S68" s="68">
        <f t="shared" si="26"/>
        <v>-4.3804194048509713</v>
      </c>
      <c r="T68" s="69">
        <f t="shared" si="27"/>
        <v>50.454390030494942</v>
      </c>
      <c r="U68" s="69">
        <f t="shared" si="28"/>
        <v>46.073970625643973</v>
      </c>
      <c r="W68" t="str">
        <f t="shared" si="29"/>
        <v>82 Transport and mobile machine drivers and operatives</v>
      </c>
      <c r="X68" s="173">
        <f t="shared" ref="X68:AB68" si="81">X31/X$35*100</f>
        <v>0.64346225613602004</v>
      </c>
      <c r="Y68" s="173">
        <f t="shared" si="81"/>
        <v>0.58942442846612819</v>
      </c>
      <c r="Z68" s="173">
        <f t="shared" si="81"/>
        <v>0.50458410133654652</v>
      </c>
      <c r="AA68" s="173">
        <f t="shared" si="81"/>
        <v>0.64314718094607004</v>
      </c>
      <c r="AB68" s="173">
        <f t="shared" si="81"/>
        <v>0.7016743791182255</v>
      </c>
      <c r="AD68" s="68">
        <f t="shared" si="31"/>
        <v>49.794450118541072</v>
      </c>
      <c r="AE68" s="69">
        <f t="shared" si="32"/>
        <v>78.879391863822107</v>
      </c>
      <c r="AF68" s="69">
        <f t="shared" si="33"/>
        <v>128.67384198236317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1.2742780689068778</v>
      </c>
      <c r="C69" s="173">
        <f t="shared" si="73"/>
        <v>1.0843335179601645</v>
      </c>
      <c r="D69" s="173">
        <f t="shared" si="73"/>
        <v>0.96805633872671382</v>
      </c>
      <c r="E69" s="173">
        <f t="shared" si="73"/>
        <v>1.7697104716326735</v>
      </c>
      <c r="F69" s="173">
        <f t="shared" si="73"/>
        <v>1.8850602675957273</v>
      </c>
      <c r="H69" s="68">
        <f t="shared" si="21"/>
        <v>110.50403513315005</v>
      </c>
      <c r="I69" s="69">
        <f t="shared" si="22"/>
        <v>80.984142116309656</v>
      </c>
      <c r="J69" s="69">
        <f t="shared" si="23"/>
        <v>191.48817724945971</v>
      </c>
      <c r="L69" t="str">
        <f t="shared" si="24"/>
        <v>91 Elementary trades and related occupations</v>
      </c>
      <c r="M69" s="173">
        <f t="shared" ref="M69:Q70" si="82">M32/M$35*100</f>
        <v>1.8952613770859192</v>
      </c>
      <c r="N69" s="173">
        <f t="shared" si="82"/>
        <v>1.6608328885610601</v>
      </c>
      <c r="O69" s="173">
        <f t="shared" si="82"/>
        <v>1.5100404819913675</v>
      </c>
      <c r="P69" s="173">
        <f t="shared" si="82"/>
        <v>2.0367733241817545</v>
      </c>
      <c r="Q69" s="173">
        <f t="shared" si="82"/>
        <v>2.0798414141689787</v>
      </c>
      <c r="S69" s="68">
        <f t="shared" si="26"/>
        <v>49.363763431194236</v>
      </c>
      <c r="T69" s="69">
        <f t="shared" si="27"/>
        <v>45.891094619200103</v>
      </c>
      <c r="U69" s="69">
        <f t="shared" si="28"/>
        <v>95.254858050394347</v>
      </c>
      <c r="W69" t="str">
        <f t="shared" si="29"/>
        <v>91 Elementary trades and related occupations</v>
      </c>
      <c r="X69" s="173">
        <f t="shared" ref="X69:AB70" si="83">X32/X$35*100</f>
        <v>0.54334739166412316</v>
      </c>
      <c r="Y69" s="173">
        <f t="shared" si="83"/>
        <v>0.41817168238102626</v>
      </c>
      <c r="Z69" s="173">
        <f t="shared" si="83"/>
        <v>0.35902874122820189</v>
      </c>
      <c r="AA69" s="173">
        <f t="shared" si="83"/>
        <v>1.4675429085585361</v>
      </c>
      <c r="AB69" s="173">
        <f t="shared" si="83"/>
        <v>1.6647132078151086</v>
      </c>
      <c r="AD69" s="68">
        <f t="shared" si="31"/>
        <v>399.46363700026444</v>
      </c>
      <c r="AE69" s="69">
        <f t="shared" si="32"/>
        <v>246.84001339049732</v>
      </c>
      <c r="AF69" s="69">
        <f t="shared" si="33"/>
        <v>646.30365039076173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9.3580134776966304</v>
      </c>
      <c r="C70" s="173">
        <f t="shared" si="73"/>
        <v>9.2741837428702087</v>
      </c>
      <c r="D70" s="173">
        <f t="shared" si="73"/>
        <v>8.6172277839606686</v>
      </c>
      <c r="E70" s="173">
        <f t="shared" si="73"/>
        <v>7.5505252510348786</v>
      </c>
      <c r="F70" s="173">
        <f t="shared" si="73"/>
        <v>6.6669352155682144</v>
      </c>
      <c r="H70" s="68">
        <f t="shared" si="21"/>
        <v>-16.363763792116419</v>
      </c>
      <c r="I70" s="69">
        <f t="shared" si="22"/>
        <v>42.448090031430986</v>
      </c>
      <c r="J70" s="69">
        <f t="shared" si="23"/>
        <v>26.084326239314564</v>
      </c>
      <c r="L70" t="str">
        <f t="shared" si="24"/>
        <v>92 Elementary administration and service occupations</v>
      </c>
      <c r="M70" s="173">
        <f t="shared" si="82"/>
        <v>8.3453187458735112</v>
      </c>
      <c r="N70" s="173">
        <f t="shared" si="82"/>
        <v>8.2524852641253048</v>
      </c>
      <c r="O70" s="173">
        <f t="shared" si="82"/>
        <v>7.8225595269645076</v>
      </c>
      <c r="P70" s="173">
        <f t="shared" si="82"/>
        <v>7.3032313552326089</v>
      </c>
      <c r="Q70" s="173">
        <f t="shared" si="82"/>
        <v>6.3727077758576636</v>
      </c>
      <c r="S70" s="68">
        <f t="shared" si="26"/>
        <v>-11.655657321269855</v>
      </c>
      <c r="T70" s="69">
        <f t="shared" si="27"/>
        <v>36.751849898060762</v>
      </c>
      <c r="U70" s="69">
        <f t="shared" si="28"/>
        <v>25.096192576790905</v>
      </c>
      <c r="W70" t="str">
        <f t="shared" si="29"/>
        <v>92 Elementary administration and service occupations</v>
      </c>
      <c r="X70" s="173">
        <f t="shared" si="83"/>
        <v>10.550009520782273</v>
      </c>
      <c r="Y70" s="173">
        <f t="shared" si="83"/>
        <v>10.454786131559214</v>
      </c>
      <c r="Z70" s="173">
        <f t="shared" si="83"/>
        <v>9.5101965273845295</v>
      </c>
      <c r="AA70" s="173">
        <f t="shared" si="83"/>
        <v>7.8303252799211505</v>
      </c>
      <c r="AB70" s="173">
        <f t="shared" si="83"/>
        <v>6.9997813476892361</v>
      </c>
      <c r="AD70" s="68">
        <f t="shared" si="31"/>
        <v>-20.715434779236396</v>
      </c>
      <c r="AE70" s="69">
        <f t="shared" si="32"/>
        <v>47.713086283650675</v>
      </c>
      <c r="AF70" s="69">
        <f t="shared" si="33"/>
        <v>26.997651504414279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8.1025201375151195</v>
      </c>
      <c r="I72" s="67">
        <f>IF(D35&gt;0,I35/D35*100,0)</f>
        <v>49.392022423983171</v>
      </c>
      <c r="J72" s="67">
        <f>IF(D35&gt;0,(J35/D35)*100,0)</f>
        <v>57.494542561498307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8.4435225624180656</v>
      </c>
      <c r="T72" s="67">
        <f t="shared" ref="T72" si="85">IF(O35&gt;0,T35/O35*100,0)</f>
        <v>41.573044732325343</v>
      </c>
      <c r="U72" s="67">
        <f t="shared" ref="U72" si="86">IF(O35&gt;0,(U35/O35)*100,0)</f>
        <v>50.016567294743453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7.7193357027662293</v>
      </c>
      <c r="AE72" s="67">
        <f t="shared" ref="AE72" si="88">IF(Z35&gt;0,AE35/Z35*100,0)</f>
        <v>58.178207882769819</v>
      </c>
      <c r="AF72" s="67">
        <f t="shared" ref="AF72" si="89">IF(Z35&gt;0,(AF35/Z35)*100,0)</f>
        <v>65.897543585536042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Thames Valley Berkshire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Thames Valley Berkshire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Thames Valley Berkshire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4.2017608712257903</v>
      </c>
      <c r="C82" s="18">
        <f t="shared" ref="B82:E107" si="96">IF(AND(D$6-C$6 &lt;&gt; 0,C8&lt;&gt;0,D8&lt;&gt;0),(EXP(LN(D8/C8)/(D$6-C$6))-1)*100,0)</f>
        <v>-3.9194908711259746E-2</v>
      </c>
      <c r="D82" s="18">
        <f t="shared" si="96"/>
        <v>-1.6491198755289482</v>
      </c>
      <c r="E82" s="18">
        <f t="shared" si="96"/>
        <v>0.83468570769951178</v>
      </c>
      <c r="F82" s="18">
        <f t="shared" ref="F82:F107" si="97">IF(AND(F$6-D$6 &lt;&gt; 0,D8&lt;&gt;0,F8&lt;&gt;0),(EXP(LN(F8/D8)/(F$6-D$6))-1)*100,0)</f>
        <v>-1.4209615226690175E-4</v>
      </c>
      <c r="H82" s="18">
        <f t="shared" ref="H82:H107" si="98">IF($F$6-$D$6 &lt;&gt; 0,(EXP(LN(1+(H45/100))/($F$6-$D$6))-1)*100,0)</f>
        <v>-1.4209615226690175E-4</v>
      </c>
      <c r="I82" s="18">
        <f t="shared" ref="I82:I107" si="99">IF(D8&gt;0,((1+(I8/D8))^(1/($F$6-$D$6))-1)*100,0)</f>
        <v>2.6871774737670773</v>
      </c>
      <c r="J82" s="18">
        <f t="shared" ref="J82:J107" si="100">IF($F$6-$D$6 &lt;&gt; 0,(EXP(LN(1+(J45/100))/($F$6-$D$6))-1)*100,0)</f>
        <v>2.6870794449264546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3.1247611269277886</v>
      </c>
      <c r="N82" s="18">
        <f t="shared" si="102"/>
        <v>-1.2595146422476944</v>
      </c>
      <c r="O82" s="18">
        <f t="shared" si="102"/>
        <v>-2.5647461794778059</v>
      </c>
      <c r="P82" s="18">
        <f t="shared" si="102"/>
        <v>0.39985390493419981</v>
      </c>
      <c r="Q82" s="18">
        <f t="shared" ref="Q82:Q107" si="103">IF(AND(Q$6-O$6 &lt;&gt; 0,O8&lt;&gt;0,Q8&lt;&gt;0),(EXP(LN(Q8/O8)/(Q$6-O$6))-1)*100,0)</f>
        <v>-0.59823539239491907</v>
      </c>
      <c r="S82" s="18">
        <f t="shared" ref="S82:S107" si="104">IF($F$6-$D$6 &lt;&gt; 0,(EXP(LN(1+(S45/100))/($F$6-$D$6))-1)*100,0)</f>
        <v>-0.59823539239491907</v>
      </c>
      <c r="T82" s="18">
        <f t="shared" ref="T82:T107" si="105">IF(O8&gt;0,((1+(T8/O8))^(1/($F$6-$D$6))-1)*100,0)</f>
        <v>2.3739393452992585</v>
      </c>
      <c r="U82" s="18">
        <f t="shared" ref="U82:U107" si="106">IF($F$6-$D$6 &lt;&gt; 0,(EXP(LN(1+(U45/100))/($F$6-$D$6))-1)*100,0)</f>
        <v>1.9486241002431237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6.5462132505783144</v>
      </c>
      <c r="Y82" s="18">
        <f t="shared" si="108"/>
        <v>2.4096814423194779</v>
      </c>
      <c r="Z82" s="18">
        <f t="shared" si="108"/>
        <v>3.138112865155307E-2</v>
      </c>
      <c r="AA82" s="18">
        <f t="shared" si="108"/>
        <v>1.5358612935923999</v>
      </c>
      <c r="AB82" s="18">
        <f t="shared" ref="AB82:AB107" si="109">IF(AND(AB$6-Z$6 &lt;&gt; 0,Z8&lt;&gt;0,AB8&lt;&gt;0),(EXP(LN(AB8/Z8)/(AB$6-Z$6))-1)*100,0)</f>
        <v>1.0318703979880883</v>
      </c>
      <c r="AD82" s="18">
        <f t="shared" ref="AD82:AD107" si="110">IF($F$6-$D$6 &lt;&gt; 0,(EXP(LN(1+(AD45/100))/($F$6-$D$6))-1)*100,0)</f>
        <v>1.0318703979880883</v>
      </c>
      <c r="AE82" s="18">
        <f t="shared" ref="AE82:AE107" si="111">IF(Z8&gt;0,((1+(AE8/Z8))^(1/($F$6-$D$6))-1)*100,0)</f>
        <v>3.2577397868154723</v>
      </c>
      <c r="AF82" s="18">
        <f t="shared" ref="AF82:AF107" si="112">IF($F$6-$D$6 &lt;&gt; 0,(EXP(LN(1+(AF45/100))/($F$6-$D$6))-1)*100,0)</f>
        <v>3.934316535919824</v>
      </c>
    </row>
    <row r="83" spans="1:32" x14ac:dyDescent="0.2">
      <c r="A83" t="str">
        <f t="shared" si="95"/>
        <v>12 Other managers and proprietors</v>
      </c>
      <c r="B83" s="18">
        <f t="shared" si="96"/>
        <v>1.9010193045468693</v>
      </c>
      <c r="C83" s="18">
        <f t="shared" si="96"/>
        <v>-1.8294402182194802</v>
      </c>
      <c r="D83" s="18">
        <f t="shared" si="96"/>
        <v>1.2031988759436674</v>
      </c>
      <c r="E83" s="18">
        <f t="shared" si="96"/>
        <v>1.1989716354527946</v>
      </c>
      <c r="F83" s="18">
        <f t="shared" si="97"/>
        <v>1.2003806959970609</v>
      </c>
      <c r="H83" s="18">
        <f t="shared" si="98"/>
        <v>1.2003806959970609</v>
      </c>
      <c r="I83" s="18">
        <f t="shared" si="99"/>
        <v>3.2663453035948864</v>
      </c>
      <c r="J83" s="18">
        <f t="shared" si="100"/>
        <v>4.0558569343000839</v>
      </c>
      <c r="L83" t="str">
        <f t="shared" si="101"/>
        <v>12 Other managers and proprietors</v>
      </c>
      <c r="M83" s="18">
        <f t="shared" si="102"/>
        <v>1.8959798835226138</v>
      </c>
      <c r="N83" s="18">
        <f t="shared" si="102"/>
        <v>-6.6355223549141584</v>
      </c>
      <c r="O83" s="18">
        <f t="shared" si="102"/>
        <v>2.7604701791783759</v>
      </c>
      <c r="P83" s="18">
        <f t="shared" si="102"/>
        <v>1.121713919502465</v>
      </c>
      <c r="Q83" s="18">
        <f t="shared" si="103"/>
        <v>1.6650414754727505</v>
      </c>
      <c r="S83" s="18">
        <f t="shared" si="104"/>
        <v>1.6650414754727505</v>
      </c>
      <c r="T83" s="18">
        <f t="shared" si="105"/>
        <v>3.1732820562622388</v>
      </c>
      <c r="U83" s="18">
        <f t="shared" si="106"/>
        <v>4.2939424229745837</v>
      </c>
      <c r="W83" t="str">
        <f t="shared" si="107"/>
        <v>12 Other managers and proprietors</v>
      </c>
      <c r="X83" s="18">
        <f t="shared" si="108"/>
        <v>1.9081710524836648</v>
      </c>
      <c r="Y83" s="18">
        <f t="shared" si="108"/>
        <v>4.9891226944087874</v>
      </c>
      <c r="Z83" s="18">
        <f t="shared" si="108"/>
        <v>-0.90930620763157721</v>
      </c>
      <c r="AA83" s="18">
        <f t="shared" si="108"/>
        <v>1.3148803249315666</v>
      </c>
      <c r="AB83" s="18">
        <f t="shared" si="109"/>
        <v>0.5679923248231189</v>
      </c>
      <c r="AD83" s="18">
        <f t="shared" si="110"/>
        <v>0.5679923248231189</v>
      </c>
      <c r="AE83" s="18">
        <f t="shared" si="111"/>
        <v>3.3821079585897307</v>
      </c>
      <c r="AF83" s="18">
        <f t="shared" si="112"/>
        <v>3.7441657926000405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2.8808863453109623</v>
      </c>
      <c r="C84" s="18">
        <f t="shared" si="96"/>
        <v>2.1972454355148052</v>
      </c>
      <c r="D84" s="18">
        <f t="shared" si="96"/>
        <v>4.2566486522285452</v>
      </c>
      <c r="E84" s="18">
        <f t="shared" si="96"/>
        <v>1.302500730851186</v>
      </c>
      <c r="F84" s="18">
        <f t="shared" si="97"/>
        <v>2.2777968473347121</v>
      </c>
      <c r="H84" s="18">
        <f t="shared" si="98"/>
        <v>2.2777968473347121</v>
      </c>
      <c r="I84" s="18">
        <f t="shared" si="99"/>
        <v>2.6265790862422866</v>
      </c>
      <c r="J84" s="18">
        <f t="shared" si="100"/>
        <v>4.2881878777910387</v>
      </c>
      <c r="L84" t="str">
        <f t="shared" si="101"/>
        <v>21 Science, research, engineering and technology professionals</v>
      </c>
      <c r="M84" s="18">
        <f t="shared" si="102"/>
        <v>3.0086426355361962</v>
      </c>
      <c r="N84" s="18">
        <f t="shared" si="102"/>
        <v>-2.1095603699780363</v>
      </c>
      <c r="O84" s="18">
        <f t="shared" si="102"/>
        <v>3.6467675077248574</v>
      </c>
      <c r="P84" s="18">
        <f t="shared" si="102"/>
        <v>1.1306427864115287</v>
      </c>
      <c r="Q84" s="18">
        <f t="shared" si="103"/>
        <v>1.9624899319993228</v>
      </c>
      <c r="S84" s="18">
        <f t="shared" si="104"/>
        <v>1.9624899319993228</v>
      </c>
      <c r="T84" s="18">
        <f t="shared" si="105"/>
        <v>2.2959365193997439</v>
      </c>
      <c r="U84" s="18">
        <f t="shared" si="106"/>
        <v>3.7779057364276003</v>
      </c>
      <c r="W84" t="str">
        <f t="shared" si="107"/>
        <v>21 Science, research, engineering and technology professionals</v>
      </c>
      <c r="X84" s="18">
        <f t="shared" si="108"/>
        <v>2.3344713328362188</v>
      </c>
      <c r="Y84" s="18">
        <f t="shared" si="108"/>
        <v>20.922692067183423</v>
      </c>
      <c r="Z84" s="18">
        <f t="shared" si="108"/>
        <v>6.2968686516281736</v>
      </c>
      <c r="AA84" s="18">
        <f t="shared" si="108"/>
        <v>1.819566774386483</v>
      </c>
      <c r="AB84" s="18">
        <f t="shared" si="109"/>
        <v>3.2906444111094668</v>
      </c>
      <c r="AD84" s="18">
        <f t="shared" si="110"/>
        <v>3.2906444111094668</v>
      </c>
      <c r="AE84" s="18">
        <f t="shared" si="111"/>
        <v>3.6845969155413272</v>
      </c>
      <c r="AF84" s="18">
        <f t="shared" si="112"/>
        <v>5.8493228754463722</v>
      </c>
    </row>
    <row r="85" spans="1:32" x14ac:dyDescent="0.2">
      <c r="A85" t="str">
        <f t="shared" si="95"/>
        <v>22 Health professionals</v>
      </c>
      <c r="B85" s="18">
        <f t="shared" si="96"/>
        <v>5.7846986329633143</v>
      </c>
      <c r="C85" s="18">
        <f t="shared" si="96"/>
        <v>-0.70043788411968677</v>
      </c>
      <c r="D85" s="18">
        <f t="shared" si="96"/>
        <v>-0.40245984206084273</v>
      </c>
      <c r="E85" s="18">
        <f t="shared" si="96"/>
        <v>0.36882200854206904</v>
      </c>
      <c r="F85" s="18">
        <f t="shared" si="97"/>
        <v>0.11106668829390376</v>
      </c>
      <c r="H85" s="18">
        <f t="shared" si="98"/>
        <v>0.11106668829390376</v>
      </c>
      <c r="I85" s="18">
        <f t="shared" si="99"/>
        <v>2.8585862585182475</v>
      </c>
      <c r="J85" s="18">
        <f t="shared" si="100"/>
        <v>2.9336406471198506</v>
      </c>
      <c r="L85" t="str">
        <f t="shared" si="101"/>
        <v>22 Health professionals</v>
      </c>
      <c r="M85" s="18">
        <f t="shared" si="102"/>
        <v>5.6234079544616788</v>
      </c>
      <c r="N85" s="18">
        <f t="shared" si="102"/>
        <v>8.3698186073907443</v>
      </c>
      <c r="O85" s="18">
        <f t="shared" si="102"/>
        <v>-0.11721163816935665</v>
      </c>
      <c r="P85" s="18">
        <f t="shared" si="102"/>
        <v>0.53382421819592185</v>
      </c>
      <c r="Q85" s="18">
        <f t="shared" si="103"/>
        <v>0.31634213225020247</v>
      </c>
      <c r="S85" s="18">
        <f t="shared" si="104"/>
        <v>0.31634213225020247</v>
      </c>
      <c r="T85" s="18">
        <f t="shared" si="105"/>
        <v>2.1467951527952112</v>
      </c>
      <c r="U85" s="18">
        <f t="shared" si="106"/>
        <v>2.3831716871532294</v>
      </c>
      <c r="W85" t="str">
        <f t="shared" si="107"/>
        <v>22 Health professionals</v>
      </c>
      <c r="X85" s="18">
        <f t="shared" si="108"/>
        <v>5.8308037056607143</v>
      </c>
      <c r="Y85" s="18">
        <f t="shared" si="108"/>
        <v>-3.2804909253978609</v>
      </c>
      <c r="Z85" s="18">
        <f t="shared" si="108"/>
        <v>-0.49406348905605135</v>
      </c>
      <c r="AA85" s="18">
        <f t="shared" si="108"/>
        <v>0.31470048255410887</v>
      </c>
      <c r="AB85" s="18">
        <f t="shared" si="109"/>
        <v>4.4384732572000374E-2</v>
      </c>
      <c r="AD85" s="18">
        <f t="shared" si="110"/>
        <v>4.4384732572000374E-2</v>
      </c>
      <c r="AE85" s="18">
        <f t="shared" si="111"/>
        <v>3.0716611420484208</v>
      </c>
      <c r="AF85" s="18">
        <f t="shared" si="112"/>
        <v>3.100753258091582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2.5983792009174111</v>
      </c>
      <c r="C86" s="18">
        <f t="shared" si="96"/>
        <v>-0.20884077762163278</v>
      </c>
      <c r="D86" s="18">
        <f t="shared" si="96"/>
        <v>-0.64082945794188273</v>
      </c>
      <c r="E86" s="18">
        <f t="shared" si="96"/>
        <v>0.67123934116464223</v>
      </c>
      <c r="F86" s="18">
        <f t="shared" si="97"/>
        <v>0.2319691453164241</v>
      </c>
      <c r="H86" s="18">
        <f t="shared" si="98"/>
        <v>0.2319691453164241</v>
      </c>
      <c r="I86" s="18">
        <f t="shared" si="99"/>
        <v>2.7878584679234653</v>
      </c>
      <c r="J86" s="18">
        <f t="shared" si="100"/>
        <v>2.9465706485555909</v>
      </c>
      <c r="L86" t="str">
        <f t="shared" si="101"/>
        <v>23 Teaching and other educational professionals</v>
      </c>
      <c r="M86" s="18">
        <f t="shared" si="102"/>
        <v>1.3058550940674429</v>
      </c>
      <c r="N86" s="18">
        <f t="shared" si="102"/>
        <v>4.6953122001116343</v>
      </c>
      <c r="O86" s="18">
        <f t="shared" si="102"/>
        <v>9.7925718678060214E-2</v>
      </c>
      <c r="P86" s="18">
        <f t="shared" si="102"/>
        <v>0.6630045397971962</v>
      </c>
      <c r="Q86" s="18">
        <f t="shared" si="103"/>
        <v>0.47429137282579692</v>
      </c>
      <c r="S86" s="18">
        <f t="shared" si="104"/>
        <v>0.47429137282579692</v>
      </c>
      <c r="T86" s="18">
        <f t="shared" si="105"/>
        <v>2.4556699261695902</v>
      </c>
      <c r="U86" s="18">
        <f t="shared" si="106"/>
        <v>2.7967590888785088</v>
      </c>
      <c r="W86" t="str">
        <f t="shared" si="107"/>
        <v>23 Teaching and other educational professionals</v>
      </c>
      <c r="X86" s="18">
        <f t="shared" si="108"/>
        <v>3.1800658433373874</v>
      </c>
      <c r="Y86" s="18">
        <f t="shared" si="108"/>
        <v>-2.3168687143178102</v>
      </c>
      <c r="Z86" s="18">
        <f t="shared" si="108"/>
        <v>-0.98870162874439282</v>
      </c>
      <c r="AA86" s="18">
        <f t="shared" si="108"/>
        <v>0.67524373847920316</v>
      </c>
      <c r="AB86" s="18">
        <f t="shared" si="109"/>
        <v>0.11751119621108419</v>
      </c>
      <c r="AD86" s="18">
        <f t="shared" si="110"/>
        <v>0.11751119621108419</v>
      </c>
      <c r="AE86" s="18">
        <f t="shared" si="111"/>
        <v>2.9359807067311783</v>
      </c>
      <c r="AF86" s="18">
        <f t="shared" si="112"/>
        <v>3.0145751092622186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3.7330673173978646</v>
      </c>
      <c r="C87" s="18">
        <f t="shared" si="96"/>
        <v>4.6797932894557581</v>
      </c>
      <c r="D87" s="18">
        <f t="shared" si="96"/>
        <v>1.1658891855704123</v>
      </c>
      <c r="E87" s="18">
        <f t="shared" si="96"/>
        <v>0.94486997650315985</v>
      </c>
      <c r="F87" s="18">
        <f t="shared" si="97"/>
        <v>1.0184893423379693</v>
      </c>
      <c r="H87" s="18">
        <f t="shared" si="98"/>
        <v>1.0184893423379693</v>
      </c>
      <c r="I87" s="18">
        <f t="shared" si="99"/>
        <v>2.8063634115181868</v>
      </c>
      <c r="J87" s="18">
        <f t="shared" si="100"/>
        <v>3.5140685396692017</v>
      </c>
      <c r="L87" t="str">
        <f t="shared" si="101"/>
        <v>24 Business, media and public service professionals</v>
      </c>
      <c r="M87" s="18">
        <f t="shared" si="102"/>
        <v>2.4646952163242197</v>
      </c>
      <c r="N87" s="18">
        <f t="shared" si="102"/>
        <v>3.5233076871658886</v>
      </c>
      <c r="O87" s="18">
        <f t="shared" si="102"/>
        <v>1.3355201676661377</v>
      </c>
      <c r="P87" s="18">
        <f t="shared" si="102"/>
        <v>0.7568757621775557</v>
      </c>
      <c r="Q87" s="18">
        <f t="shared" si="103"/>
        <v>0.94938916631519543</v>
      </c>
      <c r="S87" s="18">
        <f t="shared" si="104"/>
        <v>0.94938916631519543</v>
      </c>
      <c r="T87" s="18">
        <f t="shared" si="105"/>
        <v>2.5481898616916299</v>
      </c>
      <c r="U87" s="18">
        <f t="shared" si="106"/>
        <v>3.2293301973999489</v>
      </c>
      <c r="W87" t="str">
        <f t="shared" si="107"/>
        <v>24 Business, media and public service professionals</v>
      </c>
      <c r="X87" s="18">
        <f t="shared" si="108"/>
        <v>5.5962556131237573</v>
      </c>
      <c r="Y87" s="18">
        <f t="shared" si="108"/>
        <v>6.2556240227039872</v>
      </c>
      <c r="Z87" s="18">
        <f t="shared" si="108"/>
        <v>0.9389205514324539</v>
      </c>
      <c r="AA87" s="18">
        <f t="shared" si="108"/>
        <v>1.1944680343193514</v>
      </c>
      <c r="AB87" s="18">
        <f t="shared" si="109"/>
        <v>1.1092137351658593</v>
      </c>
      <c r="AD87" s="18">
        <f t="shared" si="110"/>
        <v>1.1092137351658593</v>
      </c>
      <c r="AE87" s="18">
        <f t="shared" si="111"/>
        <v>3.1356587129125257</v>
      </c>
      <c r="AF87" s="18">
        <f t="shared" si="112"/>
        <v>3.8758957287057916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3.7651673769679261</v>
      </c>
      <c r="C88" s="18">
        <f t="shared" si="96"/>
        <v>6.0637303766408079</v>
      </c>
      <c r="D88" s="18">
        <f t="shared" si="96"/>
        <v>-0.87638702541978919</v>
      </c>
      <c r="E88" s="18">
        <f t="shared" si="96"/>
        <v>0.94516351957587563</v>
      </c>
      <c r="F88" s="18">
        <f t="shared" si="97"/>
        <v>0.33429074605813014</v>
      </c>
      <c r="H88" s="18">
        <f t="shared" si="98"/>
        <v>0.33429074605813014</v>
      </c>
      <c r="I88" s="18">
        <f t="shared" si="99"/>
        <v>2.3374114980185601</v>
      </c>
      <c r="J88" s="18">
        <f t="shared" si="100"/>
        <v>2.5809591843709123</v>
      </c>
      <c r="L88" t="str">
        <f t="shared" si="101"/>
        <v>31 Science, engineering and technology associate professionals</v>
      </c>
      <c r="M88" s="18">
        <f t="shared" si="102"/>
        <v>4.9066758782279285</v>
      </c>
      <c r="N88" s="18">
        <f t="shared" si="102"/>
        <v>1.0693206597639504</v>
      </c>
      <c r="O88" s="18">
        <f t="shared" si="102"/>
        <v>-1.9777207051257406</v>
      </c>
      <c r="P88" s="18">
        <f t="shared" si="102"/>
        <v>0.52441537535592442</v>
      </c>
      <c r="Q88" s="18">
        <f t="shared" si="103"/>
        <v>-0.3166473209866516</v>
      </c>
      <c r="S88" s="18">
        <f t="shared" si="104"/>
        <v>-0.3166473209866516</v>
      </c>
      <c r="T88" s="18">
        <f t="shared" si="105"/>
        <v>1.9915147464148797</v>
      </c>
      <c r="U88" s="18">
        <f t="shared" si="106"/>
        <v>1.7526319356053754</v>
      </c>
      <c r="W88" t="str">
        <f t="shared" si="107"/>
        <v>31 Science, engineering and technology associate professionals</v>
      </c>
      <c r="X88" s="18">
        <f t="shared" si="108"/>
        <v>1.0658917420785174</v>
      </c>
      <c r="Y88" s="18">
        <f t="shared" si="108"/>
        <v>19.032673885167519</v>
      </c>
      <c r="Z88" s="18">
        <f t="shared" si="108"/>
        <v>1.392247075274855</v>
      </c>
      <c r="AA88" s="18">
        <f t="shared" si="108"/>
        <v>1.688904489755072</v>
      </c>
      <c r="AB88" s="18">
        <f t="shared" si="109"/>
        <v>1.5899223688019104</v>
      </c>
      <c r="AD88" s="18">
        <f t="shared" si="110"/>
        <v>1.5899223688019104</v>
      </c>
      <c r="AE88" s="18">
        <f t="shared" si="111"/>
        <v>3.0467933110535972</v>
      </c>
      <c r="AF88" s="18">
        <f t="shared" si="112"/>
        <v>4.1321170757425474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4.6237177331925672</v>
      </c>
      <c r="C89" s="18">
        <f t="shared" si="96"/>
        <v>1.3819503925991405</v>
      </c>
      <c r="D89" s="18">
        <f t="shared" si="96"/>
        <v>9.1062876049805332</v>
      </c>
      <c r="E89" s="18">
        <f t="shared" si="96"/>
        <v>1.3479895167891609</v>
      </c>
      <c r="F89" s="18">
        <f t="shared" si="97"/>
        <v>3.8707701079750745</v>
      </c>
      <c r="H89" s="18">
        <f t="shared" si="98"/>
        <v>3.8707701079750745</v>
      </c>
      <c r="I89" s="18">
        <f t="shared" si="99"/>
        <v>4.3790471617291882</v>
      </c>
      <c r="J89" s="18">
        <f t="shared" si="100"/>
        <v>6.7652599430608085</v>
      </c>
      <c r="L89" t="str">
        <f t="shared" si="101"/>
        <v>32 Health and social care associate professionals</v>
      </c>
      <c r="M89" s="18">
        <f t="shared" si="102"/>
        <v>1.810717109023452</v>
      </c>
      <c r="N89" s="18">
        <f t="shared" si="102"/>
        <v>13.059238454235601</v>
      </c>
      <c r="O89" s="18">
        <f t="shared" si="102"/>
        <v>5.9427679376272913</v>
      </c>
      <c r="P89" s="18">
        <f t="shared" si="102"/>
        <v>1.0908412811934554</v>
      </c>
      <c r="Q89" s="18">
        <f>IF(AND(Q$6-O$6 &lt;&gt; 0,O15&lt;&gt;0,Q15&lt;&gt;0),(EXP(LN(Q15/O15)/(Q$6-O$6))-1)*100,0)</f>
        <v>2.6829441392725917</v>
      </c>
      <c r="S89" s="18">
        <f t="shared" si="104"/>
        <v>2.6829441392725917</v>
      </c>
      <c r="T89" s="18">
        <f t="shared" si="105"/>
        <v>3.2758941655758322</v>
      </c>
      <c r="U89" s="18">
        <f t="shared" si="106"/>
        <v>5.1016170762606894</v>
      </c>
      <c r="W89" t="str">
        <f t="shared" si="107"/>
        <v>32 Health and social care associate professionals</v>
      </c>
      <c r="X89" s="18">
        <f t="shared" si="108"/>
        <v>5.3236016760934257</v>
      </c>
      <c r="Y89" s="18">
        <f t="shared" si="108"/>
        <v>-1.2860023892835581</v>
      </c>
      <c r="Z89" s="18">
        <f t="shared" si="108"/>
        <v>9.8765190966016547</v>
      </c>
      <c r="AA89" s="18">
        <f t="shared" si="108"/>
        <v>1.4032938324546551</v>
      </c>
      <c r="AB89" s="18">
        <f t="shared" si="109"/>
        <v>4.1524936182264272</v>
      </c>
      <c r="AD89" s="18">
        <f t="shared" si="110"/>
        <v>4.1524936182264272</v>
      </c>
      <c r="AE89" s="18">
        <f t="shared" si="111"/>
        <v>4.6425978069924989</v>
      </c>
      <c r="AF89" s="18">
        <f t="shared" si="112"/>
        <v>7.1464937411696683</v>
      </c>
    </row>
    <row r="90" spans="1:32" x14ac:dyDescent="0.2">
      <c r="A90" t="str">
        <f t="shared" si="95"/>
        <v>33 Protective service occupations</v>
      </c>
      <c r="B90" s="18">
        <f t="shared" si="96"/>
        <v>-1.436797351696506</v>
      </c>
      <c r="C90" s="18">
        <f t="shared" si="96"/>
        <v>3.5761981803252407</v>
      </c>
      <c r="D90" s="18">
        <f t="shared" si="96"/>
        <v>-2.7831734299665567</v>
      </c>
      <c r="E90" s="18">
        <f t="shared" si="96"/>
        <v>0.65345100792748578</v>
      </c>
      <c r="F90" s="18">
        <f t="shared" si="97"/>
        <v>-0.50538100448047629</v>
      </c>
      <c r="H90" s="18">
        <f t="shared" si="98"/>
        <v>-0.50538100448047629</v>
      </c>
      <c r="I90" s="18">
        <f t="shared" si="99"/>
        <v>1.7836761735269269</v>
      </c>
      <c r="J90" s="18">
        <f t="shared" si="100"/>
        <v>1.3924075588267026</v>
      </c>
      <c r="L90" t="str">
        <f t="shared" si="101"/>
        <v>33 Protective service occupations</v>
      </c>
      <c r="M90" s="18">
        <f t="shared" si="102"/>
        <v>-2.2519619846450456</v>
      </c>
      <c r="N90" s="18">
        <f t="shared" si="102"/>
        <v>1.9729519175587518</v>
      </c>
      <c r="O90" s="18">
        <f t="shared" si="102"/>
        <v>-3.0957106215657393</v>
      </c>
      <c r="P90" s="18">
        <f t="shared" si="102"/>
        <v>-7.2137265754157465E-2</v>
      </c>
      <c r="Q90" s="18">
        <f t="shared" si="103"/>
        <v>-1.0903345550820731</v>
      </c>
      <c r="S90" s="18">
        <f t="shared" si="104"/>
        <v>-1.0903345550820731</v>
      </c>
      <c r="T90" s="18">
        <f t="shared" si="105"/>
        <v>1.4614269235885713</v>
      </c>
      <c r="U90" s="18">
        <f t="shared" si="106"/>
        <v>0.58530480367000592</v>
      </c>
      <c r="W90" t="str">
        <f t="shared" si="107"/>
        <v>33 Protective service occupations</v>
      </c>
      <c r="X90" s="18">
        <f t="shared" si="108"/>
        <v>1.5604791550415387</v>
      </c>
      <c r="Y90" s="18">
        <f t="shared" si="108"/>
        <v>8.936198520105787</v>
      </c>
      <c r="Z90" s="18">
        <f t="shared" si="108"/>
        <v>-1.8302179970166588</v>
      </c>
      <c r="AA90" s="18">
        <f t="shared" si="108"/>
        <v>2.5454947800641392</v>
      </c>
      <c r="AB90" s="18">
        <f t="shared" si="109"/>
        <v>1.0656714017684532</v>
      </c>
      <c r="AD90" s="18">
        <f t="shared" si="110"/>
        <v>1.0656714017684532</v>
      </c>
      <c r="AE90" s="18">
        <f t="shared" si="111"/>
        <v>2.7088631266203755</v>
      </c>
      <c r="AF90" s="18">
        <f t="shared" si="112"/>
        <v>3.4595188286322465</v>
      </c>
    </row>
    <row r="91" spans="1:32" x14ac:dyDescent="0.2">
      <c r="A91" t="str">
        <f t="shared" si="95"/>
        <v>34 Culture, media and sports occupations</v>
      </c>
      <c r="B91" s="18">
        <f t="shared" si="96"/>
        <v>-0.67208520148174244</v>
      </c>
      <c r="C91" s="18">
        <f t="shared" si="96"/>
        <v>5.6693080182995237</v>
      </c>
      <c r="D91" s="18">
        <f t="shared" si="96"/>
        <v>-1.5945701507788623</v>
      </c>
      <c r="E91" s="18">
        <f t="shared" si="96"/>
        <v>0.85216024921483946</v>
      </c>
      <c r="F91" s="18">
        <f t="shared" si="97"/>
        <v>2.9897639947584764E-2</v>
      </c>
      <c r="H91" s="18">
        <f t="shared" si="98"/>
        <v>2.9897639947584764E-2</v>
      </c>
      <c r="I91" s="18">
        <f t="shared" si="99"/>
        <v>2.4782878372204165</v>
      </c>
      <c r="J91" s="18">
        <f t="shared" si="100"/>
        <v>2.4995236999705517</v>
      </c>
      <c r="L91" t="str">
        <f t="shared" si="101"/>
        <v>34 Culture, media and sports occupations</v>
      </c>
      <c r="M91" s="18">
        <f t="shared" si="102"/>
        <v>-1.7295634120080838</v>
      </c>
      <c r="N91" s="18">
        <f t="shared" si="102"/>
        <v>1.1112567086449143</v>
      </c>
      <c r="O91" s="18">
        <f t="shared" si="102"/>
        <v>-1.7945796710087891</v>
      </c>
      <c r="P91" s="18">
        <f t="shared" si="102"/>
        <v>1.0349914401912352</v>
      </c>
      <c r="Q91" s="18">
        <f t="shared" si="103"/>
        <v>8.285651353430179E-2</v>
      </c>
      <c r="S91" s="18">
        <f t="shared" si="104"/>
        <v>8.285651353430179E-2</v>
      </c>
      <c r="T91" s="18">
        <f t="shared" si="105"/>
        <v>2.17139869799583</v>
      </c>
      <c r="U91" s="18">
        <f t="shared" si="106"/>
        <v>2.2328325416535399</v>
      </c>
      <c r="W91" t="str">
        <f t="shared" si="107"/>
        <v>34 Culture, media and sports occupations</v>
      </c>
      <c r="X91" s="18">
        <f t="shared" si="108"/>
        <v>0.6033033039565483</v>
      </c>
      <c r="Y91" s="18">
        <f t="shared" si="108"/>
        <v>10.85360627329659</v>
      </c>
      <c r="Z91" s="18">
        <f>IF(AND(AA$6-Z$6 &lt;&gt; 0,Z17&lt;&gt;0,AA17&lt;&gt;0),(EXP(LN(AA17/Z17)/(AA$6-Z$6))-1)*100,0)</f>
        <v>-1.3887777867663931</v>
      </c>
      <c r="AA91" s="18">
        <f t="shared" si="108"/>
        <v>0.66324813154927664</v>
      </c>
      <c r="AB91" s="18">
        <f t="shared" si="109"/>
        <v>-2.5461722556507915E-2</v>
      </c>
      <c r="AD91" s="18">
        <f t="shared" si="110"/>
        <v>-2.5461722556507915E-2</v>
      </c>
      <c r="AE91" s="18">
        <f t="shared" si="111"/>
        <v>2.7836255136051813</v>
      </c>
      <c r="AF91" s="18">
        <f t="shared" si="112"/>
        <v>2.7662997967286662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2.0128408501053574</v>
      </c>
      <c r="C92" s="18">
        <f t="shared" si="96"/>
        <v>0.91944294550174721</v>
      </c>
      <c r="D92" s="18">
        <f t="shared" si="96"/>
        <v>0.49464722582384102</v>
      </c>
      <c r="E92" s="18">
        <f t="shared" si="96"/>
        <v>0.57175020849413727</v>
      </c>
      <c r="F92" s="18">
        <f t="shared" si="97"/>
        <v>0.5460426436126431</v>
      </c>
      <c r="H92" s="18">
        <f t="shared" si="98"/>
        <v>0.5460426436126431</v>
      </c>
      <c r="I92" s="18">
        <f t="shared" si="99"/>
        <v>2.6395905036055156</v>
      </c>
      <c r="J92" s="18">
        <f t="shared" si="100"/>
        <v>3.0233775460687839</v>
      </c>
      <c r="L92" t="str">
        <f t="shared" si="101"/>
        <v>35 Business and public service associate professionals</v>
      </c>
      <c r="M92" s="18">
        <f t="shared" si="102"/>
        <v>1.4911125540410408</v>
      </c>
      <c r="N92" s="18">
        <f t="shared" si="102"/>
        <v>1.4399947066091157</v>
      </c>
      <c r="O92" s="18">
        <f t="shared" si="102"/>
        <v>0.18343195790690991</v>
      </c>
      <c r="P92" s="18">
        <f t="shared" si="102"/>
        <v>0.27415094791123362</v>
      </c>
      <c r="Q92" s="18">
        <f t="shared" si="103"/>
        <v>0.24390216061860315</v>
      </c>
      <c r="S92" s="18">
        <f t="shared" si="104"/>
        <v>0.24390216061860315</v>
      </c>
      <c r="T92" s="18">
        <f t="shared" si="105"/>
        <v>2.2367875707909102</v>
      </c>
      <c r="U92" s="18">
        <f t="shared" si="106"/>
        <v>2.4165878869712998</v>
      </c>
      <c r="W92" t="str">
        <f t="shared" si="107"/>
        <v>35 Business and public service associate professionals</v>
      </c>
      <c r="X92" s="18">
        <f t="shared" si="108"/>
        <v>2.602889420610488</v>
      </c>
      <c r="Y92" s="18">
        <f t="shared" si="108"/>
        <v>0.34654107671867607</v>
      </c>
      <c r="Z92" s="18">
        <f t="shared" si="108"/>
        <v>0.83642211519270315</v>
      </c>
      <c r="AA92" s="18">
        <f t="shared" si="108"/>
        <v>0.88364133547862433</v>
      </c>
      <c r="AB92" s="18">
        <f t="shared" si="109"/>
        <v>0.86789913904992133</v>
      </c>
      <c r="AD92" s="18">
        <f t="shared" si="110"/>
        <v>0.86789913904992133</v>
      </c>
      <c r="AE92" s="18">
        <f t="shared" si="111"/>
        <v>3.0631706045973539</v>
      </c>
      <c r="AF92" s="18">
        <f t="shared" si="112"/>
        <v>3.6444277974675865</v>
      </c>
    </row>
    <row r="93" spans="1:32" x14ac:dyDescent="0.2">
      <c r="A93" t="str">
        <f t="shared" si="95"/>
        <v>41 Administrative occupations</v>
      </c>
      <c r="B93" s="18">
        <f t="shared" si="96"/>
        <v>-0.2727092189709901</v>
      </c>
      <c r="C93" s="18">
        <f t="shared" si="96"/>
        <v>1.2817490923221264</v>
      </c>
      <c r="D93" s="18">
        <f t="shared" si="96"/>
        <v>0.61376760868185887</v>
      </c>
      <c r="E93" s="18">
        <f t="shared" si="96"/>
        <v>-0.38300611146454555</v>
      </c>
      <c r="F93" s="18">
        <f t="shared" si="97"/>
        <v>-5.1850282789334123E-2</v>
      </c>
      <c r="H93" s="18">
        <f t="shared" si="98"/>
        <v>-5.1850282789334123E-2</v>
      </c>
      <c r="I93" s="18">
        <f t="shared" si="99"/>
        <v>2.7777601516190353</v>
      </c>
      <c r="J93" s="18">
        <f t="shared" si="100"/>
        <v>2.7424718350643973</v>
      </c>
      <c r="L93" t="str">
        <f t="shared" si="101"/>
        <v>41 Administrative occupations</v>
      </c>
      <c r="M93" s="18">
        <f t="shared" si="102"/>
        <v>-1.3299582720558423</v>
      </c>
      <c r="N93" s="18">
        <f t="shared" si="102"/>
        <v>14.692319994617421</v>
      </c>
      <c r="O93" s="18">
        <f t="shared" si="102"/>
        <v>1.0265784552496271</v>
      </c>
      <c r="P93" s="18">
        <f t="shared" si="102"/>
        <v>0.80402571363153985</v>
      </c>
      <c r="Q93" s="18">
        <f t="shared" si="103"/>
        <v>0.87815543362617099</v>
      </c>
      <c r="S93" s="18">
        <f t="shared" si="104"/>
        <v>0.87815543362617099</v>
      </c>
      <c r="T93" s="18">
        <f t="shared" si="105"/>
        <v>2.2544516075034604</v>
      </c>
      <c r="U93" s="18">
        <f t="shared" si="106"/>
        <v>2.9081430329873426</v>
      </c>
      <c r="W93" t="str">
        <f t="shared" si="107"/>
        <v>41 Administrative occupations</v>
      </c>
      <c r="X93" s="18">
        <f t="shared" si="108"/>
        <v>9.7937498916089716E-2</v>
      </c>
      <c r="Y93" s="18">
        <f t="shared" si="108"/>
        <v>-3.2535243900551292</v>
      </c>
      <c r="Z93" s="18">
        <f t="shared" si="108"/>
        <v>0.44634442642956795</v>
      </c>
      <c r="AA93" s="18">
        <f t="shared" si="108"/>
        <v>-0.91241300181631457</v>
      </c>
      <c r="AB93" s="18">
        <f t="shared" si="109"/>
        <v>-0.46154847703776536</v>
      </c>
      <c r="AD93" s="18">
        <f t="shared" si="110"/>
        <v>-0.46154847703776536</v>
      </c>
      <c r="AE93" s="18">
        <f t="shared" si="111"/>
        <v>2.9775081690858851</v>
      </c>
      <c r="AF93" s="18">
        <f t="shared" si="112"/>
        <v>2.6749869082937527</v>
      </c>
    </row>
    <row r="94" spans="1:32" x14ac:dyDescent="0.2">
      <c r="A94" t="str">
        <f t="shared" si="95"/>
        <v>42 Secretarial and related occupations</v>
      </c>
      <c r="B94" s="18">
        <f t="shared" si="96"/>
        <v>-2.1031068211284198</v>
      </c>
      <c r="C94" s="18">
        <f t="shared" si="96"/>
        <v>-4.3910855440599477</v>
      </c>
      <c r="D94" s="18">
        <f t="shared" si="96"/>
        <v>-2.0845662034029044</v>
      </c>
      <c r="E94" s="18">
        <f t="shared" si="96"/>
        <v>-2.6786669113917472</v>
      </c>
      <c r="F94" s="18">
        <f t="shared" si="97"/>
        <v>-2.4810349480668847</v>
      </c>
      <c r="H94" s="18">
        <f t="shared" si="98"/>
        <v>-2.4810349480668847</v>
      </c>
      <c r="I94" s="18">
        <f t="shared" si="99"/>
        <v>2.4766801546409978</v>
      </c>
      <c r="J94" s="18">
        <f t="shared" si="100"/>
        <v>0.81443972034036527</v>
      </c>
      <c r="L94" t="str">
        <f t="shared" si="101"/>
        <v>42 Secretarial and related occupations</v>
      </c>
      <c r="M94" s="18">
        <f t="shared" si="102"/>
        <v>-4.4911023629020992</v>
      </c>
      <c r="N94" s="18">
        <f t="shared" si="102"/>
        <v>-8.3702725765952835</v>
      </c>
      <c r="O94" s="18">
        <f t="shared" si="102"/>
        <v>-0.59117734412286183</v>
      </c>
      <c r="P94" s="18">
        <f t="shared" si="102"/>
        <v>1.0647224179380466</v>
      </c>
      <c r="Q94" s="18">
        <f t="shared" si="103"/>
        <v>0.50971351267630194</v>
      </c>
      <c r="S94" s="18">
        <f t="shared" si="104"/>
        <v>0.50971351267630194</v>
      </c>
      <c r="T94" s="18">
        <f t="shared" si="105"/>
        <v>1.8770441906151403</v>
      </c>
      <c r="U94" s="18">
        <f t="shared" si="106"/>
        <v>2.2732824173614663</v>
      </c>
      <c r="W94" t="str">
        <f t="shared" si="107"/>
        <v>42 Secretarial and related occupations</v>
      </c>
      <c r="X94" s="18">
        <f t="shared" si="108"/>
        <v>-1.9888168144155394</v>
      </c>
      <c r="Y94" s="18">
        <f t="shared" si="108"/>
        <v>-4.2126323002766313</v>
      </c>
      <c r="Z94" s="18">
        <f t="shared" si="108"/>
        <v>-2.1507063159213247</v>
      </c>
      <c r="AA94" s="18">
        <f t="shared" si="108"/>
        <v>-2.8878697366097494</v>
      </c>
      <c r="AB94" s="18">
        <f t="shared" si="109"/>
        <v>-2.6427677315383868</v>
      </c>
      <c r="AD94" s="18">
        <f t="shared" si="110"/>
        <v>-2.6427677315383868</v>
      </c>
      <c r="AE94" s="18">
        <f t="shared" si="111"/>
        <v>2.5013356063424697</v>
      </c>
      <c r="AF94" s="18">
        <f t="shared" si="112"/>
        <v>0.74476438450103988</v>
      </c>
    </row>
    <row r="95" spans="1:32" x14ac:dyDescent="0.2">
      <c r="A95" t="str">
        <f t="shared" si="95"/>
        <v>51 Skilled agricultural and related trades</v>
      </c>
      <c r="B95" s="18">
        <f t="shared" si="96"/>
        <v>2.2838458408393159</v>
      </c>
      <c r="C95" s="18">
        <f t="shared" si="96"/>
        <v>-16.936657670727485</v>
      </c>
      <c r="D95" s="18">
        <f t="shared" si="96"/>
        <v>0.88269019910938162</v>
      </c>
      <c r="E95" s="18">
        <f t="shared" si="96"/>
        <v>1.629164540029282</v>
      </c>
      <c r="F95" s="18">
        <f t="shared" si="97"/>
        <v>1.3797280488939023</v>
      </c>
      <c r="H95" s="18">
        <f t="shared" si="98"/>
        <v>1.3797280488939023</v>
      </c>
      <c r="I95" s="18">
        <f t="shared" si="99"/>
        <v>3.2380618004349548</v>
      </c>
      <c r="J95" s="18">
        <f t="shared" si="100"/>
        <v>4.1528484470740867</v>
      </c>
      <c r="L95" t="str">
        <f t="shared" si="101"/>
        <v>51 Skilled agricultural and related trades</v>
      </c>
      <c r="M95" s="18">
        <f t="shared" si="102"/>
        <v>3.9195849287526174</v>
      </c>
      <c r="N95" s="18">
        <f t="shared" si="102"/>
        <v>-26.079199215600234</v>
      </c>
      <c r="O95" s="18">
        <f t="shared" si="102"/>
        <v>0.37882807815161623</v>
      </c>
      <c r="P95" s="18">
        <f t="shared" si="102"/>
        <v>1.2788734999318985</v>
      </c>
      <c r="Q95" s="18">
        <f t="shared" si="103"/>
        <v>0.97796522026094568</v>
      </c>
      <c r="S95" s="18">
        <f t="shared" si="104"/>
        <v>0.97796522026094568</v>
      </c>
      <c r="T95" s="18">
        <f t="shared" si="105"/>
        <v>2.9404693516799529</v>
      </c>
      <c r="U95" s="18">
        <f t="shared" si="106"/>
        <v>3.6077016975299303</v>
      </c>
      <c r="W95" t="str">
        <f t="shared" si="107"/>
        <v>51 Skilled agricultural and related trades</v>
      </c>
      <c r="X95" s="18">
        <f t="shared" si="108"/>
        <v>-5.3258894408673481</v>
      </c>
      <c r="Y95" s="18">
        <f t="shared" si="108"/>
        <v>36.944951355175036</v>
      </c>
      <c r="Z95" s="18">
        <f t="shared" si="108"/>
        <v>2.4219620519481122</v>
      </c>
      <c r="AA95" s="18">
        <f t="shared" si="108"/>
        <v>2.5801718626947912</v>
      </c>
      <c r="AB95" s="18">
        <f t="shared" si="109"/>
        <v>2.5274081238997104</v>
      </c>
      <c r="AD95" s="18">
        <f t="shared" si="110"/>
        <v>2.5274081238997104</v>
      </c>
      <c r="AE95" s="18">
        <f t="shared" si="111"/>
        <v>4.11214941154594</v>
      </c>
      <c r="AF95" s="18">
        <f t="shared" si="112"/>
        <v>5.6618753580412129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0.89465818505169992</v>
      </c>
      <c r="C96" s="18">
        <f t="shared" si="96"/>
        <v>-14.806501910807002</v>
      </c>
      <c r="D96" s="18">
        <f t="shared" si="96"/>
        <v>0.63885978378772634</v>
      </c>
      <c r="E96" s="18">
        <f t="shared" si="96"/>
        <v>-0.47250474579705326</v>
      </c>
      <c r="F96" s="18">
        <f t="shared" si="97"/>
        <v>-0.10342029497639738</v>
      </c>
      <c r="H96" s="18">
        <f t="shared" si="98"/>
        <v>-0.10342029497639738</v>
      </c>
      <c r="I96" s="18">
        <f t="shared" si="99"/>
        <v>2.2152956000829116</v>
      </c>
      <c r="J96" s="18">
        <f t="shared" si="100"/>
        <v>2.1393505736390761</v>
      </c>
      <c r="L96" t="str">
        <f t="shared" si="101"/>
        <v>52 Skilled metal, electrical and electronic trades</v>
      </c>
      <c r="M96" s="18">
        <f t="shared" si="102"/>
        <v>0.46058823571752949</v>
      </c>
      <c r="N96" s="18">
        <f t="shared" si="102"/>
        <v>-14.300667784783982</v>
      </c>
      <c r="O96" s="18">
        <f t="shared" si="102"/>
        <v>2.4361934460670476E-2</v>
      </c>
      <c r="P96" s="18">
        <f t="shared" si="102"/>
        <v>-0.6587696335343507</v>
      </c>
      <c r="Q96" s="18">
        <f t="shared" si="103"/>
        <v>-0.43157908523250299</v>
      </c>
      <c r="S96" s="18">
        <f t="shared" si="104"/>
        <v>-0.43157908523250299</v>
      </c>
      <c r="T96" s="18">
        <f t="shared" si="105"/>
        <v>2.0937933659902486</v>
      </c>
      <c r="U96" s="18">
        <f t="shared" si="106"/>
        <v>1.7735292289180027</v>
      </c>
      <c r="W96" t="str">
        <f t="shared" si="107"/>
        <v>52 Skilled metal, electrical and electronic trades</v>
      </c>
      <c r="X96" s="18">
        <f t="shared" si="108"/>
        <v>13.92431368116014</v>
      </c>
      <c r="Y96" s="18">
        <f t="shared" si="108"/>
        <v>-25.99625126388403</v>
      </c>
      <c r="Z96" s="18">
        <f t="shared" si="108"/>
        <v>12.84649199224026</v>
      </c>
      <c r="AA96" s="18">
        <f t="shared" si="108"/>
        <v>1.8553715069232535</v>
      </c>
      <c r="AB96" s="18">
        <f t="shared" si="109"/>
        <v>5.3946693619856489</v>
      </c>
      <c r="AD96" s="18">
        <f t="shared" si="110"/>
        <v>5.3946693619856489</v>
      </c>
      <c r="AE96" s="18">
        <f t="shared" si="111"/>
        <v>4.793255454447154</v>
      </c>
      <c r="AF96" s="18">
        <f t="shared" si="112"/>
        <v>8.1025275780904682</v>
      </c>
    </row>
    <row r="97" spans="1:32" x14ac:dyDescent="0.2">
      <c r="A97" t="str">
        <f t="shared" si="95"/>
        <v>53 Skilled construction and building trades</v>
      </c>
      <c r="B97" s="18">
        <f t="shared" si="96"/>
        <v>0.31531448212436253</v>
      </c>
      <c r="C97" s="18">
        <f t="shared" si="96"/>
        <v>-11.788848514845329</v>
      </c>
      <c r="D97" s="18">
        <f t="shared" si="96"/>
        <v>0.4996778990630224</v>
      </c>
      <c r="E97" s="18">
        <f t="shared" si="96"/>
        <v>-0.95948622284877105</v>
      </c>
      <c r="F97" s="18">
        <f t="shared" si="97"/>
        <v>-0.47546747311932869</v>
      </c>
      <c r="H97" s="18">
        <f t="shared" si="98"/>
        <v>-0.47546747311932869</v>
      </c>
      <c r="I97" s="18">
        <f t="shared" si="99"/>
        <v>2.3409561911524213</v>
      </c>
      <c r="J97" s="18">
        <f t="shared" si="100"/>
        <v>2.0004556461202361</v>
      </c>
      <c r="L97" t="str">
        <f t="shared" si="101"/>
        <v>53 Skilled construction and building trades</v>
      </c>
      <c r="M97" s="18">
        <f t="shared" si="102"/>
        <v>0.19937508195331244</v>
      </c>
      <c r="N97" s="18">
        <f t="shared" si="102"/>
        <v>-11.883182637508561</v>
      </c>
      <c r="O97" s="18">
        <f t="shared" si="102"/>
        <v>0.66290432748681294</v>
      </c>
      <c r="P97" s="18">
        <f t="shared" si="102"/>
        <v>-1.0039361802086422</v>
      </c>
      <c r="Q97" s="18">
        <f t="shared" si="103"/>
        <v>-0.45141220151544426</v>
      </c>
      <c r="S97" s="18">
        <f t="shared" si="104"/>
        <v>-0.45141220151544426</v>
      </c>
      <c r="T97" s="18">
        <f t="shared" si="105"/>
        <v>2.3446822058774019</v>
      </c>
      <c r="U97" s="18">
        <f t="shared" si="106"/>
        <v>2.0214124137026612</v>
      </c>
      <c r="W97" t="str">
        <f t="shared" si="107"/>
        <v>53 Skilled construction and building trades</v>
      </c>
      <c r="X97" s="18">
        <f t="shared" si="108"/>
        <v>6.5158073552095797</v>
      </c>
      <c r="Y97" s="18">
        <f t="shared" si="108"/>
        <v>-7.4490772371294973</v>
      </c>
      <c r="Z97" s="18">
        <f t="shared" si="108"/>
        <v>-7.9916021925148346</v>
      </c>
      <c r="AA97" s="18">
        <f t="shared" si="108"/>
        <v>1.7319997417253763</v>
      </c>
      <c r="AB97" s="18">
        <f t="shared" si="109"/>
        <v>-1.6183254527817548</v>
      </c>
      <c r="AD97" s="18">
        <f t="shared" si="110"/>
        <v>-1.6183254527817548</v>
      </c>
      <c r="AE97" s="18">
        <f t="shared" si="111"/>
        <v>2.1758631186167054</v>
      </c>
      <c r="AF97" s="18">
        <f t="shared" si="112"/>
        <v>1.0176221540661112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-1.7117525925877786</v>
      </c>
      <c r="C98" s="18">
        <f t="shared" si="96"/>
        <v>-7.5967669965467994</v>
      </c>
      <c r="D98" s="18">
        <f t="shared" si="96"/>
        <v>1.9251260682300986</v>
      </c>
      <c r="E98" s="18">
        <f t="shared" si="96"/>
        <v>0.47278049026964197</v>
      </c>
      <c r="F98" s="18">
        <f t="shared" si="97"/>
        <v>0.95458158999537357</v>
      </c>
      <c r="H98" s="18">
        <f t="shared" si="98"/>
        <v>0.95458158999537357</v>
      </c>
      <c r="I98" s="18">
        <f t="shared" si="99"/>
        <v>2.6595650220947009</v>
      </c>
      <c r="J98" s="18">
        <f t="shared" si="100"/>
        <v>3.3346659995117989</v>
      </c>
      <c r="L98" t="str">
        <f t="shared" si="101"/>
        <v>54 Textiles, printing and other skilled trades</v>
      </c>
      <c r="M98" s="18">
        <f t="shared" si="102"/>
        <v>-1.5148370964230606</v>
      </c>
      <c r="N98" s="18">
        <f t="shared" si="102"/>
        <v>-15.903497648545816</v>
      </c>
      <c r="O98" s="18">
        <f t="shared" si="102"/>
        <v>1.9857487174839594</v>
      </c>
      <c r="P98" s="18">
        <f t="shared" si="102"/>
        <v>0.24819853836939298</v>
      </c>
      <c r="Q98" s="18">
        <f t="shared" si="103"/>
        <v>0.82406755638491092</v>
      </c>
      <c r="S98" s="18">
        <f t="shared" si="104"/>
        <v>0.82406755638491092</v>
      </c>
      <c r="T98" s="18">
        <f t="shared" si="105"/>
        <v>2.0654438318923773</v>
      </c>
      <c r="U98" s="18">
        <f t="shared" si="106"/>
        <v>2.6936143217424213</v>
      </c>
      <c r="W98" t="str">
        <f t="shared" si="107"/>
        <v>54 Textiles, printing and other skilled trades</v>
      </c>
      <c r="X98" s="18">
        <f t="shared" si="108"/>
        <v>-2.0308808370874565</v>
      </c>
      <c r="Y98" s="18">
        <f t="shared" si="108"/>
        <v>6.0434497643804264</v>
      </c>
      <c r="Z98" s="18">
        <f t="shared" si="108"/>
        <v>1.8459650533077632</v>
      </c>
      <c r="AA98" s="18">
        <f t="shared" si="108"/>
        <v>0.76056644598252454</v>
      </c>
      <c r="AB98" s="18">
        <f t="shared" si="109"/>
        <v>1.121074592389526</v>
      </c>
      <c r="AD98" s="18">
        <f t="shared" si="110"/>
        <v>1.121074592389526</v>
      </c>
      <c r="AE98" s="18">
        <f t="shared" si="111"/>
        <v>3.367461198102073</v>
      </c>
      <c r="AF98" s="18">
        <f t="shared" si="112"/>
        <v>4.0938493120171282</v>
      </c>
    </row>
    <row r="99" spans="1:32" x14ac:dyDescent="0.2">
      <c r="A99" t="str">
        <f t="shared" si="95"/>
        <v>61 Caring personal service occupations</v>
      </c>
      <c r="B99" s="18">
        <f t="shared" si="96"/>
        <v>2.3337528938702778</v>
      </c>
      <c r="C99" s="18">
        <f t="shared" si="96"/>
        <v>-5.4982916693237289</v>
      </c>
      <c r="D99" s="18">
        <f t="shared" si="96"/>
        <v>0.95338125820136899</v>
      </c>
      <c r="E99" s="18">
        <f t="shared" si="96"/>
        <v>0.70003774683311537</v>
      </c>
      <c r="F99" s="18">
        <f t="shared" si="97"/>
        <v>0.78441486415699035</v>
      </c>
      <c r="H99" s="18">
        <f t="shared" si="98"/>
        <v>0.78441486415699035</v>
      </c>
      <c r="I99" s="18">
        <f t="shared" si="99"/>
        <v>3.1283485224139707</v>
      </c>
      <c r="J99" s="18">
        <f t="shared" si="100"/>
        <v>3.6481842274444842</v>
      </c>
      <c r="L99" t="str">
        <f t="shared" si="101"/>
        <v>61 Caring personal service occupations</v>
      </c>
      <c r="M99" s="18">
        <f t="shared" si="102"/>
        <v>1.2658007212263733</v>
      </c>
      <c r="N99" s="18">
        <f t="shared" si="102"/>
        <v>-2.3367045850945956</v>
      </c>
      <c r="O99" s="18">
        <f t="shared" si="102"/>
        <v>3.8996608411658862</v>
      </c>
      <c r="P99" s="18">
        <f t="shared" si="102"/>
        <v>1.5692905737769491</v>
      </c>
      <c r="Q99" s="18">
        <f t="shared" si="103"/>
        <v>2.3402144480245912</v>
      </c>
      <c r="S99" s="18">
        <f t="shared" si="104"/>
        <v>2.3402144480245912</v>
      </c>
      <c r="T99" s="18">
        <f t="shared" si="105"/>
        <v>2.9853568118188623</v>
      </c>
      <c r="U99" s="18">
        <f t="shared" si="106"/>
        <v>4.621986753118823</v>
      </c>
      <c r="W99" t="str">
        <f t="shared" si="107"/>
        <v>61 Caring personal service occupations</v>
      </c>
      <c r="X99" s="18">
        <f t="shared" si="108"/>
        <v>2.5903991497995937</v>
      </c>
      <c r="Y99" s="18">
        <f t="shared" si="108"/>
        <v>-6.2337368597071396</v>
      </c>
      <c r="Z99" s="18">
        <f t="shared" si="108"/>
        <v>0.18502883145572468</v>
      </c>
      <c r="AA99" s="18">
        <f t="shared" si="108"/>
        <v>0.43420043398947339</v>
      </c>
      <c r="AB99" s="18">
        <f t="shared" si="109"/>
        <v>0.35107445156898898</v>
      </c>
      <c r="AD99" s="18">
        <f t="shared" si="110"/>
        <v>0.35107445156898898</v>
      </c>
      <c r="AE99" s="18">
        <f t="shared" si="111"/>
        <v>3.1625796448903953</v>
      </c>
      <c r="AF99" s="18">
        <f t="shared" si="112"/>
        <v>3.3916815529064337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0.98940779361516018</v>
      </c>
      <c r="C100" s="18">
        <f t="shared" si="96"/>
        <v>-8.0218623839746428</v>
      </c>
      <c r="D100" s="18">
        <f t="shared" si="96"/>
        <v>-1.0043269978560865</v>
      </c>
      <c r="E100" s="18">
        <f t="shared" si="96"/>
        <v>0.15497378768871695</v>
      </c>
      <c r="F100" s="18">
        <f t="shared" si="97"/>
        <v>-0.23296046869918374</v>
      </c>
      <c r="H100" s="18">
        <f t="shared" si="98"/>
        <v>-0.23296046869918374</v>
      </c>
      <c r="I100" s="18">
        <f t="shared" si="99"/>
        <v>2.6740718766137261</v>
      </c>
      <c r="J100" s="18">
        <f t="shared" si="100"/>
        <v>2.5139324581538336</v>
      </c>
      <c r="L100" t="str">
        <f t="shared" si="101"/>
        <v>62 Leisure, travel and related personal service occupations</v>
      </c>
      <c r="M100" s="18">
        <f t="shared" si="102"/>
        <v>2.7923803637533107</v>
      </c>
      <c r="N100" s="18">
        <f t="shared" si="102"/>
        <v>-10.980310815082461</v>
      </c>
      <c r="O100" s="18">
        <f t="shared" si="102"/>
        <v>-1.1062785138693521E-2</v>
      </c>
      <c r="P100" s="18">
        <f t="shared" si="102"/>
        <v>1.0821880388856897</v>
      </c>
      <c r="Q100" s="18">
        <f t="shared" si="103"/>
        <v>0.71644936670005599</v>
      </c>
      <c r="S100" s="18">
        <f t="shared" si="104"/>
        <v>0.71644936670005599</v>
      </c>
      <c r="T100" s="18">
        <f t="shared" si="105"/>
        <v>2.5218548238717275</v>
      </c>
      <c r="U100" s="18">
        <f t="shared" si="106"/>
        <v>3.0351655209352346</v>
      </c>
      <c r="W100" t="str">
        <f t="shared" si="107"/>
        <v>62 Leisure, travel and related personal service occupations</v>
      </c>
      <c r="X100" s="18">
        <f t="shared" si="108"/>
        <v>0.19040810563606403</v>
      </c>
      <c r="Y100" s="18">
        <f t="shared" si="108"/>
        <v>-6.6242376696488918</v>
      </c>
      <c r="Z100" s="18">
        <f t="shared" si="108"/>
        <v>-1.4650077168879783</v>
      </c>
      <c r="AA100" s="18">
        <f t="shared" si="108"/>
        <v>-0.32371073333379297</v>
      </c>
      <c r="AB100" s="18">
        <f t="shared" si="109"/>
        <v>-0.70560435637129215</v>
      </c>
      <c r="AD100" s="18">
        <f t="shared" si="110"/>
        <v>-0.70560435637129215</v>
      </c>
      <c r="AE100" s="18">
        <f t="shared" si="111"/>
        <v>2.7416085426219761</v>
      </c>
      <c r="AF100" s="18">
        <f t="shared" si="112"/>
        <v>2.2665006295289558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-4.0903011075269946</v>
      </c>
      <c r="C101" s="18">
        <f t="shared" si="96"/>
        <v>21.631227846202972</v>
      </c>
      <c r="D101" s="18">
        <f t="shared" si="96"/>
        <v>-5.6428609105257372</v>
      </c>
      <c r="E101" s="18">
        <f t="shared" si="96"/>
        <v>0.74705285212721684</v>
      </c>
      <c r="F101" s="18">
        <f t="shared" si="97"/>
        <v>-1.429606883429646</v>
      </c>
      <c r="H101" s="18">
        <f t="shared" si="98"/>
        <v>-1.4296068834296349</v>
      </c>
      <c r="I101" s="18">
        <f t="shared" si="99"/>
        <v>2.1757599454850673</v>
      </c>
      <c r="J101" s="18">
        <f t="shared" si="100"/>
        <v>1.1484066429103823</v>
      </c>
      <c r="L101" t="str">
        <f t="shared" si="101"/>
        <v>63 Community and civil enforcement occupations</v>
      </c>
      <c r="M101" s="18">
        <f t="shared" si="102"/>
        <v>-7.0182509991595481</v>
      </c>
      <c r="N101" s="18">
        <f t="shared" si="102"/>
        <v>39.969073361041808</v>
      </c>
      <c r="O101" s="18">
        <f t="shared" si="102"/>
        <v>-10.642524153093923</v>
      </c>
      <c r="P101" s="18">
        <f t="shared" si="102"/>
        <v>1.2599694196287814</v>
      </c>
      <c r="Q101" s="18">
        <f t="shared" si="103"/>
        <v>-2.8740025090910337</v>
      </c>
      <c r="S101" s="18">
        <f t="shared" si="104"/>
        <v>-2.8740025090910337</v>
      </c>
      <c r="T101" s="18">
        <f t="shared" si="105"/>
        <v>1.5392344038460459</v>
      </c>
      <c r="U101" s="18">
        <f t="shared" si="106"/>
        <v>-0.67642031910071232</v>
      </c>
      <c r="W101" t="str">
        <f t="shared" si="107"/>
        <v>63 Community and civil enforcement occupations</v>
      </c>
      <c r="X101" s="18">
        <f t="shared" si="108"/>
        <v>3.9820878179744446</v>
      </c>
      <c r="Y101" s="18">
        <f t="shared" si="108"/>
        <v>-16.730201310927264</v>
      </c>
      <c r="Z101" s="18">
        <f t="shared" si="108"/>
        <v>6.5717737731601833</v>
      </c>
      <c r="AA101" s="18">
        <f t="shared" si="108"/>
        <v>-4.5210607325607555E-2</v>
      </c>
      <c r="AB101" s="18">
        <f t="shared" si="109"/>
        <v>2.1134940926857748</v>
      </c>
      <c r="AD101" s="18">
        <f t="shared" si="110"/>
        <v>2.1134940926857748</v>
      </c>
      <c r="AE101" s="18">
        <f t="shared" si="111"/>
        <v>4.0562760735465497</v>
      </c>
      <c r="AF101" s="18">
        <f t="shared" si="112"/>
        <v>5.3461054412126785</v>
      </c>
    </row>
    <row r="102" spans="1:32" x14ac:dyDescent="0.2">
      <c r="A102" t="str">
        <f t="shared" si="95"/>
        <v>71 Sales occupations</v>
      </c>
      <c r="B102" s="18">
        <f t="shared" si="96"/>
        <v>-0.5539224872789128</v>
      </c>
      <c r="C102" s="18">
        <f t="shared" si="96"/>
        <v>-0.74231398077799771</v>
      </c>
      <c r="D102" s="18">
        <f t="shared" si="96"/>
        <v>-0.15916108682567653</v>
      </c>
      <c r="E102" s="18">
        <f t="shared" si="96"/>
        <v>-0.29680381811804102</v>
      </c>
      <c r="F102" s="18">
        <f t="shared" si="97"/>
        <v>-0.25094400475350609</v>
      </c>
      <c r="H102" s="18">
        <f t="shared" si="98"/>
        <v>-0.25094400475350609</v>
      </c>
      <c r="I102" s="18">
        <f t="shared" si="99"/>
        <v>2.4215670199705386</v>
      </c>
      <c r="J102" s="18">
        <f t="shared" si="100"/>
        <v>2.2430102473540714</v>
      </c>
      <c r="L102" t="str">
        <f t="shared" si="101"/>
        <v>71 Sales occupations</v>
      </c>
      <c r="M102" s="18">
        <f t="shared" si="102"/>
        <v>0.64200084504719701</v>
      </c>
      <c r="N102" s="18">
        <f t="shared" si="102"/>
        <v>-0.89717114526047803</v>
      </c>
      <c r="O102" s="18">
        <f t="shared" si="102"/>
        <v>0.18414228861205473</v>
      </c>
      <c r="P102" s="18">
        <f t="shared" si="102"/>
        <v>6.9139080924229823E-2</v>
      </c>
      <c r="Q102" s="18">
        <f t="shared" si="103"/>
        <v>0.10745880774454264</v>
      </c>
      <c r="S102" s="18">
        <f t="shared" si="104"/>
        <v>0.10745880774454264</v>
      </c>
      <c r="T102" s="18">
        <f t="shared" si="105"/>
        <v>1.9556973840365588</v>
      </c>
      <c r="U102" s="18">
        <f t="shared" si="106"/>
        <v>2.0377894790366335</v>
      </c>
      <c r="W102" t="str">
        <f t="shared" si="107"/>
        <v>71 Sales occupations</v>
      </c>
      <c r="X102" s="18">
        <f t="shared" si="108"/>
        <v>-1.488978865728019</v>
      </c>
      <c r="Y102" s="18">
        <f t="shared" si="108"/>
        <v>-0.61458563078917727</v>
      </c>
      <c r="Z102" s="18">
        <f t="shared" si="108"/>
        <v>-0.44509896819646677</v>
      </c>
      <c r="AA102" s="18">
        <f t="shared" si="108"/>
        <v>-0.61718711107998647</v>
      </c>
      <c r="AB102" s="18">
        <f t="shared" si="109"/>
        <v>-0.55985747412712339</v>
      </c>
      <c r="AD102" s="18">
        <f t="shared" si="110"/>
        <v>-0.55985747412712339</v>
      </c>
      <c r="AE102" s="18">
        <f t="shared" si="111"/>
        <v>2.7836676527641879</v>
      </c>
      <c r="AF102" s="18">
        <f t="shared" si="112"/>
        <v>2.4075796763660895</v>
      </c>
    </row>
    <row r="103" spans="1:32" x14ac:dyDescent="0.2">
      <c r="A103" t="str">
        <f t="shared" si="95"/>
        <v>72 Customer service occupations</v>
      </c>
      <c r="B103" s="18">
        <f t="shared" si="96"/>
        <v>2.06244573200145</v>
      </c>
      <c r="C103" s="18">
        <f t="shared" si="96"/>
        <v>0.88031143390376876</v>
      </c>
      <c r="D103" s="18">
        <f t="shared" si="96"/>
        <v>2.2513535611361046</v>
      </c>
      <c r="E103" s="18">
        <f t="shared" si="96"/>
        <v>1.0947034565729874</v>
      </c>
      <c r="F103" s="18">
        <f t="shared" si="97"/>
        <v>1.4787923750499088</v>
      </c>
      <c r="H103" s="18">
        <f t="shared" si="98"/>
        <v>1.4787923750499088</v>
      </c>
      <c r="I103" s="18">
        <f t="shared" si="99"/>
        <v>2.7950458911839782</v>
      </c>
      <c r="J103" s="18">
        <f t="shared" si="100"/>
        <v>3.8344883464343171</v>
      </c>
      <c r="L103" t="str">
        <f t="shared" si="101"/>
        <v>72 Customer service occupations</v>
      </c>
      <c r="M103" s="18">
        <f t="shared" si="102"/>
        <v>-1.8243227158354247</v>
      </c>
      <c r="N103" s="18">
        <f t="shared" si="102"/>
        <v>12.979012783039877</v>
      </c>
      <c r="O103" s="18">
        <f t="shared" si="102"/>
        <v>4.5544276908094261</v>
      </c>
      <c r="P103" s="18">
        <f t="shared" si="102"/>
        <v>1.6007354121449824</v>
      </c>
      <c r="Q103" s="18">
        <f t="shared" si="103"/>
        <v>2.5759097359097982</v>
      </c>
      <c r="S103" s="18">
        <f t="shared" si="104"/>
        <v>2.5759097359097982</v>
      </c>
      <c r="T103" s="18">
        <f t="shared" si="105"/>
        <v>2.4540213412024281</v>
      </c>
      <c r="U103" s="18">
        <f t="shared" si="106"/>
        <v>4.3830731969537018</v>
      </c>
      <c r="W103" t="str">
        <f t="shared" si="107"/>
        <v>72 Customer service occupations</v>
      </c>
      <c r="X103" s="18">
        <f t="shared" si="108"/>
        <v>4.2125981215944908</v>
      </c>
      <c r="Y103" s="18">
        <f t="shared" si="108"/>
        <v>-4.8812130393280695</v>
      </c>
      <c r="Z103" s="18">
        <f t="shared" si="108"/>
        <v>0.85080889348967403</v>
      </c>
      <c r="AA103" s="18">
        <f t="shared" si="108"/>
        <v>0.73849694095453611</v>
      </c>
      <c r="AB103" s="18">
        <f t="shared" si="109"/>
        <v>0.775920354295212</v>
      </c>
      <c r="AD103" s="18">
        <f t="shared" si="110"/>
        <v>0.775920354295212</v>
      </c>
      <c r="AE103" s="18">
        <f t="shared" si="111"/>
        <v>2.9811458576636918</v>
      </c>
      <c r="AF103" s="18">
        <f t="shared" si="112"/>
        <v>3.5052429551947872</v>
      </c>
    </row>
    <row r="104" spans="1:32" x14ac:dyDescent="0.2">
      <c r="A104" t="str">
        <f t="shared" si="95"/>
        <v>81 Process, plant and machine operatives</v>
      </c>
      <c r="B104" s="18">
        <f t="shared" si="96"/>
        <v>0.30951717792360167</v>
      </c>
      <c r="C104" s="18">
        <f t="shared" si="96"/>
        <v>-13.169838007131219</v>
      </c>
      <c r="D104" s="18">
        <f t="shared" si="96"/>
        <v>1.6183489230514825</v>
      </c>
      <c r="E104" s="18">
        <f t="shared" si="96"/>
        <v>-0.38800588631274779</v>
      </c>
      <c r="F104" s="18">
        <f t="shared" si="97"/>
        <v>0.27633847439176851</v>
      </c>
      <c r="H104" s="18">
        <f t="shared" si="98"/>
        <v>0.27633847439176851</v>
      </c>
      <c r="I104" s="18">
        <f t="shared" si="99"/>
        <v>2.2894121521574773</v>
      </c>
      <c r="J104" s="18">
        <f t="shared" si="100"/>
        <v>2.4918103899935096</v>
      </c>
      <c r="L104" t="str">
        <f t="shared" si="101"/>
        <v>81 Process, plant and machine operatives</v>
      </c>
      <c r="M104" s="18">
        <f t="shared" si="102"/>
        <v>0.166523528035456</v>
      </c>
      <c r="N104" s="18">
        <f t="shared" si="102"/>
        <v>-12.853072423552215</v>
      </c>
      <c r="O104" s="18">
        <f t="shared" si="102"/>
        <v>1.186212143739529</v>
      </c>
      <c r="P104" s="18">
        <f t="shared" si="102"/>
        <v>-0.45362481192967596</v>
      </c>
      <c r="Q104" s="18">
        <f t="shared" si="103"/>
        <v>9.0013211474904153E-2</v>
      </c>
      <c r="S104" s="18">
        <f t="shared" si="104"/>
        <v>9.0013211474904153E-2</v>
      </c>
      <c r="T104" s="18">
        <f t="shared" si="105"/>
        <v>2.1404857588306125</v>
      </c>
      <c r="U104" s="18">
        <f t="shared" si="106"/>
        <v>2.2075170708687919</v>
      </c>
      <c r="W104" t="str">
        <f t="shared" si="107"/>
        <v>81 Process, plant and machine operatives</v>
      </c>
      <c r="X104" s="18">
        <f t="shared" si="108"/>
        <v>0.9944930605452873</v>
      </c>
      <c r="Y104" s="18">
        <f t="shared" si="108"/>
        <v>-14.6563581753698</v>
      </c>
      <c r="Z104" s="18">
        <f t="shared" si="108"/>
        <v>3.5933216557203496</v>
      </c>
      <c r="AA104" s="18">
        <f t="shared" si="108"/>
        <v>-0.11271210318254399</v>
      </c>
      <c r="AB104" s="18">
        <f t="shared" si="109"/>
        <v>1.1076618316709474</v>
      </c>
      <c r="AD104" s="18">
        <f t="shared" si="110"/>
        <v>1.1076618316709474</v>
      </c>
      <c r="AE104" s="18">
        <f t="shared" si="111"/>
        <v>2.9638040679187849</v>
      </c>
      <c r="AF104" s="18">
        <f t="shared" si="112"/>
        <v>3.7195142911804258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2.7074151080040076</v>
      </c>
      <c r="C105" s="18">
        <f t="shared" si="96"/>
        <v>-18.04011756783779</v>
      </c>
      <c r="D105" s="18">
        <f t="shared" si="96"/>
        <v>0.42493823193239244</v>
      </c>
      <c r="E105" s="18">
        <f t="shared" si="96"/>
        <v>-0.18774572614571605</v>
      </c>
      <c r="F105" s="18">
        <f t="shared" si="97"/>
        <v>1.6065803868281492E-2</v>
      </c>
      <c r="H105" s="18">
        <f t="shared" si="98"/>
        <v>1.6065803868281492E-2</v>
      </c>
      <c r="I105" s="18">
        <f t="shared" si="99"/>
        <v>2.8702794031421286</v>
      </c>
      <c r="J105" s="18">
        <f t="shared" si="100"/>
        <v>2.8810940523798401</v>
      </c>
      <c r="L105" t="str">
        <f t="shared" si="101"/>
        <v>82 Transport and mobile machine drivers and operatives</v>
      </c>
      <c r="M105" s="18">
        <f t="shared" si="102"/>
        <v>2.9838416412845126</v>
      </c>
      <c r="N105" s="18">
        <f t="shared" si="102"/>
        <v>-18.286844347752162</v>
      </c>
      <c r="O105" s="18">
        <f t="shared" si="102"/>
        <v>-0.11773261133763979</v>
      </c>
      <c r="P105" s="18">
        <f t="shared" si="102"/>
        <v>-0.38826898350635686</v>
      </c>
      <c r="Q105" s="18">
        <f t="shared" si="103"/>
        <v>-0.29817170894815836</v>
      </c>
      <c r="S105" s="18">
        <f t="shared" si="104"/>
        <v>-0.29817170894815836</v>
      </c>
      <c r="T105" s="18">
        <f t="shared" si="105"/>
        <v>2.7606850839557051</v>
      </c>
      <c r="U105" s="18">
        <f t="shared" si="106"/>
        <v>2.5584674079662362</v>
      </c>
      <c r="W105" t="str">
        <f t="shared" si="107"/>
        <v>82 Transport and mobile machine drivers and operatives</v>
      </c>
      <c r="X105" s="18">
        <f t="shared" si="108"/>
        <v>-0.13600589005442476</v>
      </c>
      <c r="Y105" s="18">
        <f t="shared" si="108"/>
        <v>-15.297974663407077</v>
      </c>
      <c r="Z105" s="18">
        <f t="shared" si="108"/>
        <v>5.6157815493994567</v>
      </c>
      <c r="AA105" s="18">
        <f t="shared" si="108"/>
        <v>1.3176629930458539</v>
      </c>
      <c r="AB105" s="18">
        <f t="shared" si="109"/>
        <v>2.7305740376649901</v>
      </c>
      <c r="AD105" s="18">
        <f t="shared" si="110"/>
        <v>2.7305740376649901</v>
      </c>
      <c r="AE105" s="18">
        <f t="shared" si="111"/>
        <v>3.953078209829286</v>
      </c>
      <c r="AF105" s="18">
        <f t="shared" si="112"/>
        <v>5.6690409753884508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-2.2023252296706985</v>
      </c>
      <c r="C106" s="18">
        <f t="shared" si="96"/>
        <v>-12.970721322798495</v>
      </c>
      <c r="D106" s="18">
        <f t="shared" si="96"/>
        <v>13.597836792238116</v>
      </c>
      <c r="E106" s="18">
        <f t="shared" si="96"/>
        <v>1.0743627429619762</v>
      </c>
      <c r="F106" s="18">
        <f t="shared" si="97"/>
        <v>5.0874115803211106</v>
      </c>
      <c r="H106" s="18">
        <f t="shared" si="98"/>
        <v>5.0874115803211106</v>
      </c>
      <c r="I106" s="18">
        <f t="shared" si="99"/>
        <v>4.0341767662959382</v>
      </c>
      <c r="J106" s="18">
        <f t="shared" si="100"/>
        <v>7.3926921752448083</v>
      </c>
      <c r="L106" t="str">
        <f t="shared" si="101"/>
        <v>91 Elementary trades and related occupations</v>
      </c>
      <c r="M106" s="18">
        <f t="shared" si="102"/>
        <v>-1.6910547913480678</v>
      </c>
      <c r="N106" s="18">
        <f t="shared" si="102"/>
        <v>-12.517638326616131</v>
      </c>
      <c r="O106" s="18">
        <f t="shared" si="102"/>
        <v>6.9648460591174466</v>
      </c>
      <c r="P106" s="18">
        <f t="shared" si="102"/>
        <v>0.64773121409744672</v>
      </c>
      <c r="Q106" s="18">
        <f t="shared" si="103"/>
        <v>2.7108562772033107</v>
      </c>
      <c r="S106" s="18">
        <f t="shared" si="104"/>
        <v>2.7108562772033107</v>
      </c>
      <c r="T106" s="18">
        <f t="shared" si="105"/>
        <v>2.5499025922987695</v>
      </c>
      <c r="U106" s="18">
        <f t="shared" si="106"/>
        <v>4.5618976674871359</v>
      </c>
      <c r="W106" t="str">
        <f t="shared" si="107"/>
        <v>91 Elementary trades and related occupations</v>
      </c>
      <c r="X106" s="18">
        <f t="shared" si="108"/>
        <v>-4.3903063058404186</v>
      </c>
      <c r="Y106" s="18">
        <f t="shared" si="108"/>
        <v>-15.050082785932084</v>
      </c>
      <c r="Z106" s="18">
        <f t="shared" si="108"/>
        <v>33.33549387886876</v>
      </c>
      <c r="AA106" s="18">
        <f t="shared" si="108"/>
        <v>1.7132427912531112</v>
      </c>
      <c r="AB106" s="18">
        <f t="shared" si="109"/>
        <v>11.318392184258874</v>
      </c>
      <c r="AD106" s="18">
        <f t="shared" si="110"/>
        <v>11.318392184258874</v>
      </c>
      <c r="AE106" s="18">
        <f t="shared" si="111"/>
        <v>8.6447169889683586</v>
      </c>
      <c r="AF106" s="18">
        <f t="shared" si="112"/>
        <v>14.338995121528409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1.5960605240264991</v>
      </c>
      <c r="C107" s="18">
        <f t="shared" si="96"/>
        <v>-9.4226708517206941</v>
      </c>
      <c r="D107" s="18">
        <f t="shared" si="96"/>
        <v>-1.9400512252600643</v>
      </c>
      <c r="E107" s="18">
        <f t="shared" si="96"/>
        <v>-0.80412400163634157</v>
      </c>
      <c r="F107" s="18">
        <f t="shared" si="97"/>
        <v>-1.1842209981689722</v>
      </c>
      <c r="H107" s="18">
        <f t="shared" si="98"/>
        <v>-1.1842209981689722</v>
      </c>
      <c r="I107" s="18">
        <f t="shared" si="99"/>
        <v>2.3867541716806606</v>
      </c>
      <c r="J107" s="18">
        <f t="shared" si="100"/>
        <v>1.5572050412682614</v>
      </c>
      <c r="L107" t="str">
        <f t="shared" si="101"/>
        <v>92 Elementary administration and service occupations</v>
      </c>
      <c r="M107" s="18">
        <f t="shared" si="102"/>
        <v>1.3244575891752763</v>
      </c>
      <c r="N107" s="18">
        <f t="shared" si="102"/>
        <v>-8.7943035508048055</v>
      </c>
      <c r="O107" s="18">
        <f t="shared" si="102"/>
        <v>-0.6235484524251822</v>
      </c>
      <c r="P107" s="18">
        <f t="shared" si="102"/>
        <v>-0.92225084322631323</v>
      </c>
      <c r="Q107" s="18">
        <f t="shared" si="103"/>
        <v>-0.82278327197031764</v>
      </c>
      <c r="S107" s="18">
        <f t="shared" si="104"/>
        <v>-0.82278327197031764</v>
      </c>
      <c r="T107" s="18">
        <f t="shared" si="105"/>
        <v>2.1085746845252107</v>
      </c>
      <c r="U107" s="18">
        <f t="shared" si="106"/>
        <v>1.5039491615342016</v>
      </c>
      <c r="W107" t="str">
        <f t="shared" si="107"/>
        <v>92 Elementary administration and service occupations</v>
      </c>
      <c r="X107" s="18">
        <f t="shared" si="108"/>
        <v>1.8470006766004632</v>
      </c>
      <c r="Y107" s="18">
        <f t="shared" si="108"/>
        <v>-9.9958153030714527</v>
      </c>
      <c r="Z107" s="18">
        <f t="shared" si="108"/>
        <v>-3.2231420215805828</v>
      </c>
      <c r="AA107" s="18">
        <f t="shared" si="108"/>
        <v>-0.68082442051478065</v>
      </c>
      <c r="AB107" s="18">
        <f t="shared" si="109"/>
        <v>-1.5355989972320239</v>
      </c>
      <c r="AD107" s="18">
        <f t="shared" si="110"/>
        <v>-1.5355989972320239</v>
      </c>
      <c r="AE107" s="18">
        <f t="shared" si="111"/>
        <v>2.6347900250133893</v>
      </c>
      <c r="AF107" s="18">
        <f t="shared" si="112"/>
        <v>1.6060837927927896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1.8248691592298139</v>
      </c>
      <c r="C109" s="26">
        <f>IF(AND(D$6-C$6 &lt;&gt; 0,C35&lt;&gt;0,D35&lt;&gt;0),(EXP(LN(D35/C35)/(D$6-C$6))-1)*100,0)</f>
        <v>-2.5172811349917334</v>
      </c>
      <c r="D109" s="26">
        <f>IF(AND(E$6-D$6 &lt;&gt; 0,D35&lt;&gt;0,E35&lt;&gt;0),(EXP(LN(E35/D35)/(E$6-D$6))-1)*100,0)</f>
        <v>0.68615208816646955</v>
      </c>
      <c r="E109" s="26">
        <f>IF(AND(F$6-E$6 &lt;&gt; 0,E35&lt;&gt;0,F35&lt;&gt;0),(EXP(LN(F35/E35)/(F$6-E$6))-1)*100,0)</f>
        <v>0.43815121297514636</v>
      </c>
      <c r="F109" s="26">
        <f t="shared" ref="F109" si="113">IF(AND(F$6-D$6 &lt;&gt; 0,D35&lt;&gt;0,F35&lt;&gt;0),(EXP(LN(F35/D35)/(F$6-D$6))-1)*100,0)</f>
        <v>0.52075022441306906</v>
      </c>
      <c r="H109" s="26">
        <f t="shared" ref="H109" si="114">IF($F$6-$D$6 &lt;&gt; 0,(EXP(LN(1+(H72/100))/($F$6-$D$6))-1)*100,0)</f>
        <v>0.52075022441306906</v>
      </c>
      <c r="I109" s="26">
        <f>IF(D35&gt;0,((1+(I35/D35))^(1/($F$6-$D$6))-1)*100,0)</f>
        <v>2.7121516601642526</v>
      </c>
      <c r="J109" s="26">
        <f t="shared" ref="J109" si="115">IF($F$6-$D$6 &lt;&gt; 0,(EXP(LN(1+(J72/100))/($F$6-$D$6))-1)*100,0)</f>
        <v>3.0744518637318974</v>
      </c>
      <c r="L109" s="24" t="str">
        <f>L35</f>
        <v>All occupations</v>
      </c>
      <c r="M109" s="26">
        <f>IF(AND(N$6-M$6 &lt;&gt; 0,M35&lt;&gt;0,N35&lt;&gt;0),(EXP(LN(N35/M35)/(N$6-M$6))-1)*100,0)</f>
        <v>1.6082169783804723</v>
      </c>
      <c r="N109" s="26">
        <f>IF(AND(O$6-N$6 &lt;&gt; 0,N35&lt;&gt;0,O35&lt;&gt;0),(EXP(LN(O35/N35)/(O$6-N$6))-1)*100,0)</f>
        <v>-3.781663360081966</v>
      </c>
      <c r="O109" s="26">
        <f>IF(AND(P$6-O$6 &lt;&gt; 0,O35&lt;&gt;0,P35&lt;&gt;0),(EXP(LN(P35/O35)/(P$6-O$6))-1)*100,0)</f>
        <v>0.75120495047651392</v>
      </c>
      <c r="P109" s="26">
        <f>IF(AND(Q$6-P$6 &lt;&gt; 0,P35&lt;&gt;0,Q35&lt;&gt;0),(EXP(LN(Q35/P35)/(Q$6-P$6))-1)*100,0)</f>
        <v>0.43734807963731193</v>
      </c>
      <c r="Q109" s="26">
        <f t="shared" ref="Q109" si="116">IF(AND(Q$6-O$6 &lt;&gt; 0,O35&lt;&gt;0,Q35&lt;&gt;0),(EXP(LN(Q35/O35)/(Q$6-O$6))-1)*100,0)</f>
        <v>0.54185825071375593</v>
      </c>
      <c r="S109" s="26">
        <f t="shared" ref="S109" si="117">IF($F$6-$D$6 &lt;&gt; 0,(EXP(LN(1+(S72/100))/($F$6-$D$6))-1)*100,0)</f>
        <v>0.54185825071375593</v>
      </c>
      <c r="T109" s="26">
        <f t="shared" ref="T109" si="118">IF(O35&gt;0,((1+(T35/O35))^(1/($F$6-$D$6))-1)*100,0)</f>
        <v>2.3447033423903862</v>
      </c>
      <c r="U109" s="26">
        <f t="shared" ref="U109" si="119">IF($F$6-$D$6 &lt;&gt; 0,(EXP(LN(1+(U72/100))/($F$6-$D$6))-1)*100,0)</f>
        <v>2.7407223666255698</v>
      </c>
      <c r="W109" s="24" t="str">
        <f>W35</f>
        <v>All occupations</v>
      </c>
      <c r="X109" s="26">
        <f>IF(AND(Y$6-X$6 &lt;&gt; 0,X35&lt;&gt;0,Y35&lt;&gt;0),(EXP(LN(Y35/X35)/(Y$6-X$6))-1)*100,0)</f>
        <v>2.0781213013760125</v>
      </c>
      <c r="Y109" s="26">
        <f>IF(AND(Z$6-Y$6 &lt;&gt; 0,Y35&lt;&gt;0,Z35&lt;&gt;0),(EXP(LN(Z35/Y35)/(Z$6-Y$6))-1)*100,0)</f>
        <v>-1.0562505998467531</v>
      </c>
      <c r="Z109" s="26">
        <f>IF(AND(AA$6-Z$6 &lt;&gt; 0,Z35&lt;&gt;0,AA35&lt;&gt;0),(EXP(LN(AA35/Z35)/(AA$6-Z$6))-1)*100,0)</f>
        <v>0.61285101386996388</v>
      </c>
      <c r="AA109" s="26">
        <f>IF(AND(AB$6-AA$6 &lt;&gt; 0,AA35&lt;&gt;0,AB35&lt;&gt;0),(EXP(LN(AB35/AA35)/(AB$6-AA$6))-1)*100,0)</f>
        <v>0.43905984639187601</v>
      </c>
      <c r="AB109" s="26">
        <f t="shared" ref="AB109" si="120">IF(AND(AB$6-Z$6 &lt;&gt; 0,Z35&lt;&gt;0,AB35&lt;&gt;0),(EXP(LN(AB35/Z35)/(AB$6-Z$6))-1)*100,0)</f>
        <v>0.49695685503470255</v>
      </c>
      <c r="AD109" s="26">
        <f t="shared" ref="AD109" si="121">IF($F$6-$D$6 &lt;&gt; 0,(EXP(LN(1+(AD72/100))/($F$6-$D$6))-1)*100,0)</f>
        <v>0.49695685503470255</v>
      </c>
      <c r="AE109" s="26">
        <f t="shared" ref="AE109" si="122">IF(Z35&gt;0,((1+(AE35/Z35))^(1/($F$6-$D$6))-1)*100,0)</f>
        <v>3.1042205461239591</v>
      </c>
      <c r="AF109" s="26">
        <f t="shared" ref="AF109" si="123">IF($F$6-$D$6 &lt;&gt; 0,(EXP(LN(1+(AF72/100))/($F$6-$D$6))-1)*100,0)</f>
        <v>3.4322559258318952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Thames Valley Berkshire (Continued)</v>
      </c>
      <c r="L112" s="19" t="str">
        <f>CONCATENATE(L$1," (Continued)")</f>
        <v>Occupation Table 2.1  Males: Employment Change by Occupation (SOC 2020) and Replacement Demand, 2015-2035, Thames Valley Berkshire (Continued)</v>
      </c>
      <c r="W112" s="19" t="str">
        <f>CONCATENATE(W$1," (Continued)")</f>
        <v>Occupation Table 2.2  Females: Employment Change by Occupation (SOC 2020) and Replacement Demand, 2015-2035, Thames Valley Berkshire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8.4395910564707037</v>
      </c>
      <c r="C119" s="27">
        <f t="shared" si="125"/>
        <v>-2.1791527277990497E-2</v>
      </c>
      <c r="D119" s="27">
        <f t="shared" si="125"/>
        <v>-4.4339069008941436</v>
      </c>
      <c r="E119" s="27">
        <f t="shared" si="125"/>
        <v>4.432722341027187</v>
      </c>
      <c r="F119" s="27">
        <f t="shared" ref="F119:F144" si="126">F8-D8</f>
        <v>-1.1845598669566471E-3</v>
      </c>
      <c r="L119" t="str">
        <f t="shared" ref="L119:L144" si="127">L8</f>
        <v>11 Corporate managers and directors</v>
      </c>
      <c r="M119" s="27">
        <f t="shared" ref="M119:P144" si="128">N8-M8</f>
        <v>4.2971480799199853</v>
      </c>
      <c r="N119" s="27">
        <f t="shared" si="128"/>
        <v>-0.46736605741502046</v>
      </c>
      <c r="O119" s="27">
        <f t="shared" si="128"/>
        <v>-4.4636381308977704</v>
      </c>
      <c r="P119" s="27">
        <f t="shared" si="128"/>
        <v>1.3099615339999389</v>
      </c>
      <c r="Q119" s="27">
        <f t="shared" ref="Q119:Q144" si="129">Q8-O8</f>
        <v>-3.1536765968978315</v>
      </c>
      <c r="W119" t="str">
        <f t="shared" ref="W119:W144" si="130">W8</f>
        <v>11 Corporate managers and directors</v>
      </c>
      <c r="X119" s="27">
        <f t="shared" ref="X119:AA144" si="131">Y8-X8</f>
        <v>4.1424429765506616</v>
      </c>
      <c r="Y119" s="27">
        <f t="shared" si="131"/>
        <v>0.44557453013714721</v>
      </c>
      <c r="Z119" s="27">
        <f t="shared" si="131"/>
        <v>2.9731230003608999E-2</v>
      </c>
      <c r="AA119" s="27">
        <f t="shared" si="131"/>
        <v>3.1227608070272481</v>
      </c>
      <c r="AB119" s="27">
        <f t="shared" ref="AB119:AB144" si="132">AB8-Z8</f>
        <v>3.1524920370308571</v>
      </c>
    </row>
    <row r="120" spans="1:28" x14ac:dyDescent="0.2">
      <c r="A120" t="str">
        <f t="shared" si="124"/>
        <v>12 Other managers and proprietors</v>
      </c>
      <c r="B120" s="27">
        <f t="shared" si="125"/>
        <v>1.5261373936459641</v>
      </c>
      <c r="C120" s="27">
        <f t="shared" si="125"/>
        <v>-0.38478258056408876</v>
      </c>
      <c r="D120" s="27">
        <f t="shared" si="125"/>
        <v>1.2724375364755396</v>
      </c>
      <c r="E120" s="27">
        <f t="shared" si="125"/>
        <v>2.7746323706198126</v>
      </c>
      <c r="F120" s="27">
        <f t="shared" si="126"/>
        <v>4.0470699070953522</v>
      </c>
      <c r="L120" t="str">
        <f t="shared" si="127"/>
        <v>12 Other managers and proprietors</v>
      </c>
      <c r="M120" s="27">
        <f t="shared" si="128"/>
        <v>0.89290894421860223</v>
      </c>
      <c r="N120" s="27">
        <f t="shared" si="128"/>
        <v>-0.81862583854894666</v>
      </c>
      <c r="O120" s="27">
        <f t="shared" si="128"/>
        <v>1.6800384150468233</v>
      </c>
      <c r="P120" s="27">
        <f t="shared" si="128"/>
        <v>1.5574973205156315</v>
      </c>
      <c r="Q120" s="27">
        <f t="shared" si="129"/>
        <v>3.2375357355624548</v>
      </c>
      <c r="W120" t="str">
        <f t="shared" si="130"/>
        <v>12 Other managers and proprietors</v>
      </c>
      <c r="X120" s="27">
        <f t="shared" si="131"/>
        <v>0.63322844942737433</v>
      </c>
      <c r="Y120" s="27">
        <f t="shared" si="131"/>
        <v>0.43384325798483658</v>
      </c>
      <c r="Z120" s="27">
        <f t="shared" si="131"/>
        <v>-0.40760087857129434</v>
      </c>
      <c r="AA120" s="27">
        <f t="shared" si="131"/>
        <v>1.2171350501042006</v>
      </c>
      <c r="AB120" s="27">
        <f t="shared" si="132"/>
        <v>0.8095341715329063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6.1113175076823936</v>
      </c>
      <c r="C121" s="27">
        <f t="shared" si="125"/>
        <v>1.2503889185991781</v>
      </c>
      <c r="D121" s="27">
        <f t="shared" si="125"/>
        <v>13.477379095125229</v>
      </c>
      <c r="E121" s="27">
        <f t="shared" si="125"/>
        <v>9.896764381236494</v>
      </c>
      <c r="F121" s="27">
        <f t="shared" si="126"/>
        <v>23.374143476361724</v>
      </c>
      <c r="L121" t="str">
        <f t="shared" si="127"/>
        <v>21 Science, research, engineering and technology professionals</v>
      </c>
      <c r="M121" s="27">
        <f t="shared" si="128"/>
        <v>5.1730566106363227</v>
      </c>
      <c r="N121" s="27">
        <f t="shared" si="128"/>
        <v>-0.97601002097392353</v>
      </c>
      <c r="O121" s="27">
        <f t="shared" si="128"/>
        <v>8.8827866502488888</v>
      </c>
      <c r="P121" s="27">
        <f t="shared" si="128"/>
        <v>6.4462286172734267</v>
      </c>
      <c r="Q121" s="27">
        <f t="shared" si="129"/>
        <v>15.329015267522315</v>
      </c>
      <c r="W121" t="str">
        <f t="shared" si="130"/>
        <v>21 Science, research, engineering and technology professionals</v>
      </c>
      <c r="X121" s="27">
        <f t="shared" si="131"/>
        <v>0.93826089704594295</v>
      </c>
      <c r="Y121" s="27">
        <f t="shared" si="131"/>
        <v>2.2263989395731372</v>
      </c>
      <c r="Z121" s="27">
        <f t="shared" si="131"/>
        <v>4.5945924448763513</v>
      </c>
      <c r="AA121" s="27">
        <f t="shared" si="131"/>
        <v>3.4505357639630851</v>
      </c>
      <c r="AB121" s="27">
        <f t="shared" si="132"/>
        <v>8.0451282088394365</v>
      </c>
    </row>
    <row r="122" spans="1:28" x14ac:dyDescent="0.2">
      <c r="A122" t="str">
        <f t="shared" si="124"/>
        <v>22 Health professionals</v>
      </c>
      <c r="B122" s="27">
        <f t="shared" si="125"/>
        <v>3.9742428554089742</v>
      </c>
      <c r="C122" s="27">
        <f t="shared" si="125"/>
        <v>-0.1381918463806926</v>
      </c>
      <c r="D122" s="27">
        <f t="shared" si="125"/>
        <v>-0.39107222281559473</v>
      </c>
      <c r="E122" s="27">
        <f t="shared" si="125"/>
        <v>0.72001081055809024</v>
      </c>
      <c r="F122" s="27">
        <f t="shared" si="126"/>
        <v>0.32893858774249551</v>
      </c>
      <c r="L122" t="str">
        <f t="shared" si="127"/>
        <v>22 Health professionals</v>
      </c>
      <c r="M122" s="27">
        <f t="shared" si="128"/>
        <v>0.85876672305120438</v>
      </c>
      <c r="N122" s="27">
        <f t="shared" si="128"/>
        <v>0.36569583008751838</v>
      </c>
      <c r="O122" s="27">
        <f t="shared" si="128"/>
        <v>-2.7684390191986097E-2</v>
      </c>
      <c r="P122" s="27">
        <f t="shared" si="128"/>
        <v>0.25740653148731862</v>
      </c>
      <c r="Q122" s="27">
        <f t="shared" si="129"/>
        <v>0.22972214129533253</v>
      </c>
      <c r="W122" t="str">
        <f t="shared" si="130"/>
        <v>22 Health professionals</v>
      </c>
      <c r="X122" s="27">
        <f t="shared" si="131"/>
        <v>3.1154761323577276</v>
      </c>
      <c r="Y122" s="27">
        <f t="shared" si="131"/>
        <v>-0.503887676468187</v>
      </c>
      <c r="Z122" s="27">
        <f t="shared" si="131"/>
        <v>-0.36338783262361218</v>
      </c>
      <c r="AA122" s="27">
        <f t="shared" si="131"/>
        <v>0.46260427907078849</v>
      </c>
      <c r="AB122" s="27">
        <f t="shared" si="132"/>
        <v>9.921644644717631E-2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2.5279583302163537</v>
      </c>
      <c r="C123" s="27">
        <f t="shared" si="125"/>
        <v>-5.4137144780170843E-2</v>
      </c>
      <c r="D123" s="27">
        <f t="shared" si="125"/>
        <v>-0.81831111303669246</v>
      </c>
      <c r="E123" s="27">
        <f t="shared" si="125"/>
        <v>1.7331807048821553</v>
      </c>
      <c r="F123" s="27">
        <f t="shared" si="126"/>
        <v>0.91486959184546279</v>
      </c>
      <c r="L123" t="str">
        <f t="shared" si="127"/>
        <v>23 Teaching and other educational professionals</v>
      </c>
      <c r="M123" s="27">
        <f t="shared" si="128"/>
        <v>0.39411012787813249</v>
      </c>
      <c r="N123" s="27">
        <f t="shared" si="128"/>
        <v>0.36590451618497966</v>
      </c>
      <c r="O123" s="27">
        <f t="shared" si="128"/>
        <v>4.0026523874734821E-2</v>
      </c>
      <c r="P123" s="27">
        <f t="shared" si="128"/>
        <v>0.56009945425821073</v>
      </c>
      <c r="Q123" s="27">
        <f t="shared" si="129"/>
        <v>0.60012597813294555</v>
      </c>
      <c r="W123" t="str">
        <f t="shared" si="130"/>
        <v>23 Teaching and other educational professionals</v>
      </c>
      <c r="X123" s="27">
        <f t="shared" si="131"/>
        <v>2.1338482023381786</v>
      </c>
      <c r="Y123" s="27">
        <f t="shared" si="131"/>
        <v>-0.42004166096514695</v>
      </c>
      <c r="Z123" s="27">
        <f t="shared" si="131"/>
        <v>-0.85833763691145037</v>
      </c>
      <c r="AA123" s="27">
        <f t="shared" si="131"/>
        <v>1.1730812506239552</v>
      </c>
      <c r="AB123" s="27">
        <f t="shared" si="132"/>
        <v>0.31474361371250481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5.9935360957314643</v>
      </c>
      <c r="C124" s="27">
        <f t="shared" si="125"/>
        <v>2.0568967427207312</v>
      </c>
      <c r="D124" s="27">
        <f t="shared" si="125"/>
        <v>2.745380291972765</v>
      </c>
      <c r="E124" s="27">
        <f t="shared" si="125"/>
        <v>4.8076053275784076</v>
      </c>
      <c r="F124" s="27">
        <f t="shared" si="126"/>
        <v>7.5529856195511726</v>
      </c>
      <c r="L124" t="str">
        <f t="shared" si="127"/>
        <v>24 Business, media and public service professionals</v>
      </c>
      <c r="M124" s="27">
        <f t="shared" si="128"/>
        <v>2.3524093164962636</v>
      </c>
      <c r="N124" s="27">
        <f t="shared" si="128"/>
        <v>0.89313062029224355</v>
      </c>
      <c r="O124" s="27">
        <f t="shared" si="128"/>
        <v>1.7997941720269459</v>
      </c>
      <c r="P124" s="27">
        <f t="shared" si="128"/>
        <v>2.1962087484180124</v>
      </c>
      <c r="Q124" s="27">
        <f t="shared" si="129"/>
        <v>3.9960029204449583</v>
      </c>
      <c r="W124" t="str">
        <f t="shared" si="130"/>
        <v>24 Business, media and public service professionals</v>
      </c>
      <c r="X124" s="27">
        <f t="shared" si="131"/>
        <v>3.6411267792351829</v>
      </c>
      <c r="Y124" s="27">
        <f t="shared" si="131"/>
        <v>1.1637661224284912</v>
      </c>
      <c r="Z124" s="27">
        <f t="shared" si="131"/>
        <v>0.94558611994580133</v>
      </c>
      <c r="AA124" s="27">
        <f t="shared" si="131"/>
        <v>2.6113965791604663</v>
      </c>
      <c r="AB124" s="27">
        <f t="shared" si="132"/>
        <v>3.5569826991062676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1.7996725080307954</v>
      </c>
      <c r="C125" s="27">
        <f t="shared" si="125"/>
        <v>0.79404907086864362</v>
      </c>
      <c r="D125" s="27">
        <f t="shared" si="125"/>
        <v>-0.59803719808394717</v>
      </c>
      <c r="E125" s="27">
        <f t="shared" si="125"/>
        <v>1.3110228845643164</v>
      </c>
      <c r="F125" s="27">
        <f t="shared" si="126"/>
        <v>0.7129856864803692</v>
      </c>
      <c r="L125" t="str">
        <f t="shared" si="127"/>
        <v>31 Science, engineering and technology associate professionals</v>
      </c>
      <c r="M125" s="27">
        <f t="shared" si="128"/>
        <v>1.6484918305329392</v>
      </c>
      <c r="N125" s="27">
        <f t="shared" si="128"/>
        <v>0.10109568193448304</v>
      </c>
      <c r="O125" s="27">
        <f t="shared" si="128"/>
        <v>-0.90824251822564861</v>
      </c>
      <c r="P125" s="27">
        <f t="shared" si="128"/>
        <v>0.46431680986914436</v>
      </c>
      <c r="Q125" s="27">
        <f t="shared" si="129"/>
        <v>-0.44392570835650424</v>
      </c>
      <c r="W125" t="str">
        <f t="shared" si="130"/>
        <v>31 Science, engineering and technology associate professionals</v>
      </c>
      <c r="X125" s="27">
        <f t="shared" si="131"/>
        <v>0.15118067749784636</v>
      </c>
      <c r="Y125" s="27">
        <f t="shared" si="131"/>
        <v>0.69295338893416636</v>
      </c>
      <c r="Z125" s="27">
        <f t="shared" si="131"/>
        <v>0.31020532014169611</v>
      </c>
      <c r="AA125" s="27">
        <f t="shared" si="131"/>
        <v>0.84670607469516934</v>
      </c>
      <c r="AB125" s="27">
        <f t="shared" si="132"/>
        <v>1.1569113948368654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1.3913324332410628</v>
      </c>
      <c r="C126" s="27">
        <f t="shared" si="125"/>
        <v>0.11625001998210749</v>
      </c>
      <c r="D126" s="27">
        <f t="shared" si="125"/>
        <v>4.6576348077472751</v>
      </c>
      <c r="E126" s="27">
        <f t="shared" si="125"/>
        <v>1.8892346143093093</v>
      </c>
      <c r="F126" s="27">
        <f t="shared" si="126"/>
        <v>6.5468694220565844</v>
      </c>
      <c r="L126" t="str">
        <f t="shared" si="127"/>
        <v>32 Health and social care associate professionals</v>
      </c>
      <c r="M126" s="27">
        <f t="shared" si="128"/>
        <v>0.10836402776574339</v>
      </c>
      <c r="N126" s="27">
        <f t="shared" si="128"/>
        <v>0.20430957930489191</v>
      </c>
      <c r="O126" s="27">
        <f t="shared" si="128"/>
        <v>0.59186769259222638</v>
      </c>
      <c r="P126" s="27">
        <f t="shared" si="128"/>
        <v>0.27052603872540271</v>
      </c>
      <c r="Q126" s="27">
        <f t="shared" si="129"/>
        <v>0.86239373131762909</v>
      </c>
      <c r="W126" t="str">
        <f t="shared" si="130"/>
        <v>32 Health and social care associate professionals</v>
      </c>
      <c r="X126" s="27">
        <f t="shared" si="131"/>
        <v>1.2829684054753194</v>
      </c>
      <c r="Y126" s="27">
        <f t="shared" si="131"/>
        <v>-8.8059559322790193E-2</v>
      </c>
      <c r="Z126" s="27">
        <f t="shared" si="131"/>
        <v>4.0657671151550554</v>
      </c>
      <c r="AA126" s="27">
        <f t="shared" si="131"/>
        <v>1.6187085755839092</v>
      </c>
      <c r="AB126" s="27">
        <f t="shared" si="132"/>
        <v>5.6844756907389646</v>
      </c>
    </row>
    <row r="127" spans="1:28" x14ac:dyDescent="0.2">
      <c r="A127" t="str">
        <f t="shared" si="124"/>
        <v>33 Protective service occupations</v>
      </c>
      <c r="B127" s="27">
        <f t="shared" si="125"/>
        <v>-0.38565406823746695</v>
      </c>
      <c r="C127" s="27">
        <f t="shared" si="125"/>
        <v>0.23141641049574524</v>
      </c>
      <c r="D127" s="27">
        <f t="shared" si="125"/>
        <v>-0.88220933895114495</v>
      </c>
      <c r="E127" s="27">
        <f t="shared" si="125"/>
        <v>0.39170379976557523</v>
      </c>
      <c r="F127" s="27">
        <f t="shared" si="126"/>
        <v>-0.49050553918556972</v>
      </c>
      <c r="L127" t="str">
        <f t="shared" si="127"/>
        <v>33 Protective service occupations</v>
      </c>
      <c r="M127" s="27">
        <f t="shared" si="128"/>
        <v>-0.47513535550302866</v>
      </c>
      <c r="N127" s="27">
        <f t="shared" si="128"/>
        <v>9.827478845775417E-2</v>
      </c>
      <c r="O127" s="27">
        <f t="shared" si="128"/>
        <v>-0.7390202575745386</v>
      </c>
      <c r="P127" s="27">
        <f t="shared" si="128"/>
        <v>-3.1208717206824943E-2</v>
      </c>
      <c r="Q127" s="27">
        <f t="shared" si="129"/>
        <v>-0.77022897478136354</v>
      </c>
      <c r="W127" t="str">
        <f t="shared" si="130"/>
        <v>33 Protective service occupations</v>
      </c>
      <c r="X127" s="27">
        <f t="shared" si="131"/>
        <v>8.9481287265566367E-2</v>
      </c>
      <c r="Y127" s="27">
        <f t="shared" si="131"/>
        <v>0.13314162203798352</v>
      </c>
      <c r="Z127" s="27">
        <f t="shared" si="131"/>
        <v>-0.14318908137659525</v>
      </c>
      <c r="AA127" s="27">
        <f t="shared" si="131"/>
        <v>0.42291251697240795</v>
      </c>
      <c r="AB127" s="27">
        <f t="shared" si="132"/>
        <v>0.2797234355958127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-0.37478301464255992</v>
      </c>
      <c r="C128" s="27">
        <f t="shared" si="125"/>
        <v>0.77712625498577204</v>
      </c>
      <c r="D128" s="27">
        <f t="shared" si="125"/>
        <v>-1.1185988245433833</v>
      </c>
      <c r="E128" s="27">
        <f t="shared" si="125"/>
        <v>1.1836938335476894</v>
      </c>
      <c r="F128" s="27">
        <f t="shared" si="126"/>
        <v>6.5095009004306092E-2</v>
      </c>
      <c r="L128" t="str">
        <f t="shared" si="127"/>
        <v>34 Culture, media and sports occupations</v>
      </c>
      <c r="M128" s="27">
        <f t="shared" si="128"/>
        <v>-0.52724161995788599</v>
      </c>
      <c r="N128" s="27">
        <f t="shared" si="128"/>
        <v>8.1059177866987575E-2</v>
      </c>
      <c r="O128" s="27">
        <f t="shared" si="128"/>
        <v>-0.63845953883550877</v>
      </c>
      <c r="P128" s="27">
        <f t="shared" si="128"/>
        <v>0.73065846172254734</v>
      </c>
      <c r="Q128" s="27">
        <f t="shared" si="129"/>
        <v>9.219892288703857E-2</v>
      </c>
      <c r="W128" t="str">
        <f t="shared" si="130"/>
        <v>34 Culture, media and sports occupations</v>
      </c>
      <c r="X128" s="27">
        <f t="shared" si="131"/>
        <v>0.15245860531529942</v>
      </c>
      <c r="Y128" s="27">
        <f t="shared" si="131"/>
        <v>0.69606707711878091</v>
      </c>
      <c r="Z128" s="27">
        <f t="shared" si="131"/>
        <v>-0.48013928570785502</v>
      </c>
      <c r="AA128" s="27">
        <f t="shared" si="131"/>
        <v>0.45303537182514297</v>
      </c>
      <c r="AB128" s="27">
        <f t="shared" si="132"/>
        <v>-2.710391388271205E-2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3.1005645222862839</v>
      </c>
      <c r="C129" s="27">
        <f t="shared" si="125"/>
        <v>0.37207067436463603</v>
      </c>
      <c r="D129" s="27">
        <f t="shared" si="125"/>
        <v>1.0200877138660758</v>
      </c>
      <c r="E129" s="27">
        <f t="shared" si="125"/>
        <v>2.4558212155359911</v>
      </c>
      <c r="F129" s="27">
        <f t="shared" si="126"/>
        <v>3.4759089294020669</v>
      </c>
      <c r="L129" t="str">
        <f t="shared" si="127"/>
        <v>35 Business and public service associate professionals</v>
      </c>
      <c r="M129" s="27">
        <f t="shared" si="128"/>
        <v>1.2188222418434336</v>
      </c>
      <c r="N129" s="27">
        <f t="shared" si="128"/>
        <v>0.30531027494726004</v>
      </c>
      <c r="O129" s="27">
        <f t="shared" si="128"/>
        <v>0.19798305317658915</v>
      </c>
      <c r="P129" s="27">
        <f t="shared" si="128"/>
        <v>0.60245264812523658</v>
      </c>
      <c r="Q129" s="27">
        <f t="shared" si="129"/>
        <v>0.80043570130182573</v>
      </c>
      <c r="W129" t="str">
        <f t="shared" si="130"/>
        <v>35 Business and public service associate professionals</v>
      </c>
      <c r="X129" s="27">
        <f t="shared" si="131"/>
        <v>1.8817422804428823</v>
      </c>
      <c r="Y129" s="27">
        <f t="shared" si="131"/>
        <v>6.6760399417329808E-2</v>
      </c>
      <c r="Z129" s="27">
        <f t="shared" si="131"/>
        <v>0.82210466068950794</v>
      </c>
      <c r="AA129" s="27">
        <f t="shared" si="131"/>
        <v>1.853368567410886</v>
      </c>
      <c r="AB129" s="27">
        <f t="shared" si="132"/>
        <v>2.6754732281003939</v>
      </c>
    </row>
    <row r="130" spans="1:28" x14ac:dyDescent="0.2">
      <c r="A130" t="str">
        <f t="shared" si="124"/>
        <v>41 Administrative occupations</v>
      </c>
      <c r="B130" s="27">
        <f t="shared" si="125"/>
        <v>-0.49470624801281105</v>
      </c>
      <c r="C130" s="27">
        <f t="shared" si="125"/>
        <v>0.57732934333225217</v>
      </c>
      <c r="D130" s="27">
        <f t="shared" si="125"/>
        <v>1.4172839188722648</v>
      </c>
      <c r="E130" s="27">
        <f t="shared" si="125"/>
        <v>-1.7708076687971896</v>
      </c>
      <c r="F130" s="27">
        <f t="shared" si="126"/>
        <v>-0.35352374992492486</v>
      </c>
      <c r="L130" t="str">
        <f t="shared" si="127"/>
        <v>41 Administrative occupations</v>
      </c>
      <c r="M130" s="27">
        <f t="shared" si="128"/>
        <v>-0.62624400139187664</v>
      </c>
      <c r="N130" s="27">
        <f t="shared" si="128"/>
        <v>1.6724401101413235</v>
      </c>
      <c r="O130" s="27">
        <f t="shared" si="128"/>
        <v>0.68402704819843407</v>
      </c>
      <c r="P130" s="27">
        <f t="shared" si="128"/>
        <v>1.1455340938541294</v>
      </c>
      <c r="Q130" s="27">
        <f t="shared" si="129"/>
        <v>1.8295611420525635</v>
      </c>
      <c r="W130" t="str">
        <f t="shared" si="130"/>
        <v>41 Administrative occupations</v>
      </c>
      <c r="X130" s="27">
        <f t="shared" si="131"/>
        <v>0.13153775337902118</v>
      </c>
      <c r="Y130" s="27">
        <f t="shared" si="131"/>
        <v>-1.0951107668090643</v>
      </c>
      <c r="Z130" s="27">
        <f t="shared" si="131"/>
        <v>0.73325687067383427</v>
      </c>
      <c r="AA130" s="27">
        <f t="shared" si="131"/>
        <v>-2.9163417626512356</v>
      </c>
      <c r="AB130" s="27">
        <f t="shared" si="132"/>
        <v>-2.1830848919774013</v>
      </c>
    </row>
    <row r="131" spans="1:28" x14ac:dyDescent="0.2">
      <c r="A131" t="str">
        <f t="shared" si="124"/>
        <v>42 Secretarial and related occupations</v>
      </c>
      <c r="B131" s="27">
        <f t="shared" si="125"/>
        <v>-1.0814357864885178</v>
      </c>
      <c r="C131" s="27">
        <f t="shared" si="125"/>
        <v>-0.53511972710596645</v>
      </c>
      <c r="D131" s="27">
        <f t="shared" si="125"/>
        <v>-1.1648182417721209</v>
      </c>
      <c r="E131" s="27">
        <f t="shared" si="125"/>
        <v>-2.4934924003108394</v>
      </c>
      <c r="F131" s="27">
        <f t="shared" si="126"/>
        <v>-3.6583106420829603</v>
      </c>
      <c r="L131" t="str">
        <f t="shared" si="127"/>
        <v>42 Secretarial and related occupations</v>
      </c>
      <c r="M131" s="27">
        <f t="shared" si="128"/>
        <v>-0.10554384648332005</v>
      </c>
      <c r="N131" s="27">
        <f t="shared" si="128"/>
        <v>-4.3782060852963101E-2</v>
      </c>
      <c r="O131" s="27">
        <f t="shared" si="128"/>
        <v>-1.4000576187422842E-2</v>
      </c>
      <c r="P131" s="27">
        <f t="shared" si="128"/>
        <v>5.1982015404402782E-2</v>
      </c>
      <c r="Q131" s="27">
        <f t="shared" si="129"/>
        <v>3.798143921697994E-2</v>
      </c>
      <c r="W131" t="str">
        <f t="shared" si="130"/>
        <v>42 Secretarial and related occupations</v>
      </c>
      <c r="X131" s="27">
        <f t="shared" si="131"/>
        <v>-0.97589194000519974</v>
      </c>
      <c r="Y131" s="27">
        <f t="shared" si="131"/>
        <v>-0.49133766625300268</v>
      </c>
      <c r="Z131" s="27">
        <f t="shared" si="131"/>
        <v>-1.1508176655846949</v>
      </c>
      <c r="AA131" s="27">
        <f t="shared" si="131"/>
        <v>-2.5454744157152467</v>
      </c>
      <c r="AB131" s="27">
        <f t="shared" si="132"/>
        <v>-3.6962920812999416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0.43848363978648219</v>
      </c>
      <c r="C132" s="27">
        <f t="shared" si="125"/>
        <v>-0.8598714855764813</v>
      </c>
      <c r="D132" s="27">
        <f t="shared" si="125"/>
        <v>0.18943507739426746</v>
      </c>
      <c r="E132" s="27">
        <f t="shared" si="125"/>
        <v>0.77288310530197979</v>
      </c>
      <c r="F132" s="27">
        <f t="shared" si="126"/>
        <v>0.96231818269624725</v>
      </c>
      <c r="L132" t="str">
        <f t="shared" si="127"/>
        <v>51 Skilled agricultural and related trades</v>
      </c>
      <c r="M132" s="27">
        <f t="shared" si="128"/>
        <v>0.61872419767377007</v>
      </c>
      <c r="N132" s="27">
        <f t="shared" si="128"/>
        <v>-1.1319666842887877</v>
      </c>
      <c r="O132" s="27">
        <f t="shared" si="128"/>
        <v>6.1236261956687521E-2</v>
      </c>
      <c r="P132" s="27">
        <f t="shared" si="128"/>
        <v>0.44306595796001647</v>
      </c>
      <c r="Q132" s="27">
        <f t="shared" si="129"/>
        <v>0.50430221991670399</v>
      </c>
      <c r="W132" t="str">
        <f t="shared" si="130"/>
        <v>51 Skilled agricultural and related trades</v>
      </c>
      <c r="X132" s="27">
        <f t="shared" si="131"/>
        <v>-0.18024055788729287</v>
      </c>
      <c r="Y132" s="27">
        <f t="shared" si="131"/>
        <v>0.27209519871230903</v>
      </c>
      <c r="Z132" s="27">
        <f t="shared" si="131"/>
        <v>0.12819881543758394</v>
      </c>
      <c r="AA132" s="27">
        <f t="shared" si="131"/>
        <v>0.32981714734195444</v>
      </c>
      <c r="AB132" s="27">
        <f t="shared" si="132"/>
        <v>0.45801596277953838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0.69731466866294056</v>
      </c>
      <c r="C133" s="27">
        <f t="shared" si="125"/>
        <v>-2.9499390144139745</v>
      </c>
      <c r="D133" s="27">
        <f t="shared" si="125"/>
        <v>0.54915077912949073</v>
      </c>
      <c r="E133" s="27">
        <f t="shared" si="125"/>
        <v>-0.81056109712015001</v>
      </c>
      <c r="F133" s="27">
        <f t="shared" si="126"/>
        <v>-0.26141031799065928</v>
      </c>
      <c r="L133" t="str">
        <f t="shared" si="127"/>
        <v>52 Skilled metal, electrical and electronic trades</v>
      </c>
      <c r="M133" s="27">
        <f t="shared" si="128"/>
        <v>0.34717489142242286</v>
      </c>
      <c r="N133" s="27">
        <f t="shared" si="128"/>
        <v>-2.7259341089137443</v>
      </c>
      <c r="O133" s="27">
        <f t="shared" si="128"/>
        <v>1.9908101846755955E-2</v>
      </c>
      <c r="P133" s="27">
        <f t="shared" si="128"/>
        <v>-1.0460685792633981</v>
      </c>
      <c r="Q133" s="27">
        <f t="shared" si="129"/>
        <v>-1.0261604774166422</v>
      </c>
      <c r="W133" t="str">
        <f t="shared" si="130"/>
        <v>52 Skilled metal, electrical and electronic trades</v>
      </c>
      <c r="X133" s="27">
        <f t="shared" si="131"/>
        <v>0.35013977724052237</v>
      </c>
      <c r="Y133" s="27">
        <f t="shared" si="131"/>
        <v>-0.22400490550024199</v>
      </c>
      <c r="Z133" s="27">
        <f t="shared" si="131"/>
        <v>0.52924267728272112</v>
      </c>
      <c r="AA133" s="27">
        <f t="shared" si="131"/>
        <v>0.23550748214328143</v>
      </c>
      <c r="AB133" s="27">
        <f t="shared" si="132"/>
        <v>0.76475015942600255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0.16545825699896355</v>
      </c>
      <c r="C134" s="27">
        <f t="shared" si="125"/>
        <v>-1.5587315645881468</v>
      </c>
      <c r="D134" s="27">
        <f t="shared" si="125"/>
        <v>0.29432266584275624</v>
      </c>
      <c r="E134" s="27">
        <f t="shared" si="125"/>
        <v>-1.0990311843842431</v>
      </c>
      <c r="F134" s="27">
        <f t="shared" si="126"/>
        <v>-0.80470851854148684</v>
      </c>
      <c r="L134" t="str">
        <f t="shared" si="127"/>
        <v>53 Skilled construction and building trades</v>
      </c>
      <c r="M134" s="27">
        <f t="shared" si="128"/>
        <v>0.10269048062758124</v>
      </c>
      <c r="N134" s="27">
        <f t="shared" si="128"/>
        <v>-1.5377776474210982</v>
      </c>
      <c r="O134" s="27">
        <f t="shared" si="128"/>
        <v>0.38299958631557729</v>
      </c>
      <c r="P134" s="27">
        <f t="shared" si="128"/>
        <v>-1.1311911735143028</v>
      </c>
      <c r="Q134" s="27">
        <f t="shared" si="129"/>
        <v>-0.74819158719872547</v>
      </c>
      <c r="W134" t="str">
        <f t="shared" si="130"/>
        <v>53 Skilled construction and building trades</v>
      </c>
      <c r="X134" s="27">
        <f t="shared" si="131"/>
        <v>6.276777637137651E-2</v>
      </c>
      <c r="Y134" s="27">
        <f t="shared" si="131"/>
        <v>-2.0953917167052694E-2</v>
      </c>
      <c r="Z134" s="27">
        <f t="shared" si="131"/>
        <v>-8.8676920472810339E-2</v>
      </c>
      <c r="AA134" s="27">
        <f t="shared" si="131"/>
        <v>3.2159989130061212E-2</v>
      </c>
      <c r="AB134" s="27">
        <f t="shared" si="132"/>
        <v>-5.6516931342749127E-2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-0.75757647148634533</v>
      </c>
      <c r="C135" s="27">
        <f t="shared" si="125"/>
        <v>-0.80487300942600726</v>
      </c>
      <c r="D135" s="27">
        <f t="shared" si="125"/>
        <v>0.97934410891526724</v>
      </c>
      <c r="E135" s="27">
        <f t="shared" si="125"/>
        <v>0.52012688938872031</v>
      </c>
      <c r="F135" s="27">
        <f t="shared" si="126"/>
        <v>1.4994709983039876</v>
      </c>
      <c r="L135" t="str">
        <f t="shared" si="127"/>
        <v>54 Textiles, printing and other skilled trades</v>
      </c>
      <c r="M135" s="27">
        <f t="shared" si="128"/>
        <v>-0.41457952770509365</v>
      </c>
      <c r="N135" s="27">
        <f t="shared" si="128"/>
        <v>-1.0472210316285668</v>
      </c>
      <c r="O135" s="27">
        <f t="shared" si="128"/>
        <v>0.57209059664768702</v>
      </c>
      <c r="P135" s="27">
        <f t="shared" si="128"/>
        <v>0.15334722029780945</v>
      </c>
      <c r="Q135" s="27">
        <f t="shared" si="129"/>
        <v>0.72543781694549647</v>
      </c>
      <c r="W135" t="str">
        <f t="shared" si="130"/>
        <v>54 Textiles, printing and other skilled trades</v>
      </c>
      <c r="X135" s="27">
        <f t="shared" si="131"/>
        <v>-0.3429969437812721</v>
      </c>
      <c r="Y135" s="27">
        <f t="shared" si="131"/>
        <v>0.24234802220256491</v>
      </c>
      <c r="Z135" s="27">
        <f t="shared" si="131"/>
        <v>0.40725351226757667</v>
      </c>
      <c r="AA135" s="27">
        <f t="shared" si="131"/>
        <v>0.36677966909091264</v>
      </c>
      <c r="AB135" s="27">
        <f t="shared" si="132"/>
        <v>0.77403318135848931</v>
      </c>
    </row>
    <row r="136" spans="1:28" x14ac:dyDescent="0.2">
      <c r="A136" t="str">
        <f t="shared" si="124"/>
        <v>61 Caring personal service occupations</v>
      </c>
      <c r="B136" s="27">
        <f t="shared" si="125"/>
        <v>3.1826437907162131</v>
      </c>
      <c r="C136" s="27">
        <f t="shared" si="125"/>
        <v>-1.9851976645103022</v>
      </c>
      <c r="D136" s="27">
        <f t="shared" si="125"/>
        <v>1.6578036633276483</v>
      </c>
      <c r="E136" s="27">
        <f t="shared" si="125"/>
        <v>2.5850084880253235</v>
      </c>
      <c r="F136" s="27">
        <f t="shared" si="126"/>
        <v>4.2428121513529717</v>
      </c>
      <c r="L136" t="str">
        <f t="shared" si="127"/>
        <v>61 Caring personal service occupations</v>
      </c>
      <c r="M136" s="27">
        <f t="shared" si="128"/>
        <v>0.33435172159882942</v>
      </c>
      <c r="N136" s="27">
        <f t="shared" si="128"/>
        <v>-0.15921944350206108</v>
      </c>
      <c r="O136" s="27">
        <f t="shared" si="128"/>
        <v>1.402762497204737</v>
      </c>
      <c r="P136" s="27">
        <f t="shared" si="128"/>
        <v>1.3575718750607262</v>
      </c>
      <c r="Q136" s="27">
        <f t="shared" si="129"/>
        <v>2.7603343722654632</v>
      </c>
      <c r="W136" t="str">
        <f t="shared" si="130"/>
        <v>61 Caring personal service occupations</v>
      </c>
      <c r="X136" s="27">
        <f t="shared" si="131"/>
        <v>2.8482920691173383</v>
      </c>
      <c r="Y136" s="27">
        <f t="shared" si="131"/>
        <v>-1.8259782210082314</v>
      </c>
      <c r="Z136" s="27">
        <f t="shared" si="131"/>
        <v>0.25504116612282246</v>
      </c>
      <c r="AA136" s="27">
        <f t="shared" si="131"/>
        <v>1.2274366129646914</v>
      </c>
      <c r="AB136" s="27">
        <f t="shared" si="132"/>
        <v>1.4824777790875139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0.55040030214171232</v>
      </c>
      <c r="C137" s="27">
        <f t="shared" si="125"/>
        <v>-1.1433568705190549</v>
      </c>
      <c r="D137" s="27">
        <f t="shared" si="125"/>
        <v>-0.64522773312268278</v>
      </c>
      <c r="E137" s="27">
        <f t="shared" si="125"/>
        <v>0.1945186125978271</v>
      </c>
      <c r="F137" s="27">
        <f t="shared" si="126"/>
        <v>-0.45070912052485568</v>
      </c>
      <c r="L137" t="str">
        <f t="shared" si="127"/>
        <v>62 Leisure, travel and related personal service occupations</v>
      </c>
      <c r="M137" s="27">
        <f t="shared" si="128"/>
        <v>0.47702388870503842</v>
      </c>
      <c r="N137" s="27">
        <f t="shared" si="128"/>
        <v>-0.5021305445085309</v>
      </c>
      <c r="O137" s="27">
        <f t="shared" si="128"/>
        <v>-2.2512642351673051E-3</v>
      </c>
      <c r="P137" s="27">
        <f t="shared" si="128"/>
        <v>0.46237459110341117</v>
      </c>
      <c r="Q137" s="27">
        <f t="shared" si="129"/>
        <v>0.46012332686824386</v>
      </c>
      <c r="W137" t="str">
        <f t="shared" si="130"/>
        <v>62 Leisure, travel and related personal service occupations</v>
      </c>
      <c r="X137" s="27">
        <f t="shared" si="131"/>
        <v>7.3376413436673005E-2</v>
      </c>
      <c r="Y137" s="27">
        <f t="shared" si="131"/>
        <v>-0.6412263260105302</v>
      </c>
      <c r="Z137" s="27">
        <f t="shared" si="131"/>
        <v>-0.64297646888751636</v>
      </c>
      <c r="AA137" s="27">
        <f t="shared" si="131"/>
        <v>-0.26785597850556897</v>
      </c>
      <c r="AB137" s="27">
        <f t="shared" si="132"/>
        <v>-0.91083244739308533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-9.1043688707718173E-2</v>
      </c>
      <c r="C138" s="27">
        <f t="shared" si="125"/>
        <v>0.1083175326753818</v>
      </c>
      <c r="D138" s="27">
        <f t="shared" si="125"/>
        <v>-0.15351317398622244</v>
      </c>
      <c r="E138" s="27">
        <f t="shared" si="125"/>
        <v>3.5199187577610203E-2</v>
      </c>
      <c r="F138" s="27">
        <f t="shared" si="126"/>
        <v>-0.11831398640861224</v>
      </c>
      <c r="L138" t="str">
        <f t="shared" si="127"/>
        <v>63 Community and civil enforcement occupations</v>
      </c>
      <c r="M138" s="27">
        <f t="shared" si="128"/>
        <v>-0.11446313774792521</v>
      </c>
      <c r="N138" s="27">
        <f t="shared" si="128"/>
        <v>0.13541255793862472</v>
      </c>
      <c r="O138" s="27">
        <f t="shared" si="128"/>
        <v>-0.20404566976028987</v>
      </c>
      <c r="P138" s="27">
        <f t="shared" si="128"/>
        <v>3.6035644971728731E-2</v>
      </c>
      <c r="Q138" s="27">
        <f t="shared" si="129"/>
        <v>-0.16801002478856114</v>
      </c>
      <c r="W138" t="str">
        <f t="shared" si="130"/>
        <v>63 Community and civil enforcement occupations</v>
      </c>
      <c r="X138" s="27">
        <f t="shared" si="131"/>
        <v>2.3419449040207402E-2</v>
      </c>
      <c r="Y138" s="27">
        <f t="shared" si="131"/>
        <v>-2.7095025263243644E-2</v>
      </c>
      <c r="Z138" s="27">
        <f t="shared" si="131"/>
        <v>5.0532495774067904E-2</v>
      </c>
      <c r="AA138" s="27">
        <f t="shared" si="131"/>
        <v>-8.3645739411872255E-4</v>
      </c>
      <c r="AB138" s="27">
        <f t="shared" si="132"/>
        <v>4.9696038379949181E-2</v>
      </c>
    </row>
    <row r="139" spans="1:28" x14ac:dyDescent="0.2">
      <c r="A139" t="str">
        <f t="shared" si="124"/>
        <v>71 Sales occupations</v>
      </c>
      <c r="B139" s="27">
        <f t="shared" si="125"/>
        <v>-0.77476807306129558</v>
      </c>
      <c r="C139" s="27">
        <f t="shared" si="125"/>
        <v>-0.25598300797872753</v>
      </c>
      <c r="D139" s="27">
        <f t="shared" si="125"/>
        <v>-0.27152641745824013</v>
      </c>
      <c r="E139" s="27">
        <f t="shared" si="125"/>
        <v>-0.99450031881758605</v>
      </c>
      <c r="F139" s="27">
        <f t="shared" si="126"/>
        <v>-1.2660267362758262</v>
      </c>
      <c r="L139" t="str">
        <f t="shared" si="127"/>
        <v>71 Sales occupations</v>
      </c>
      <c r="M139" s="27">
        <f t="shared" si="128"/>
        <v>0.39393036215449051</v>
      </c>
      <c r="N139" s="27">
        <f t="shared" si="128"/>
        <v>-0.1398415410907603</v>
      </c>
      <c r="O139" s="27">
        <f t="shared" si="128"/>
        <v>0.14274796802591894</v>
      </c>
      <c r="P139" s="27">
        <f t="shared" si="128"/>
        <v>0.10812274695244106</v>
      </c>
      <c r="Q139" s="27">
        <f t="shared" si="129"/>
        <v>0.25087071497836</v>
      </c>
      <c r="W139" t="str">
        <f t="shared" si="130"/>
        <v>71 Sales occupations</v>
      </c>
      <c r="X139" s="27">
        <f t="shared" si="131"/>
        <v>-1.1686984352157097</v>
      </c>
      <c r="Y139" s="27">
        <f t="shared" si="131"/>
        <v>-0.11614146688801341</v>
      </c>
      <c r="Z139" s="27">
        <f t="shared" si="131"/>
        <v>-0.41427438548418749</v>
      </c>
      <c r="AA139" s="27">
        <f t="shared" si="131"/>
        <v>-1.1026230657699791</v>
      </c>
      <c r="AB139" s="27">
        <f t="shared" si="132"/>
        <v>-1.5168974512541666</v>
      </c>
    </row>
    <row r="140" spans="1:28" x14ac:dyDescent="0.2">
      <c r="A140" t="str">
        <f t="shared" si="124"/>
        <v>72 Customer service occupations</v>
      </c>
      <c r="B140" s="27">
        <f t="shared" si="125"/>
        <v>0.75327989355192315</v>
      </c>
      <c r="C140" s="27">
        <f t="shared" si="125"/>
        <v>8.456721122248112E-2</v>
      </c>
      <c r="D140" s="27">
        <f t="shared" si="125"/>
        <v>1.141140627298169</v>
      </c>
      <c r="E140" s="27">
        <f t="shared" si="125"/>
        <v>1.2459598492329746</v>
      </c>
      <c r="F140" s="27">
        <f t="shared" si="126"/>
        <v>2.3871004765311437</v>
      </c>
      <c r="L140" t="str">
        <f t="shared" si="127"/>
        <v>72 Customer service occupations</v>
      </c>
      <c r="M140" s="27">
        <f t="shared" si="128"/>
        <v>-0.23684271603527041</v>
      </c>
      <c r="N140" s="27">
        <f t="shared" si="128"/>
        <v>0.40221456364041019</v>
      </c>
      <c r="O140" s="27">
        <f t="shared" si="128"/>
        <v>0.87330043448272177</v>
      </c>
      <c r="P140" s="27">
        <f t="shared" si="128"/>
        <v>0.75289278669935911</v>
      </c>
      <c r="Q140" s="27">
        <f t="shared" si="129"/>
        <v>1.6261932211820809</v>
      </c>
      <c r="W140" t="str">
        <f t="shared" si="130"/>
        <v>72 Customer service occupations</v>
      </c>
      <c r="X140" s="27">
        <f t="shared" si="131"/>
        <v>0.99012260958716691</v>
      </c>
      <c r="Y140" s="27">
        <f t="shared" si="131"/>
        <v>-0.3176473524179082</v>
      </c>
      <c r="Z140" s="27">
        <f t="shared" si="131"/>
        <v>0.26784019281544058</v>
      </c>
      <c r="AA140" s="27">
        <f t="shared" si="131"/>
        <v>0.49306706253360666</v>
      </c>
      <c r="AB140" s="27">
        <f t="shared" si="132"/>
        <v>0.76090725534904724</v>
      </c>
    </row>
    <row r="141" spans="1:28" x14ac:dyDescent="0.2">
      <c r="A141" t="str">
        <f t="shared" si="124"/>
        <v>81 Process, plant and machine operatives</v>
      </c>
      <c r="B141" s="27">
        <f t="shared" si="125"/>
        <v>9.9829968039374606E-2</v>
      </c>
      <c r="C141" s="27">
        <f t="shared" si="125"/>
        <v>-1.0701616274714914</v>
      </c>
      <c r="D141" s="27">
        <f t="shared" si="125"/>
        <v>0.5897092129069792</v>
      </c>
      <c r="E141" s="27">
        <f t="shared" si="125"/>
        <v>-0.29151973962827693</v>
      </c>
      <c r="F141" s="27">
        <f t="shared" si="126"/>
        <v>0.29818947327870227</v>
      </c>
      <c r="L141" t="str">
        <f t="shared" si="127"/>
        <v>81 Process, plant and machine operatives</v>
      </c>
      <c r="M141" s="27">
        <f t="shared" si="128"/>
        <v>4.4432938931664445E-2</v>
      </c>
      <c r="N141" s="27">
        <f t="shared" si="128"/>
        <v>-0.86095836657821589</v>
      </c>
      <c r="O141" s="27">
        <f t="shared" si="128"/>
        <v>0.35453793792337152</v>
      </c>
      <c r="P141" s="27">
        <f t="shared" si="128"/>
        <v>-0.27522148219056941</v>
      </c>
      <c r="Q141" s="27">
        <f t="shared" si="129"/>
        <v>7.9316455732802105E-2</v>
      </c>
      <c r="W141" t="str">
        <f t="shared" si="130"/>
        <v>81 Process, plant and machine operatives</v>
      </c>
      <c r="X141" s="27">
        <f t="shared" si="131"/>
        <v>5.5397029107697282E-2</v>
      </c>
      <c r="Y141" s="27">
        <f t="shared" si="131"/>
        <v>-0.20920326089328367</v>
      </c>
      <c r="Z141" s="27">
        <f t="shared" si="131"/>
        <v>0.23517127498361368</v>
      </c>
      <c r="AA141" s="27">
        <f t="shared" si="131"/>
        <v>-1.6298257437704633E-2</v>
      </c>
      <c r="AB141" s="27">
        <f t="shared" si="132"/>
        <v>0.21887301754590904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2.0004536089247438</v>
      </c>
      <c r="C142" s="27">
        <f t="shared" si="125"/>
        <v>-3.5609331343528545</v>
      </c>
      <c r="D142" s="27">
        <f t="shared" si="125"/>
        <v>0.34666703690153611</v>
      </c>
      <c r="E142" s="27">
        <f t="shared" si="125"/>
        <v>-0.30763618975881002</v>
      </c>
      <c r="F142" s="27">
        <f t="shared" si="126"/>
        <v>3.9030847142726088E-2</v>
      </c>
      <c r="L142" t="str">
        <f t="shared" si="127"/>
        <v>82 Transport and mobile machine drivers and operatives</v>
      </c>
      <c r="M142" s="27">
        <f t="shared" si="128"/>
        <v>2.0093482749749825</v>
      </c>
      <c r="N142" s="27">
        <f t="shared" si="128"/>
        <v>-3.3116644605061172</v>
      </c>
      <c r="O142" s="27">
        <f t="shared" si="128"/>
        <v>-8.6904789260653814E-2</v>
      </c>
      <c r="P142" s="27">
        <f t="shared" si="128"/>
        <v>-0.56130447835173847</v>
      </c>
      <c r="Q142" s="27">
        <f t="shared" si="129"/>
        <v>-0.64820926761239228</v>
      </c>
      <c r="W142" t="str">
        <f t="shared" si="130"/>
        <v>82 Transport and mobile machine drivers and operatives</v>
      </c>
      <c r="X142" s="27">
        <f t="shared" si="131"/>
        <v>-8.8946660501998398E-3</v>
      </c>
      <c r="Y142" s="27">
        <f t="shared" si="131"/>
        <v>-0.24926867384673201</v>
      </c>
      <c r="Z142" s="27">
        <f t="shared" si="131"/>
        <v>0.43357182616218171</v>
      </c>
      <c r="AA142" s="27">
        <f t="shared" si="131"/>
        <v>0.25366828859290491</v>
      </c>
      <c r="AB142" s="27">
        <f t="shared" si="132"/>
        <v>0.68724011475508662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-0.60197318301391878</v>
      </c>
      <c r="C143" s="27">
        <f t="shared" si="125"/>
        <v>-0.83808206919708805</v>
      </c>
      <c r="D143" s="27">
        <f t="shared" si="125"/>
        <v>5.0142088474541318</v>
      </c>
      <c r="E143" s="27">
        <f t="shared" si="125"/>
        <v>1.1997152101460777</v>
      </c>
      <c r="F143" s="27">
        <f t="shared" si="126"/>
        <v>6.2139240576002095</v>
      </c>
      <c r="L143" t="str">
        <f t="shared" si="127"/>
        <v>91 Elementary trades and related occupations</v>
      </c>
      <c r="M143" s="27">
        <f t="shared" si="128"/>
        <v>-0.37456441259997941</v>
      </c>
      <c r="N143" s="27">
        <f t="shared" si="128"/>
        <v>-0.66410214241802912</v>
      </c>
      <c r="O143" s="27">
        <f t="shared" si="128"/>
        <v>1.8576484108654618</v>
      </c>
      <c r="P143" s="27">
        <f t="shared" si="128"/>
        <v>0.4334368061610343</v>
      </c>
      <c r="Q143" s="27">
        <f t="shared" si="129"/>
        <v>2.2910852170264961</v>
      </c>
      <c r="W143" t="str">
        <f t="shared" si="130"/>
        <v>91 Elementary trades and related occupations</v>
      </c>
      <c r="X143" s="27">
        <f t="shared" si="131"/>
        <v>-0.22740877041394691</v>
      </c>
      <c r="Y143" s="27">
        <f t="shared" si="131"/>
        <v>-0.17397992677905649</v>
      </c>
      <c r="Z143" s="27">
        <f t="shared" si="131"/>
        <v>3.1565604365886788</v>
      </c>
      <c r="AA143" s="27">
        <f t="shared" si="131"/>
        <v>0.76627840398505231</v>
      </c>
      <c r="AB143" s="27">
        <f t="shared" si="132"/>
        <v>3.9228388405737311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3.3917237021148523</v>
      </c>
      <c r="C144" s="27">
        <f t="shared" si="125"/>
        <v>-5.2072599051038821</v>
      </c>
      <c r="D144" s="27">
        <f t="shared" si="125"/>
        <v>-4.6707642185655871</v>
      </c>
      <c r="E144" s="27">
        <f t="shared" si="125"/>
        <v>-3.5202550270789033</v>
      </c>
      <c r="F144" s="27">
        <f t="shared" si="126"/>
        <v>-8.1910192456444904</v>
      </c>
      <c r="L144" t="str">
        <f t="shared" si="127"/>
        <v>92 Elementary administration and service occupations</v>
      </c>
      <c r="M144" s="27">
        <f t="shared" si="128"/>
        <v>1.3515453485924525</v>
      </c>
      <c r="N144" s="27">
        <f t="shared" si="128"/>
        <v>-2.3183166545374796</v>
      </c>
      <c r="O144" s="27">
        <f t="shared" si="128"/>
        <v>-0.74031651776985896</v>
      </c>
      <c r="P144" s="27">
        <f t="shared" si="128"/>
        <v>-2.062082923696174</v>
      </c>
      <c r="Q144" s="27">
        <f t="shared" si="129"/>
        <v>-2.8023994414660329</v>
      </c>
      <c r="W144" t="str">
        <f t="shared" si="130"/>
        <v>92 Elementary administration and service occupations</v>
      </c>
      <c r="X144" s="27">
        <f t="shared" si="131"/>
        <v>2.0401783535223608</v>
      </c>
      <c r="Y144" s="27">
        <f t="shared" si="131"/>
        <v>-2.8889432505664381</v>
      </c>
      <c r="Z144" s="27">
        <f t="shared" si="131"/>
        <v>-3.9304477007957104</v>
      </c>
      <c r="AA144" s="27">
        <f t="shared" si="131"/>
        <v>-1.4581721033826263</v>
      </c>
      <c r="AB144" s="27">
        <f t="shared" si="132"/>
        <v>-5.3886198041783366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41.582000000000676</v>
      </c>
      <c r="C146" s="29">
        <f t="shared" ref="C146" si="133">D35-C35</f>
        <v>-15.000000000000114</v>
      </c>
      <c r="D146" s="29">
        <f>E35-D35</f>
        <v>20.203999999999724</v>
      </c>
      <c r="E146" s="29">
        <f>F35-E35</f>
        <v>26.861999999999512</v>
      </c>
      <c r="F146" s="29">
        <f t="shared" ref="F146" si="134">F35-D35</f>
        <v>47.065999999999235</v>
      </c>
      <c r="L146" s="24" t="str">
        <f>L35</f>
        <v>All occupations</v>
      </c>
      <c r="M146" s="29">
        <f>N35-M35</f>
        <v>19.74868538959953</v>
      </c>
      <c r="N146" s="29">
        <f t="shared" ref="N146" si="135">O35-N35</f>
        <v>-12.080068902387779</v>
      </c>
      <c r="O146" s="29">
        <f>P35-O35</f>
        <v>11.719191697494693</v>
      </c>
      <c r="P146" s="29">
        <f>Q35-P35</f>
        <v>14.232642548636818</v>
      </c>
      <c r="Q146" s="29">
        <f t="shared" ref="Q146" si="136">Q35-O35</f>
        <v>25.951834246131511</v>
      </c>
      <c r="W146" s="24" t="str">
        <f>W35</f>
        <v>All occupations</v>
      </c>
      <c r="X146" s="29">
        <f>Y35-X35</f>
        <v>21.83331461040072</v>
      </c>
      <c r="Y146" s="29">
        <f t="shared" ref="Y146" si="137">Z35-Y35</f>
        <v>-2.9199310976121637</v>
      </c>
      <c r="Z146" s="29">
        <f>AA35-Z35</f>
        <v>8.4848083025048595</v>
      </c>
      <c r="AA146" s="29">
        <f>AB35-AA35</f>
        <v>12.629357451363262</v>
      </c>
      <c r="AB146" s="29">
        <f t="shared" ref="AB146" si="138">AB35-Z35</f>
        <v>21.114165753868122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47.158260793428198</v>
      </c>
      <c r="C153" s="11">
        <f t="shared" ref="C153:F153" si="143">C8</f>
        <v>55.597851849898902</v>
      </c>
      <c r="D153" s="11">
        <f t="shared" si="143"/>
        <v>55.576060322620911</v>
      </c>
      <c r="E153" s="11">
        <f t="shared" si="143"/>
        <v>51.142153421726768</v>
      </c>
      <c r="F153" s="11">
        <f t="shared" si="143"/>
        <v>55.574875762753955</v>
      </c>
      <c r="H153" s="40">
        <f>IF(D$151-B$151 &lt;&gt; 0,(EXP(LN(D153/B153)/(D$151-B$151))-1)*100,0)</f>
        <v>3.339414235487137</v>
      </c>
      <c r="I153" s="40">
        <f>IF(F$151-D$151 &lt;&gt; 0,(EXP(LN(F153/D153)/(F$151-D$151))-1)*100,0)</f>
        <v>-1.4209615226690175E-4</v>
      </c>
      <c r="L153" s="10" t="str">
        <f>L8</f>
        <v>11 Corporate managers and directors</v>
      </c>
      <c r="M153" s="11">
        <f>M8</f>
        <v>32.809689882755229</v>
      </c>
      <c r="N153" s="11">
        <f t="shared" ref="N153:Q153" si="144">N8</f>
        <v>37.106837962675215</v>
      </c>
      <c r="O153" s="11">
        <f t="shared" si="144"/>
        <v>36.639471905260194</v>
      </c>
      <c r="P153" s="11">
        <f t="shared" si="144"/>
        <v>32.175833774362424</v>
      </c>
      <c r="Q153" s="11">
        <f t="shared" si="144"/>
        <v>33.485795308362363</v>
      </c>
      <c r="S153" s="40">
        <f>IF(O$151-M$151 &lt;&gt; 0,(EXP(LN(O153/M153)/(O$151-M$151))-1)*100,0)</f>
        <v>2.2326023533010497</v>
      </c>
      <c r="T153" s="40">
        <f>IF(Q$151-O$151 &lt;&gt; 0,(EXP(LN(Q153/O153)/(Q$151-O$151))-1)*100,0)</f>
        <v>-0.59823539239491907</v>
      </c>
      <c r="W153" s="10" t="str">
        <f>W8</f>
        <v>11 Corporate managers and directors</v>
      </c>
      <c r="X153" s="11">
        <f>X8</f>
        <v>14.348570910672965</v>
      </c>
      <c r="Y153" s="11">
        <f t="shared" ref="Y153:AB153" si="145">Y8</f>
        <v>18.491013887223627</v>
      </c>
      <c r="Z153" s="11">
        <f t="shared" si="145"/>
        <v>18.936588417360774</v>
      </c>
      <c r="AA153" s="11">
        <f t="shared" si="145"/>
        <v>18.966319647364383</v>
      </c>
      <c r="AB153" s="11">
        <f t="shared" si="145"/>
        <v>22.089080454391631</v>
      </c>
      <c r="AD153" s="40">
        <f>IF(Z$151-X$151 &lt;&gt; 0,(EXP(LN(Z153/X153)/(Z$151-X$151))-1)*100,0)</f>
        <v>5.7057515504017386</v>
      </c>
      <c r="AE153" s="40">
        <f>IF(AB$151-Z$151 &lt;&gt; 0,(EXP(LN(AB153/Z153)/(AB$151-Z$151))-1)*100,0)</f>
        <v>1.0318703979880883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19.506666888889256</v>
      </c>
      <c r="C154" s="11">
        <f t="shared" ref="C154:F178" si="146">C9</f>
        <v>21.032804282535221</v>
      </c>
      <c r="D154" s="11">
        <f t="shared" si="146"/>
        <v>20.648021701971132</v>
      </c>
      <c r="E154" s="11">
        <f t="shared" si="146"/>
        <v>21.920459238446671</v>
      </c>
      <c r="F154" s="11">
        <f t="shared" si="146"/>
        <v>24.695091609066484</v>
      </c>
      <c r="H154" s="40">
        <f t="shared" ref="H154:H177" si="147">IF(D$151-B$151 &lt;&gt; 0,(EXP(LN(D154/B154)/(D$151-B$151))-1)*100,0)</f>
        <v>1.1437557269551757</v>
      </c>
      <c r="I154" s="40">
        <f t="shared" ref="I154:I180" si="148">IF(F$151-D$151 &lt;&gt; 0,(EXP(LN(F154/D154)/(F$151-D$151))-1)*100,0)</f>
        <v>1.2003806959970609</v>
      </c>
      <c r="L154" s="10" t="str">
        <f t="shared" ref="L154:Q154" si="149">L9</f>
        <v>12 Other managers and proprietors</v>
      </c>
      <c r="M154" s="11">
        <f t="shared" si="149"/>
        <v>11.444112841906271</v>
      </c>
      <c r="N154" s="11">
        <f t="shared" si="149"/>
        <v>12.337021786124874</v>
      </c>
      <c r="O154" s="11">
        <f t="shared" si="149"/>
        <v>11.518395947575927</v>
      </c>
      <c r="P154" s="11">
        <f t="shared" si="149"/>
        <v>13.19843436262275</v>
      </c>
      <c r="Q154" s="11">
        <f t="shared" si="149"/>
        <v>14.755931683138382</v>
      </c>
      <c r="S154" s="40">
        <f t="shared" ref="S154:S177" si="150">IF(O$151-M$151 &lt;&gt; 0,(EXP(LN(O154/M154)/(O$151-M$151))-1)*100,0)</f>
        <v>0.12948314546132877</v>
      </c>
      <c r="T154" s="40">
        <f t="shared" ref="T154:T177" si="151">IF(Q$151-O$151 &lt;&gt; 0,(EXP(LN(Q154/O154)/(Q$151-O$151))-1)*100,0)</f>
        <v>1.6650414754727505</v>
      </c>
      <c r="W154" s="10" t="str">
        <f t="shared" ref="W154:AB154" si="152">W9</f>
        <v>12 Other managers and proprietors</v>
      </c>
      <c r="X154" s="11">
        <f t="shared" si="152"/>
        <v>8.0625540469829922</v>
      </c>
      <c r="Y154" s="11">
        <f t="shared" si="152"/>
        <v>8.6957824964103665</v>
      </c>
      <c r="Z154" s="11">
        <f t="shared" si="152"/>
        <v>9.1296257543952031</v>
      </c>
      <c r="AA154" s="11">
        <f t="shared" si="152"/>
        <v>8.7220248758239087</v>
      </c>
      <c r="AB154" s="11">
        <f t="shared" si="152"/>
        <v>9.9391599259281094</v>
      </c>
      <c r="AD154" s="40">
        <f t="shared" ref="AD154:AD177" si="153">IF(Z$151-X$151 &lt;&gt; 0,(EXP(LN(Z154/X154)/(Z$151-X$151))-1)*100,0)</f>
        <v>2.517042132972569</v>
      </c>
      <c r="AE154" s="40">
        <f t="shared" ref="AE154:AE177" si="154">IF(AB$151-Z$151 &lt;&gt; 0,(EXP(LN(AB154/Z154)/(AB$151-Z$151))-1)*100,0)</f>
        <v>0.5679923248231189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50.795794387453526</v>
      </c>
      <c r="C155" s="11">
        <f t="shared" si="146"/>
        <v>56.90711189513592</v>
      </c>
      <c r="D155" s="11">
        <f t="shared" si="146"/>
        <v>58.157500813735098</v>
      </c>
      <c r="E155" s="11">
        <f t="shared" si="146"/>
        <v>71.634879908860327</v>
      </c>
      <c r="F155" s="11">
        <f t="shared" si="146"/>
        <v>81.531644290096821</v>
      </c>
      <c r="H155" s="40">
        <f t="shared" si="147"/>
        <v>2.7437932854829761</v>
      </c>
      <c r="I155" s="40">
        <f t="shared" si="148"/>
        <v>2.2777968473347121</v>
      </c>
      <c r="L155" s="10" t="str">
        <f t="shared" ref="L155:Q155" si="155">L10</f>
        <v>21 Science, research, engineering and technology professionals</v>
      </c>
      <c r="M155" s="11">
        <f t="shared" si="155"/>
        <v>41.092982269496943</v>
      </c>
      <c r="N155" s="11">
        <f t="shared" si="155"/>
        <v>46.266038880133266</v>
      </c>
      <c r="O155" s="11">
        <f t="shared" si="155"/>
        <v>45.290028859159342</v>
      </c>
      <c r="P155" s="11">
        <f t="shared" si="155"/>
        <v>54.172815509408231</v>
      </c>
      <c r="Q155" s="11">
        <f t="shared" si="155"/>
        <v>60.619044126681658</v>
      </c>
      <c r="S155" s="40">
        <f t="shared" si="150"/>
        <v>1.9640288853288723</v>
      </c>
      <c r="T155" s="40">
        <f t="shared" si="151"/>
        <v>1.9624899319993228</v>
      </c>
      <c r="W155" s="10" t="str">
        <f t="shared" ref="W155:AB155" si="156">W10</f>
        <v>21 Science, research, engineering and technology professionals</v>
      </c>
      <c r="X155" s="11">
        <f t="shared" si="156"/>
        <v>9.702812117956622</v>
      </c>
      <c r="Y155" s="11">
        <f t="shared" si="156"/>
        <v>10.641073015002565</v>
      </c>
      <c r="Z155" s="11">
        <f t="shared" si="156"/>
        <v>12.867471954575702</v>
      </c>
      <c r="AA155" s="11">
        <f t="shared" si="156"/>
        <v>17.462064399452053</v>
      </c>
      <c r="AB155" s="11">
        <f t="shared" si="156"/>
        <v>20.912600163415139</v>
      </c>
      <c r="AD155" s="40">
        <f t="shared" si="153"/>
        <v>5.8081501565727889</v>
      </c>
      <c r="AE155" s="40">
        <f t="shared" si="154"/>
        <v>3.2906444111094668</v>
      </c>
    </row>
    <row r="156" spans="1:31" x14ac:dyDescent="0.2">
      <c r="A156" s="10" t="str">
        <f t="shared" si="142"/>
        <v>22 Health professionals</v>
      </c>
      <c r="B156" s="11">
        <f t="shared" si="142"/>
        <v>15.755107814190112</v>
      </c>
      <c r="C156" s="11">
        <f t="shared" si="146"/>
        <v>19.729350669599086</v>
      </c>
      <c r="D156" s="11">
        <f t="shared" si="146"/>
        <v>19.591158823218393</v>
      </c>
      <c r="E156" s="11">
        <f t="shared" si="146"/>
        <v>19.200086600402798</v>
      </c>
      <c r="F156" s="11">
        <f t="shared" si="146"/>
        <v>19.920097410960889</v>
      </c>
      <c r="H156" s="40">
        <f t="shared" si="147"/>
        <v>4.4546430224645883</v>
      </c>
      <c r="I156" s="40">
        <f t="shared" si="148"/>
        <v>0.11106668829390376</v>
      </c>
      <c r="L156" s="10" t="str">
        <f t="shared" ref="L156:Q156" si="157">L11</f>
        <v>22 Health professionals</v>
      </c>
      <c r="M156" s="11">
        <f t="shared" si="157"/>
        <v>3.5104537731325496</v>
      </c>
      <c r="N156" s="11">
        <f t="shared" si="157"/>
        <v>4.369220496183754</v>
      </c>
      <c r="O156" s="11">
        <f t="shared" si="157"/>
        <v>4.7349163262712723</v>
      </c>
      <c r="P156" s="11">
        <f t="shared" si="157"/>
        <v>4.7072319360792862</v>
      </c>
      <c r="Q156" s="11">
        <f t="shared" si="157"/>
        <v>4.9646384675666049</v>
      </c>
      <c r="S156" s="40">
        <f t="shared" si="150"/>
        <v>6.1670646683935848</v>
      </c>
      <c r="T156" s="40">
        <f t="shared" si="151"/>
        <v>0.31634213225020247</v>
      </c>
      <c r="W156" s="10" t="str">
        <f t="shared" ref="W156:AB156" si="158">W11</f>
        <v>22 Health professionals</v>
      </c>
      <c r="X156" s="11">
        <f t="shared" si="158"/>
        <v>12.244654041057574</v>
      </c>
      <c r="Y156" s="11">
        <f t="shared" si="158"/>
        <v>15.360130173415302</v>
      </c>
      <c r="Z156" s="11">
        <f t="shared" si="158"/>
        <v>14.856242496947115</v>
      </c>
      <c r="AA156" s="11">
        <f t="shared" si="158"/>
        <v>14.492854664323502</v>
      </c>
      <c r="AB156" s="11">
        <f t="shared" si="158"/>
        <v>14.955458943394291</v>
      </c>
      <c r="AD156" s="40">
        <f t="shared" si="153"/>
        <v>3.9423405929002175</v>
      </c>
      <c r="AE156" s="40">
        <f t="shared" si="154"/>
        <v>4.4384732572000374E-2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23.394730426599878</v>
      </c>
      <c r="C157" s="11">
        <f t="shared" si="146"/>
        <v>25.922688756816232</v>
      </c>
      <c r="D157" s="11">
        <f t="shared" si="146"/>
        <v>25.868551612036061</v>
      </c>
      <c r="E157" s="11">
        <f t="shared" si="146"/>
        <v>25.050240498999369</v>
      </c>
      <c r="F157" s="11">
        <f t="shared" si="146"/>
        <v>26.783421203881524</v>
      </c>
      <c r="H157" s="40">
        <f t="shared" si="147"/>
        <v>2.0306876316834144</v>
      </c>
      <c r="I157" s="40">
        <f t="shared" si="148"/>
        <v>0.2319691453164241</v>
      </c>
      <c r="L157" s="10" t="str">
        <f t="shared" ref="L157:Q157" si="159">L12</f>
        <v>23 Teaching and other educational professionals</v>
      </c>
      <c r="M157" s="11">
        <f t="shared" si="159"/>
        <v>7.3988650906021132</v>
      </c>
      <c r="N157" s="11">
        <f t="shared" si="159"/>
        <v>7.7929752184802457</v>
      </c>
      <c r="O157" s="11">
        <f t="shared" si="159"/>
        <v>8.1588797346652253</v>
      </c>
      <c r="P157" s="11">
        <f t="shared" si="159"/>
        <v>8.1989062585399601</v>
      </c>
      <c r="Q157" s="11">
        <f t="shared" si="159"/>
        <v>8.7590057127981709</v>
      </c>
      <c r="S157" s="40">
        <f t="shared" si="150"/>
        <v>1.9748522126673995</v>
      </c>
      <c r="T157" s="40">
        <f t="shared" si="151"/>
        <v>0.47429137282579692</v>
      </c>
      <c r="W157" s="10" t="str">
        <f t="shared" ref="W157:AB157" si="160">W12</f>
        <v>23 Teaching and other educational professionals</v>
      </c>
      <c r="X157" s="11">
        <f t="shared" si="160"/>
        <v>15.995865335997813</v>
      </c>
      <c r="Y157" s="11">
        <f t="shared" si="160"/>
        <v>18.129713538335992</v>
      </c>
      <c r="Z157" s="11">
        <f t="shared" si="160"/>
        <v>17.709671877370845</v>
      </c>
      <c r="AA157" s="11">
        <f t="shared" si="160"/>
        <v>16.851334240459394</v>
      </c>
      <c r="AB157" s="11">
        <f t="shared" si="160"/>
        <v>18.024415491083349</v>
      </c>
      <c r="AD157" s="40">
        <f t="shared" si="153"/>
        <v>2.0564729389106695</v>
      </c>
      <c r="AE157" s="40">
        <f t="shared" si="154"/>
        <v>0.11751119621108419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37.959190349584325</v>
      </c>
      <c r="C158" s="11">
        <f t="shared" si="146"/>
        <v>43.95272644531579</v>
      </c>
      <c r="D158" s="11">
        <f t="shared" si="146"/>
        <v>46.009623188036521</v>
      </c>
      <c r="E158" s="11">
        <f t="shared" si="146"/>
        <v>48.755003480009286</v>
      </c>
      <c r="F158" s="11">
        <f t="shared" si="146"/>
        <v>53.562608807587694</v>
      </c>
      <c r="H158" s="40">
        <f t="shared" si="147"/>
        <v>3.9217250448698282</v>
      </c>
      <c r="I158" s="40">
        <f t="shared" si="148"/>
        <v>1.0184893423379693</v>
      </c>
      <c r="L158" s="10" t="str">
        <f t="shared" ref="L158:Q158" si="161">L13</f>
        <v>24 Business, media and public service professionals</v>
      </c>
      <c r="M158" s="11">
        <f t="shared" si="161"/>
        <v>22.996799426912332</v>
      </c>
      <c r="N158" s="11">
        <f t="shared" si="161"/>
        <v>25.349208743408596</v>
      </c>
      <c r="O158" s="11">
        <f t="shared" si="161"/>
        <v>26.24233936370084</v>
      </c>
      <c r="P158" s="11">
        <f t="shared" si="161"/>
        <v>28.042133535727785</v>
      </c>
      <c r="Q158" s="11">
        <f t="shared" si="161"/>
        <v>30.238342284145798</v>
      </c>
      <c r="S158" s="40">
        <f t="shared" si="150"/>
        <v>2.675548132257255</v>
      </c>
      <c r="T158" s="40">
        <f t="shared" si="151"/>
        <v>0.94938916631519543</v>
      </c>
      <c r="W158" s="10" t="str">
        <f t="shared" ref="W158:AB158" si="162">W13</f>
        <v>24 Business, media and public service professionals</v>
      </c>
      <c r="X158" s="11">
        <f t="shared" si="162"/>
        <v>14.962390922671947</v>
      </c>
      <c r="Y158" s="11">
        <f t="shared" si="162"/>
        <v>18.60351770190713</v>
      </c>
      <c r="Z158" s="11">
        <f t="shared" si="162"/>
        <v>19.767283824335621</v>
      </c>
      <c r="AA158" s="11">
        <f t="shared" si="162"/>
        <v>20.712869944281422</v>
      </c>
      <c r="AB158" s="11">
        <f t="shared" si="162"/>
        <v>23.324266523441889</v>
      </c>
      <c r="AD158" s="40">
        <f t="shared" si="153"/>
        <v>5.7278011433185227</v>
      </c>
      <c r="AE158" s="40">
        <f t="shared" si="154"/>
        <v>1.1092137351658593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11.295386499334422</v>
      </c>
      <c r="C159" s="11">
        <f t="shared" si="146"/>
        <v>13.095059007365217</v>
      </c>
      <c r="D159" s="11">
        <f t="shared" si="146"/>
        <v>13.889108078233861</v>
      </c>
      <c r="E159" s="11">
        <f t="shared" si="146"/>
        <v>13.291070880149913</v>
      </c>
      <c r="F159" s="11">
        <f t="shared" si="146"/>
        <v>14.60209376471423</v>
      </c>
      <c r="H159" s="40">
        <f t="shared" si="147"/>
        <v>4.220859944718125</v>
      </c>
      <c r="I159" s="40">
        <f t="shared" si="148"/>
        <v>0.33429074605813014</v>
      </c>
      <c r="L159" s="10" t="str">
        <f t="shared" ref="L159:Q159" si="163">L14</f>
        <v>31 Science, engineering and technology associate professionals</v>
      </c>
      <c r="M159" s="11">
        <f t="shared" si="163"/>
        <v>7.8057051880488926</v>
      </c>
      <c r="N159" s="11">
        <f t="shared" si="163"/>
        <v>9.4541970185818318</v>
      </c>
      <c r="O159" s="11">
        <f t="shared" si="163"/>
        <v>9.5552927005163149</v>
      </c>
      <c r="P159" s="11">
        <f t="shared" si="163"/>
        <v>8.6470501822906662</v>
      </c>
      <c r="Q159" s="11">
        <f t="shared" si="163"/>
        <v>9.1113669921598106</v>
      </c>
      <c r="S159" s="40">
        <f t="shared" si="150"/>
        <v>4.1277226391554844</v>
      </c>
      <c r="T159" s="40">
        <f t="shared" si="151"/>
        <v>-0.3166473209866516</v>
      </c>
      <c r="W159" s="10" t="str">
        <f t="shared" ref="W159:AB159" si="164">W14</f>
        <v>31 Science, engineering and technology associate professionals</v>
      </c>
      <c r="X159" s="11">
        <f t="shared" si="164"/>
        <v>3.4896813112855392</v>
      </c>
      <c r="Y159" s="11">
        <f t="shared" si="164"/>
        <v>3.6408619887833855</v>
      </c>
      <c r="Z159" s="11">
        <f t="shared" si="164"/>
        <v>4.3338153777175519</v>
      </c>
      <c r="AA159" s="11">
        <f t="shared" si="164"/>
        <v>4.644020697859248</v>
      </c>
      <c r="AB159" s="11">
        <f t="shared" si="164"/>
        <v>5.4907267725544173</v>
      </c>
      <c r="AD159" s="40">
        <f t="shared" si="153"/>
        <v>4.4279921201864969</v>
      </c>
      <c r="AE159" s="40">
        <f t="shared" si="154"/>
        <v>1.5899223688019104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7.0206931072320611</v>
      </c>
      <c r="C160" s="11">
        <f t="shared" si="146"/>
        <v>8.4120255404731239</v>
      </c>
      <c r="D160" s="11">
        <f t="shared" si="146"/>
        <v>8.5282755604552314</v>
      </c>
      <c r="E160" s="11">
        <f t="shared" si="146"/>
        <v>13.185910368202507</v>
      </c>
      <c r="F160" s="11">
        <f t="shared" si="146"/>
        <v>15.075144982511816</v>
      </c>
      <c r="H160" s="40">
        <f t="shared" si="147"/>
        <v>3.9671758584274075</v>
      </c>
      <c r="I160" s="40">
        <f t="shared" si="148"/>
        <v>3.8707701079750745</v>
      </c>
      <c r="L160" s="10" t="str">
        <f t="shared" ref="L160:Q160" si="165">L15</f>
        <v>32 Health and social care associate professionals</v>
      </c>
      <c r="M160" s="11">
        <f t="shared" si="165"/>
        <v>1.4561190775919561</v>
      </c>
      <c r="N160" s="11">
        <f t="shared" si="165"/>
        <v>1.5644831053576995</v>
      </c>
      <c r="O160" s="11">
        <f t="shared" si="165"/>
        <v>1.7687926846625914</v>
      </c>
      <c r="P160" s="11">
        <f t="shared" si="165"/>
        <v>2.3606603772548178</v>
      </c>
      <c r="Q160" s="11">
        <f t="shared" si="165"/>
        <v>2.6311864159802205</v>
      </c>
      <c r="S160" s="40">
        <f t="shared" si="150"/>
        <v>3.9671187045501766</v>
      </c>
      <c r="T160" s="40">
        <f>IF(Q$151-O$151 &lt;&gt; 0,(EXP(LN(Q160/O160)/(Q$151-O$151))-1)*100,0)</f>
        <v>2.6829441392725917</v>
      </c>
      <c r="W160" s="10" t="str">
        <f t="shared" ref="W160:AB160" si="166">W15</f>
        <v>32 Health and social care associate professionals</v>
      </c>
      <c r="X160" s="11">
        <f t="shared" si="166"/>
        <v>5.5645740296401067</v>
      </c>
      <c r="Y160" s="11">
        <f t="shared" si="166"/>
        <v>6.8475424351154262</v>
      </c>
      <c r="Z160" s="11">
        <f t="shared" si="166"/>
        <v>6.759482875792636</v>
      </c>
      <c r="AA160" s="11">
        <f t="shared" si="166"/>
        <v>10.825249990947691</v>
      </c>
      <c r="AB160" s="11">
        <f t="shared" si="166"/>
        <v>12.443958566531601</v>
      </c>
      <c r="AD160" s="40">
        <f t="shared" si="153"/>
        <v>3.967190814241639</v>
      </c>
      <c r="AE160" s="40">
        <f t="shared" si="154"/>
        <v>4.1524936182264272</v>
      </c>
    </row>
    <row r="161" spans="1:31" x14ac:dyDescent="0.2">
      <c r="A161" s="10" t="str">
        <f t="shared" si="142"/>
        <v>33 Protective service occupations</v>
      </c>
      <c r="B161" s="11">
        <f t="shared" si="142"/>
        <v>6.8566715797641526</v>
      </c>
      <c r="C161" s="11">
        <f t="shared" si="146"/>
        <v>6.4710175115266857</v>
      </c>
      <c r="D161" s="11">
        <f t="shared" si="146"/>
        <v>6.7024339220224309</v>
      </c>
      <c r="E161" s="11">
        <f t="shared" si="146"/>
        <v>5.820224583071286</v>
      </c>
      <c r="F161" s="11">
        <f t="shared" si="146"/>
        <v>6.2119283828368612</v>
      </c>
      <c r="H161" s="40">
        <f t="shared" si="147"/>
        <v>-0.45399429944364966</v>
      </c>
      <c r="I161" s="40">
        <f t="shared" si="148"/>
        <v>-0.50538100448047629</v>
      </c>
      <c r="L161" s="10" t="str">
        <f t="shared" ref="L161:Q161" si="167">L16</f>
        <v>33 Protective service occupations</v>
      </c>
      <c r="M161" s="11">
        <f t="shared" si="167"/>
        <v>5.4562394352899783</v>
      </c>
      <c r="N161" s="11">
        <f t="shared" si="167"/>
        <v>4.9811040797869497</v>
      </c>
      <c r="O161" s="11">
        <f t="shared" si="167"/>
        <v>5.0793788682447039</v>
      </c>
      <c r="P161" s="11">
        <f t="shared" si="167"/>
        <v>4.3403586106701653</v>
      </c>
      <c r="Q161" s="11">
        <f t="shared" si="167"/>
        <v>4.3091498934633403</v>
      </c>
      <c r="S161" s="40">
        <f t="shared" si="150"/>
        <v>-1.4212203479206265</v>
      </c>
      <c r="T161" s="40">
        <f t="shared" si="151"/>
        <v>-1.0903345550820731</v>
      </c>
      <c r="W161" s="10" t="str">
        <f t="shared" ref="W161:AB161" si="168">W16</f>
        <v>33 Protective service occupations</v>
      </c>
      <c r="X161" s="11">
        <f t="shared" si="168"/>
        <v>1.4004321444741681</v>
      </c>
      <c r="Y161" s="11">
        <f t="shared" si="168"/>
        <v>1.4899134317397345</v>
      </c>
      <c r="Z161" s="11">
        <f t="shared" si="168"/>
        <v>1.623055053777718</v>
      </c>
      <c r="AA161" s="11">
        <f t="shared" si="168"/>
        <v>1.4798659724011227</v>
      </c>
      <c r="AB161" s="11">
        <f t="shared" si="168"/>
        <v>1.9027784893735307</v>
      </c>
      <c r="AD161" s="40">
        <f t="shared" si="153"/>
        <v>2.9945480273901426</v>
      </c>
      <c r="AE161" s="40">
        <f t="shared" si="154"/>
        <v>1.0656714017684532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14.082386349605946</v>
      </c>
      <c r="C162" s="11">
        <f t="shared" si="146"/>
        <v>13.707603334963386</v>
      </c>
      <c r="D162" s="11">
        <f t="shared" si="146"/>
        <v>14.484729589949158</v>
      </c>
      <c r="E162" s="11">
        <f t="shared" si="146"/>
        <v>13.366130765405774</v>
      </c>
      <c r="F162" s="11">
        <f t="shared" si="146"/>
        <v>14.549824598953464</v>
      </c>
      <c r="H162" s="40">
        <f t="shared" si="147"/>
        <v>0.56499292534077927</v>
      </c>
      <c r="I162" s="40">
        <f t="shared" si="148"/>
        <v>2.9897639947584764E-2</v>
      </c>
      <c r="L162" s="10" t="str">
        <f t="shared" ref="L162:Q162" si="169">L17</f>
        <v>34 Culture, media and sports occupations</v>
      </c>
      <c r="M162" s="11">
        <f t="shared" si="169"/>
        <v>7.8216117899101727</v>
      </c>
      <c r="N162" s="11">
        <f t="shared" si="169"/>
        <v>7.2943701699522867</v>
      </c>
      <c r="O162" s="11">
        <f t="shared" si="169"/>
        <v>7.3754293478192743</v>
      </c>
      <c r="P162" s="11">
        <f t="shared" si="169"/>
        <v>6.7369698089837655</v>
      </c>
      <c r="Q162" s="11">
        <f t="shared" si="169"/>
        <v>7.4676282707063129</v>
      </c>
      <c r="S162" s="40">
        <f t="shared" si="150"/>
        <v>-1.1678575277059067</v>
      </c>
      <c r="T162" s="40">
        <f t="shared" si="151"/>
        <v>8.285651353430179E-2</v>
      </c>
      <c r="W162" s="10" t="str">
        <f t="shared" ref="W162:AB162" si="170">W17</f>
        <v>34 Culture, media and sports occupations</v>
      </c>
      <c r="X162" s="11">
        <f t="shared" si="170"/>
        <v>6.2607745596957871</v>
      </c>
      <c r="Y162" s="11">
        <f t="shared" si="170"/>
        <v>6.4132331650110865</v>
      </c>
      <c r="Z162" s="11">
        <f t="shared" si="170"/>
        <v>7.1093002421298674</v>
      </c>
      <c r="AA162" s="11">
        <f t="shared" si="170"/>
        <v>6.6291609564220124</v>
      </c>
      <c r="AB162" s="11">
        <f t="shared" si="170"/>
        <v>7.0821963282471554</v>
      </c>
      <c r="AD162" s="40">
        <f t="shared" si="153"/>
        <v>2.5745825083684615</v>
      </c>
      <c r="AE162" s="40">
        <f t="shared" si="154"/>
        <v>-2.5461722556507915E-2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37.366402589152244</v>
      </c>
      <c r="C163" s="11">
        <f t="shared" si="146"/>
        <v>40.466967111438528</v>
      </c>
      <c r="D163" s="11">
        <f t="shared" si="146"/>
        <v>40.839037785803164</v>
      </c>
      <c r="E163" s="11">
        <f t="shared" si="146"/>
        <v>41.85912549966924</v>
      </c>
      <c r="F163" s="11">
        <f t="shared" si="146"/>
        <v>44.314946715205231</v>
      </c>
      <c r="H163" s="40">
        <f t="shared" si="147"/>
        <v>1.7932176503699937</v>
      </c>
      <c r="I163" s="40">
        <f t="shared" si="148"/>
        <v>0.5460426436126431</v>
      </c>
      <c r="L163" s="10" t="str">
        <f t="shared" ref="L163:Q163" si="171">L18</f>
        <v>35 Business and public service associate professionals</v>
      </c>
      <c r="M163" s="11">
        <f t="shared" si="171"/>
        <v>19.983358123541379</v>
      </c>
      <c r="N163" s="11">
        <f t="shared" si="171"/>
        <v>21.202180365384812</v>
      </c>
      <c r="O163" s="11">
        <f t="shared" si="171"/>
        <v>21.507490640332072</v>
      </c>
      <c r="P163" s="11">
        <f t="shared" si="171"/>
        <v>21.705473693508662</v>
      </c>
      <c r="Q163" s="11">
        <f t="shared" si="171"/>
        <v>22.307926341633898</v>
      </c>
      <c r="S163" s="40">
        <f t="shared" si="150"/>
        <v>1.4808869242171951</v>
      </c>
      <c r="T163" s="40">
        <f t="shared" si="151"/>
        <v>0.24390216061860315</v>
      </c>
      <c r="W163" s="10" t="str">
        <f t="shared" ref="W163:AB163" si="172">W18</f>
        <v>35 Business and public service associate professionals</v>
      </c>
      <c r="X163" s="11">
        <f t="shared" si="172"/>
        <v>17.383044465610833</v>
      </c>
      <c r="Y163" s="11">
        <f t="shared" si="172"/>
        <v>19.264786746053716</v>
      </c>
      <c r="Z163" s="11">
        <f t="shared" si="172"/>
        <v>19.331547145471045</v>
      </c>
      <c r="AA163" s="11">
        <f t="shared" si="172"/>
        <v>20.153651806160553</v>
      </c>
      <c r="AB163" s="11">
        <f t="shared" si="172"/>
        <v>22.007020373571439</v>
      </c>
      <c r="AD163" s="40">
        <f t="shared" si="153"/>
        <v>2.1475969919057203</v>
      </c>
      <c r="AE163" s="40">
        <f t="shared" si="154"/>
        <v>0.86789913904992133</v>
      </c>
    </row>
    <row r="164" spans="1:31" x14ac:dyDescent="0.2">
      <c r="A164" s="10" t="str">
        <f t="shared" si="142"/>
        <v>41 Administrative occupations</v>
      </c>
      <c r="B164" s="11">
        <f t="shared" si="142"/>
        <v>45.537011859192198</v>
      </c>
      <c r="C164" s="11">
        <f t="shared" si="146"/>
        <v>45.042305611179387</v>
      </c>
      <c r="D164" s="11">
        <f t="shared" si="146"/>
        <v>45.619634954511639</v>
      </c>
      <c r="E164" s="11">
        <f t="shared" si="146"/>
        <v>47.036918873383904</v>
      </c>
      <c r="F164" s="11">
        <f t="shared" si="146"/>
        <v>45.266111204586714</v>
      </c>
      <c r="H164" s="40">
        <f t="shared" si="147"/>
        <v>3.6262017234434119E-2</v>
      </c>
      <c r="I164" s="40">
        <f t="shared" si="148"/>
        <v>-5.1850282789334123E-2</v>
      </c>
      <c r="L164" s="10" t="str">
        <f t="shared" ref="L164:Q164" si="173">L19</f>
        <v>41 Administrative occupations</v>
      </c>
      <c r="M164" s="11">
        <f t="shared" si="173"/>
        <v>12.009334696081529</v>
      </c>
      <c r="N164" s="11">
        <f t="shared" si="173"/>
        <v>11.383090694689653</v>
      </c>
      <c r="O164" s="11">
        <f t="shared" si="173"/>
        <v>13.055530804830976</v>
      </c>
      <c r="P164" s="11">
        <f t="shared" si="173"/>
        <v>13.73955785302941</v>
      </c>
      <c r="Q164" s="11">
        <f t="shared" si="173"/>
        <v>14.88509194688354</v>
      </c>
      <c r="S164" s="40">
        <f t="shared" si="150"/>
        <v>1.6845841885919199</v>
      </c>
      <c r="T164" s="40">
        <f t="shared" si="151"/>
        <v>0.87815543362617099</v>
      </c>
      <c r="W164" s="10" t="str">
        <f t="shared" ref="W164:AB164" si="174">W19</f>
        <v>41 Administrative occupations</v>
      </c>
      <c r="X164" s="11">
        <f t="shared" si="174"/>
        <v>33.52767716311066</v>
      </c>
      <c r="Y164" s="11">
        <f t="shared" si="174"/>
        <v>33.659214916489681</v>
      </c>
      <c r="Z164" s="11">
        <f t="shared" si="174"/>
        <v>32.564104149680617</v>
      </c>
      <c r="AA164" s="11">
        <f t="shared" si="174"/>
        <v>33.297361020354451</v>
      </c>
      <c r="AB164" s="11">
        <f t="shared" si="174"/>
        <v>30.381019257703215</v>
      </c>
      <c r="AD164" s="40">
        <f t="shared" si="153"/>
        <v>-0.58151660236630542</v>
      </c>
      <c r="AE164" s="40">
        <f t="shared" si="154"/>
        <v>-0.46154847703776536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13.267937774131449</v>
      </c>
      <c r="C165" s="11">
        <f t="shared" si="146"/>
        <v>12.186501987642931</v>
      </c>
      <c r="D165" s="11">
        <f t="shared" si="146"/>
        <v>11.651382260536964</v>
      </c>
      <c r="E165" s="11">
        <f t="shared" si="146"/>
        <v>10.486564018764843</v>
      </c>
      <c r="F165" s="11">
        <f t="shared" si="146"/>
        <v>7.993071618454004</v>
      </c>
      <c r="H165" s="40">
        <f t="shared" si="147"/>
        <v>-2.5650413971310737</v>
      </c>
      <c r="I165" s="40">
        <f t="shared" si="148"/>
        <v>-2.4810349480668847</v>
      </c>
      <c r="L165" s="10" t="str">
        <f t="shared" ref="L165:Q165" si="175">L20</f>
        <v>42 Secretarial and related occupations</v>
      </c>
      <c r="M165" s="11">
        <f t="shared" si="175"/>
        <v>0.62860997667584517</v>
      </c>
      <c r="N165" s="11">
        <f t="shared" si="175"/>
        <v>0.52306613019252512</v>
      </c>
      <c r="O165" s="11">
        <f t="shared" si="175"/>
        <v>0.47928406933956202</v>
      </c>
      <c r="P165" s="11">
        <f t="shared" si="175"/>
        <v>0.46528349315213918</v>
      </c>
      <c r="Q165" s="11">
        <f t="shared" si="175"/>
        <v>0.51726550855654196</v>
      </c>
      <c r="S165" s="40">
        <f>IF(O$151-M$151 &lt;&gt; 0,(EXP(LN(O165/M165)/(O$151-M$151))-1)*100,0)</f>
        <v>-5.2798570289984026</v>
      </c>
      <c r="T165" s="40">
        <f t="shared" si="151"/>
        <v>0.50971351267630194</v>
      </c>
      <c r="W165" s="10" t="str">
        <f t="shared" ref="W165:AB165" si="176">W20</f>
        <v>42 Secretarial and related occupations</v>
      </c>
      <c r="X165" s="11">
        <f t="shared" si="176"/>
        <v>12.639327797455604</v>
      </c>
      <c r="Y165" s="11">
        <f t="shared" si="176"/>
        <v>11.663435857450404</v>
      </c>
      <c r="Z165" s="11">
        <f t="shared" si="176"/>
        <v>11.172098191197401</v>
      </c>
      <c r="AA165" s="11">
        <f t="shared" si="176"/>
        <v>10.021280525612706</v>
      </c>
      <c r="AB165" s="11">
        <f t="shared" si="176"/>
        <v>7.4758061098974595</v>
      </c>
      <c r="AD165" s="40">
        <f t="shared" si="153"/>
        <v>-2.4376723161639191</v>
      </c>
      <c r="AE165" s="40">
        <f t="shared" si="154"/>
        <v>-2.6427677315383868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4.6385008650290258</v>
      </c>
      <c r="C166" s="11">
        <f t="shared" si="146"/>
        <v>5.076984504815508</v>
      </c>
      <c r="D166" s="11">
        <f t="shared" si="146"/>
        <v>4.2171130192390267</v>
      </c>
      <c r="E166" s="11">
        <f t="shared" si="146"/>
        <v>4.4065480966332942</v>
      </c>
      <c r="F166" s="11">
        <f t="shared" si="146"/>
        <v>5.179431201935274</v>
      </c>
      <c r="H166" s="40">
        <f t="shared" si="147"/>
        <v>-1.8867821407082319</v>
      </c>
      <c r="I166" s="40">
        <f t="shared" si="148"/>
        <v>1.3797280488939023</v>
      </c>
      <c r="L166" s="10" t="str">
        <f t="shared" ref="L166:Q166" si="177">L21</f>
        <v>51 Skilled agricultural and related trades</v>
      </c>
      <c r="M166" s="11">
        <f t="shared" si="177"/>
        <v>3.721772130187631</v>
      </c>
      <c r="N166" s="11">
        <f t="shared" si="177"/>
        <v>4.340496327861401</v>
      </c>
      <c r="O166" s="11">
        <f t="shared" si="177"/>
        <v>3.2085296435726134</v>
      </c>
      <c r="P166" s="11">
        <f t="shared" si="177"/>
        <v>3.2697659055293009</v>
      </c>
      <c r="Q166" s="11">
        <f t="shared" si="177"/>
        <v>3.7128318634893174</v>
      </c>
      <c r="S166" s="40">
        <f t="shared" si="150"/>
        <v>-2.9241380641916614</v>
      </c>
      <c r="T166" s="40">
        <f t="shared" si="151"/>
        <v>0.97796522026094568</v>
      </c>
      <c r="W166" s="10" t="str">
        <f t="shared" ref="W166:AB166" si="178">W21</f>
        <v>51 Skilled agricultural and related trades</v>
      </c>
      <c r="X166" s="11">
        <f t="shared" si="178"/>
        <v>0.9167287348413965</v>
      </c>
      <c r="Y166" s="11">
        <f t="shared" si="178"/>
        <v>0.73648817695410362</v>
      </c>
      <c r="Z166" s="11">
        <f t="shared" si="178"/>
        <v>1.0085833756664127</v>
      </c>
      <c r="AA166" s="11">
        <f t="shared" si="178"/>
        <v>1.1367821911039966</v>
      </c>
      <c r="AB166" s="11">
        <f t="shared" si="178"/>
        <v>1.466599338445951</v>
      </c>
      <c r="AD166" s="40">
        <f t="shared" si="153"/>
        <v>1.9281618216769658</v>
      </c>
      <c r="AE166" s="40">
        <f t="shared" si="154"/>
        <v>2.5274081238997104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19.225953042941963</v>
      </c>
      <c r="C167" s="11">
        <f t="shared" si="146"/>
        <v>19.923267711604904</v>
      </c>
      <c r="D167" s="11">
        <f t="shared" si="146"/>
        <v>16.973328697190929</v>
      </c>
      <c r="E167" s="11">
        <f t="shared" si="146"/>
        <v>17.52247947632042</v>
      </c>
      <c r="F167" s="11">
        <f t="shared" si="146"/>
        <v>16.71191837920027</v>
      </c>
      <c r="H167" s="40">
        <f t="shared" si="147"/>
        <v>-2.4615547139279492</v>
      </c>
      <c r="I167" s="40">
        <f t="shared" si="148"/>
        <v>-0.10342029497639738</v>
      </c>
      <c r="L167" s="10" t="str">
        <f t="shared" ref="L167:Q167" si="179">L22</f>
        <v>52 Skilled metal, electrical and electronic trades</v>
      </c>
      <c r="M167" s="11">
        <f t="shared" si="179"/>
        <v>18.714411252227162</v>
      </c>
      <c r="N167" s="11">
        <f t="shared" si="179"/>
        <v>19.061586143649585</v>
      </c>
      <c r="O167" s="11">
        <f t="shared" si="179"/>
        <v>16.33565203473584</v>
      </c>
      <c r="P167" s="11">
        <f t="shared" si="179"/>
        <v>16.355560136582596</v>
      </c>
      <c r="Q167" s="11">
        <f t="shared" si="179"/>
        <v>15.309491557319198</v>
      </c>
      <c r="S167" s="40">
        <f t="shared" si="150"/>
        <v>-2.6822496467951096</v>
      </c>
      <c r="T167" s="40">
        <f t="shared" si="151"/>
        <v>-0.43157908523250299</v>
      </c>
      <c r="W167" s="10" t="str">
        <f t="shared" ref="W167:AB167" si="180">W22</f>
        <v>52 Skilled metal, electrical and electronic trades</v>
      </c>
      <c r="X167" s="11">
        <f t="shared" si="180"/>
        <v>0.5115417907148031</v>
      </c>
      <c r="Y167" s="11">
        <f t="shared" si="180"/>
        <v>0.86168156795532547</v>
      </c>
      <c r="Z167" s="11">
        <f t="shared" si="180"/>
        <v>0.63767666245508348</v>
      </c>
      <c r="AA167" s="11">
        <f t="shared" si="180"/>
        <v>1.1669193397378046</v>
      </c>
      <c r="AB167" s="11">
        <f t="shared" si="180"/>
        <v>1.402426821881086</v>
      </c>
      <c r="AD167" s="40">
        <f t="shared" si="153"/>
        <v>4.5066389872825408</v>
      </c>
      <c r="AE167" s="40">
        <f t="shared" si="154"/>
        <v>5.3946693619856489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13.056626687304844</v>
      </c>
      <c r="C168" s="11">
        <f t="shared" si="146"/>
        <v>13.222084944303807</v>
      </c>
      <c r="D168" s="11">
        <f t="shared" si="146"/>
        <v>11.663353379715661</v>
      </c>
      <c r="E168" s="11">
        <f t="shared" si="146"/>
        <v>11.957676045558417</v>
      </c>
      <c r="F168" s="11">
        <f t="shared" si="146"/>
        <v>10.858644861174174</v>
      </c>
      <c r="H168" s="40">
        <f t="shared" si="147"/>
        <v>-2.2316041618331006</v>
      </c>
      <c r="I168" s="40">
        <f t="shared" si="148"/>
        <v>-0.47546747311932869</v>
      </c>
      <c r="L168" s="10" t="str">
        <f t="shared" ref="L168:Q168" si="181">L23</f>
        <v>53 Skilled construction and building trades</v>
      </c>
      <c r="M168" s="11">
        <f t="shared" si="181"/>
        <v>12.838098989082283</v>
      </c>
      <c r="N168" s="11">
        <f t="shared" si="181"/>
        <v>12.940789469709864</v>
      </c>
      <c r="O168" s="11">
        <f t="shared" si="181"/>
        <v>11.403011822288766</v>
      </c>
      <c r="P168" s="11">
        <f t="shared" si="181"/>
        <v>11.786011408604343</v>
      </c>
      <c r="Q168" s="11">
        <f t="shared" si="181"/>
        <v>10.654820235090041</v>
      </c>
      <c r="S168" s="40">
        <f t="shared" si="150"/>
        <v>-2.3429118120215309</v>
      </c>
      <c r="T168" s="40">
        <f t="shared" si="151"/>
        <v>-0.45141220151544426</v>
      </c>
      <c r="W168" s="10" t="str">
        <f t="shared" ref="W168:AB168" si="182">W23</f>
        <v>53 Skilled construction and building trades</v>
      </c>
      <c r="X168" s="11">
        <f t="shared" si="182"/>
        <v>0.21852769822256526</v>
      </c>
      <c r="Y168" s="11">
        <f t="shared" si="182"/>
        <v>0.28129547459394177</v>
      </c>
      <c r="Z168" s="11">
        <f t="shared" si="182"/>
        <v>0.26034155742688908</v>
      </c>
      <c r="AA168" s="11">
        <f t="shared" si="182"/>
        <v>0.17166463695407874</v>
      </c>
      <c r="AB168" s="11">
        <f t="shared" si="182"/>
        <v>0.20382462608413995</v>
      </c>
      <c r="AD168" s="40">
        <f t="shared" si="153"/>
        <v>3.5636626713374531</v>
      </c>
      <c r="AE168" s="40">
        <f t="shared" si="154"/>
        <v>-1.6183254527817548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11.352517843149737</v>
      </c>
      <c r="C169" s="11">
        <f t="shared" si="146"/>
        <v>10.594941371663392</v>
      </c>
      <c r="D169" s="11">
        <f t="shared" si="146"/>
        <v>9.7900683622373847</v>
      </c>
      <c r="E169" s="11">
        <f t="shared" si="146"/>
        <v>10.769412471152652</v>
      </c>
      <c r="F169" s="11">
        <f t="shared" si="146"/>
        <v>11.289539360541372</v>
      </c>
      <c r="H169" s="40">
        <f t="shared" si="147"/>
        <v>-2.9180018923881335</v>
      </c>
      <c r="I169" s="40">
        <f t="shared" si="148"/>
        <v>0.95458158999537357</v>
      </c>
      <c r="L169" s="10" t="str">
        <f t="shared" ref="L169:Q169" si="183">L24</f>
        <v>54 Textiles, printing and other skilled trades</v>
      </c>
      <c r="M169" s="11">
        <f t="shared" si="183"/>
        <v>6.9994268032622582</v>
      </c>
      <c r="N169" s="11">
        <f t="shared" si="183"/>
        <v>6.5848472755571645</v>
      </c>
      <c r="O169" s="11">
        <f t="shared" si="183"/>
        <v>5.5376262439285977</v>
      </c>
      <c r="P169" s="11">
        <f t="shared" si="183"/>
        <v>6.1097168405762847</v>
      </c>
      <c r="Q169" s="11">
        <f t="shared" si="183"/>
        <v>6.2630640608740942</v>
      </c>
      <c r="S169" s="40">
        <f t="shared" si="150"/>
        <v>-4.5771831188315071</v>
      </c>
      <c r="T169" s="40">
        <f t="shared" si="151"/>
        <v>0.82406755638491092</v>
      </c>
      <c r="W169" s="10" t="str">
        <f t="shared" ref="W169:AB169" si="184">W24</f>
        <v>54 Textiles, printing and other skilled trades</v>
      </c>
      <c r="X169" s="11">
        <f t="shared" si="184"/>
        <v>4.3530910398874925</v>
      </c>
      <c r="Y169" s="11">
        <f t="shared" si="184"/>
        <v>4.0100940961062204</v>
      </c>
      <c r="Z169" s="11">
        <f t="shared" si="184"/>
        <v>4.2524421183087853</v>
      </c>
      <c r="AA169" s="11">
        <f t="shared" si="184"/>
        <v>4.6596956305763619</v>
      </c>
      <c r="AB169" s="11">
        <f t="shared" si="184"/>
        <v>5.0264752996672746</v>
      </c>
      <c r="AD169" s="40">
        <f t="shared" si="153"/>
        <v>-0.46676211712967097</v>
      </c>
      <c r="AE169" s="40">
        <f t="shared" si="154"/>
        <v>1.121074592389526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32.92307383765533</v>
      </c>
      <c r="C170" s="11">
        <f t="shared" si="146"/>
        <v>36.105717628371544</v>
      </c>
      <c r="D170" s="11">
        <f t="shared" si="146"/>
        <v>34.120519963861241</v>
      </c>
      <c r="E170" s="11">
        <f t="shared" si="146"/>
        <v>35.77832362718889</v>
      </c>
      <c r="F170" s="11">
        <f t="shared" si="146"/>
        <v>38.363332115214213</v>
      </c>
      <c r="H170" s="40">
        <f t="shared" si="147"/>
        <v>0.71706302007017442</v>
      </c>
      <c r="I170" s="40">
        <f t="shared" si="148"/>
        <v>0.78441486415699035</v>
      </c>
      <c r="L170" s="10" t="str">
        <f t="shared" ref="L170:Q170" si="185">L25</f>
        <v>61 Caring personal service occupations</v>
      </c>
      <c r="M170" s="11">
        <f t="shared" si="185"/>
        <v>6.4794939188682026</v>
      </c>
      <c r="N170" s="11">
        <f t="shared" si="185"/>
        <v>6.813845640467032</v>
      </c>
      <c r="O170" s="11">
        <f t="shared" si="185"/>
        <v>6.6546261969649709</v>
      </c>
      <c r="P170" s="11">
        <f t="shared" si="185"/>
        <v>8.0573886941697079</v>
      </c>
      <c r="Q170" s="11">
        <f t="shared" si="185"/>
        <v>9.4149605692304341</v>
      </c>
      <c r="S170" s="40">
        <f t="shared" si="150"/>
        <v>0.5348225598462486</v>
      </c>
      <c r="T170" s="40">
        <f t="shared" si="151"/>
        <v>2.3402144480245912</v>
      </c>
      <c r="W170" s="10" t="str">
        <f t="shared" ref="W170:AB170" si="186">W25</f>
        <v>61 Caring personal service occupations</v>
      </c>
      <c r="X170" s="11">
        <f t="shared" si="186"/>
        <v>26.443579918787155</v>
      </c>
      <c r="Y170" s="11">
        <f t="shared" si="186"/>
        <v>29.291871987904493</v>
      </c>
      <c r="Z170" s="11">
        <f t="shared" si="186"/>
        <v>27.465893766896261</v>
      </c>
      <c r="AA170" s="11">
        <f t="shared" si="186"/>
        <v>27.720934933019084</v>
      </c>
      <c r="AB170" s="11">
        <f t="shared" si="186"/>
        <v>28.948371545983775</v>
      </c>
      <c r="AD170" s="40">
        <f t="shared" si="153"/>
        <v>0.76151699676598739</v>
      </c>
      <c r="AE170" s="40">
        <f t="shared" si="154"/>
        <v>0.35107445156898898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13.702609981394827</v>
      </c>
      <c r="C171" s="11">
        <f t="shared" si="146"/>
        <v>14.25301028353654</v>
      </c>
      <c r="D171" s="11">
        <f t="shared" si="146"/>
        <v>13.109653413017485</v>
      </c>
      <c r="E171" s="11">
        <f t="shared" si="146"/>
        <v>12.464425679894802</v>
      </c>
      <c r="F171" s="11">
        <f t="shared" si="146"/>
        <v>12.658944292492629</v>
      </c>
      <c r="H171" s="40">
        <f t="shared" si="147"/>
        <v>-0.88084688477682027</v>
      </c>
      <c r="I171" s="40">
        <f t="shared" si="148"/>
        <v>-0.23296046869918374</v>
      </c>
      <c r="L171" s="10" t="str">
        <f t="shared" ref="L171:Q171" si="187">L26</f>
        <v>62 Leisure, travel and related personal service occupations</v>
      </c>
      <c r="M171" s="11">
        <f t="shared" si="187"/>
        <v>4.0959845895140727</v>
      </c>
      <c r="N171" s="11">
        <f t="shared" si="187"/>
        <v>4.5730084782191112</v>
      </c>
      <c r="O171" s="11">
        <f t="shared" si="187"/>
        <v>4.0708779337105803</v>
      </c>
      <c r="P171" s="11">
        <f t="shared" si="187"/>
        <v>4.068626669475413</v>
      </c>
      <c r="Q171" s="11">
        <f t="shared" si="187"/>
        <v>4.5310012605788241</v>
      </c>
      <c r="S171" s="40">
        <f t="shared" si="150"/>
        <v>-0.12289323800168672</v>
      </c>
      <c r="T171" s="40">
        <f t="shared" si="151"/>
        <v>0.71644936670005599</v>
      </c>
      <c r="W171" s="10" t="str">
        <f t="shared" ref="W171:AB171" si="188">W26</f>
        <v>62 Leisure, travel and related personal service occupations</v>
      </c>
      <c r="X171" s="11">
        <f t="shared" si="188"/>
        <v>9.6066253918807547</v>
      </c>
      <c r="Y171" s="11">
        <f t="shared" si="188"/>
        <v>9.6800018053174277</v>
      </c>
      <c r="Z171" s="11">
        <f t="shared" si="188"/>
        <v>9.0387754793068975</v>
      </c>
      <c r="AA171" s="11">
        <f t="shared" si="188"/>
        <v>8.3957990104193811</v>
      </c>
      <c r="AB171" s="11">
        <f t="shared" si="188"/>
        <v>8.1279430319138122</v>
      </c>
      <c r="AD171" s="40">
        <f t="shared" si="153"/>
        <v>-1.2111912295494021</v>
      </c>
      <c r="AE171" s="40">
        <f t="shared" si="154"/>
        <v>-0.70560435637129215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0.59178980189886221</v>
      </c>
      <c r="C172" s="11">
        <f t="shared" si="146"/>
        <v>0.50074611319114404</v>
      </c>
      <c r="D172" s="11">
        <f t="shared" si="146"/>
        <v>0.60906364586652584</v>
      </c>
      <c r="E172" s="11">
        <f t="shared" si="146"/>
        <v>0.4555504718803034</v>
      </c>
      <c r="F172" s="11">
        <f t="shared" si="146"/>
        <v>0.4907496594579136</v>
      </c>
      <c r="H172" s="40">
        <f t="shared" si="147"/>
        <v>0.57708402306657636</v>
      </c>
      <c r="I172" s="40">
        <f t="shared" si="148"/>
        <v>-1.429606883429646</v>
      </c>
      <c r="L172" s="10" t="str">
        <f t="shared" ref="L172:Q172" si="189">L27</f>
        <v>63 Community and civil enforcement occupations</v>
      </c>
      <c r="M172" s="11">
        <f t="shared" si="189"/>
        <v>0.45325647607588471</v>
      </c>
      <c r="N172" s="11">
        <f t="shared" si="189"/>
        <v>0.33879333832795949</v>
      </c>
      <c r="O172" s="11">
        <f t="shared" si="189"/>
        <v>0.47420589626658421</v>
      </c>
      <c r="P172" s="11">
        <f t="shared" si="189"/>
        <v>0.27016022650629434</v>
      </c>
      <c r="Q172" s="11">
        <f t="shared" si="189"/>
        <v>0.30619587147802307</v>
      </c>
      <c r="S172" s="40">
        <f t="shared" si="150"/>
        <v>0.90776482034109485</v>
      </c>
      <c r="T172" s="40">
        <f t="shared" si="151"/>
        <v>-2.8740025090910337</v>
      </c>
      <c r="W172" s="10" t="str">
        <f t="shared" ref="W172:AB172" si="190">W27</f>
        <v>63 Community and civil enforcement occupations</v>
      </c>
      <c r="X172" s="11">
        <f t="shared" si="190"/>
        <v>0.13853332582297756</v>
      </c>
      <c r="Y172" s="11">
        <f t="shared" si="190"/>
        <v>0.16195277486318496</v>
      </c>
      <c r="Z172" s="11">
        <f t="shared" si="190"/>
        <v>0.13485774959994132</v>
      </c>
      <c r="AA172" s="11">
        <f t="shared" si="190"/>
        <v>0.18539024537400922</v>
      </c>
      <c r="AB172" s="11">
        <f t="shared" si="190"/>
        <v>0.1845537879798905</v>
      </c>
      <c r="AD172" s="40">
        <f t="shared" si="153"/>
        <v>-0.53636440408070252</v>
      </c>
      <c r="AE172" s="40">
        <f t="shared" si="154"/>
        <v>2.1134940926857748</v>
      </c>
    </row>
    <row r="173" spans="1:31" x14ac:dyDescent="0.2">
      <c r="A173" s="10" t="str">
        <f t="shared" si="142"/>
        <v>71 Sales occupations</v>
      </c>
      <c r="B173" s="11">
        <f t="shared" si="142"/>
        <v>35.259233488954557</v>
      </c>
      <c r="C173" s="11">
        <f t="shared" si="146"/>
        <v>34.484465415893261</v>
      </c>
      <c r="D173" s="11">
        <f t="shared" si="146"/>
        <v>34.228482407914534</v>
      </c>
      <c r="E173" s="11">
        <f t="shared" si="146"/>
        <v>33.956955990456294</v>
      </c>
      <c r="F173" s="11">
        <f t="shared" si="146"/>
        <v>32.962455671638708</v>
      </c>
      <c r="H173" s="40">
        <f t="shared" si="147"/>
        <v>-0.59162936971002278</v>
      </c>
      <c r="I173" s="40">
        <f t="shared" si="148"/>
        <v>-0.25094400475350609</v>
      </c>
      <c r="L173" s="10" t="str">
        <f t="shared" ref="L173:Q173" si="191">L28</f>
        <v>71 Sales occupations</v>
      </c>
      <c r="M173" s="11">
        <f t="shared" si="191"/>
        <v>15.193011084804246</v>
      </c>
      <c r="N173" s="11">
        <f t="shared" si="191"/>
        <v>15.586941446958736</v>
      </c>
      <c r="O173" s="11">
        <f t="shared" si="191"/>
        <v>15.447099905867976</v>
      </c>
      <c r="P173" s="11">
        <f t="shared" si="191"/>
        <v>15.589847873893895</v>
      </c>
      <c r="Q173" s="11">
        <f t="shared" si="191"/>
        <v>15.697970620846336</v>
      </c>
      <c r="S173" s="40">
        <f t="shared" si="150"/>
        <v>0.3322658293104519</v>
      </c>
      <c r="T173" s="40">
        <f t="shared" si="151"/>
        <v>0.10745880774454264</v>
      </c>
      <c r="W173" s="10" t="str">
        <f t="shared" ref="W173:AB173" si="192">W28</f>
        <v>71 Sales occupations</v>
      </c>
      <c r="X173" s="11">
        <f t="shared" si="192"/>
        <v>20.066222404150285</v>
      </c>
      <c r="Y173" s="11">
        <f t="shared" si="192"/>
        <v>18.897523968934575</v>
      </c>
      <c r="Z173" s="11">
        <f t="shared" si="192"/>
        <v>18.781382502046561</v>
      </c>
      <c r="AA173" s="11">
        <f t="shared" si="192"/>
        <v>18.367108116562374</v>
      </c>
      <c r="AB173" s="11">
        <f t="shared" si="192"/>
        <v>17.264485050792395</v>
      </c>
      <c r="AD173" s="40">
        <f t="shared" si="153"/>
        <v>-1.3147178283006267</v>
      </c>
      <c r="AE173" s="40">
        <f t="shared" si="154"/>
        <v>-0.55985747412712339</v>
      </c>
    </row>
    <row r="174" spans="1:31" x14ac:dyDescent="0.2">
      <c r="A174" s="10" t="str">
        <f t="shared" si="142"/>
        <v>72 Customer service occupations</v>
      </c>
      <c r="B174" s="11">
        <f t="shared" si="142"/>
        <v>8.8532307077549284</v>
      </c>
      <c r="C174" s="11">
        <f t="shared" si="146"/>
        <v>9.6065106013068515</v>
      </c>
      <c r="D174" s="11">
        <f t="shared" si="146"/>
        <v>9.6910778125293326</v>
      </c>
      <c r="E174" s="11">
        <f t="shared" si="146"/>
        <v>10.832218439827502</v>
      </c>
      <c r="F174" s="11">
        <f t="shared" si="146"/>
        <v>12.078178289060476</v>
      </c>
      <c r="H174" s="40">
        <f t="shared" si="147"/>
        <v>1.8249158359705975</v>
      </c>
      <c r="I174" s="40">
        <f t="shared" si="148"/>
        <v>1.4787923750499088</v>
      </c>
      <c r="L174" s="10" t="str">
        <f t="shared" ref="L174:Q174" si="193">L29</f>
        <v>72 Customer service occupations</v>
      </c>
      <c r="M174" s="11">
        <f t="shared" si="193"/>
        <v>3.335803864806139</v>
      </c>
      <c r="N174" s="11">
        <f t="shared" si="193"/>
        <v>3.0989611487708686</v>
      </c>
      <c r="O174" s="11">
        <f t="shared" si="193"/>
        <v>3.5011757124112788</v>
      </c>
      <c r="P174" s="11">
        <f t="shared" si="193"/>
        <v>4.3744761468940005</v>
      </c>
      <c r="Q174" s="11">
        <f t="shared" si="193"/>
        <v>5.1273689335933597</v>
      </c>
      <c r="S174" s="40">
        <f t="shared" si="150"/>
        <v>0.97240019718021209</v>
      </c>
      <c r="T174" s="40">
        <f t="shared" si="151"/>
        <v>2.5759097359097982</v>
      </c>
      <c r="W174" s="10" t="str">
        <f t="shared" ref="W174:AB174" si="194">W29</f>
        <v>72 Customer service occupations</v>
      </c>
      <c r="X174" s="11">
        <f t="shared" si="194"/>
        <v>5.5174268429488054</v>
      </c>
      <c r="Y174" s="11">
        <f t="shared" si="194"/>
        <v>6.5075494525359723</v>
      </c>
      <c r="Z174" s="11">
        <f t="shared" si="194"/>
        <v>6.1899021001180641</v>
      </c>
      <c r="AA174" s="11">
        <f t="shared" si="194"/>
        <v>6.4577422929335047</v>
      </c>
      <c r="AB174" s="11">
        <f t="shared" si="194"/>
        <v>6.9508093554671113</v>
      </c>
      <c r="AD174" s="40">
        <f t="shared" si="153"/>
        <v>2.326810940131252</v>
      </c>
      <c r="AE174" s="40">
        <f>IF(AB$151-Z$151 &lt;&gt; 0,(EXP(LN(AB174/Z174)/(AB$151-Z$151))-1)*100,0)</f>
        <v>0.775920354295212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8.0260226574220681</v>
      </c>
      <c r="C175" s="11">
        <f t="shared" si="146"/>
        <v>8.1258526254614427</v>
      </c>
      <c r="D175" s="11">
        <f t="shared" si="146"/>
        <v>7.0556909979899514</v>
      </c>
      <c r="E175" s="11">
        <f t="shared" si="146"/>
        <v>7.6454002108969306</v>
      </c>
      <c r="F175" s="11">
        <f t="shared" si="146"/>
        <v>7.3538804712686536</v>
      </c>
      <c r="H175" s="40">
        <f t="shared" si="147"/>
        <v>-2.5441678274735091</v>
      </c>
      <c r="I175" s="40">
        <f t="shared" si="148"/>
        <v>0.27633847439176851</v>
      </c>
      <c r="L175" s="10" t="str">
        <f t="shared" ref="L175:Q175" si="195">L30</f>
        <v>81 Process, plant and machine operatives</v>
      </c>
      <c r="M175" s="11">
        <f t="shared" si="195"/>
        <v>6.6540305739680168</v>
      </c>
      <c r="N175" s="11">
        <f t="shared" si="195"/>
        <v>6.6984635128996812</v>
      </c>
      <c r="O175" s="11">
        <f t="shared" si="195"/>
        <v>5.8375051463214653</v>
      </c>
      <c r="P175" s="11">
        <f t="shared" si="195"/>
        <v>6.1920430842448368</v>
      </c>
      <c r="Q175" s="11">
        <f t="shared" si="195"/>
        <v>5.9168216020542674</v>
      </c>
      <c r="S175" s="40">
        <f t="shared" si="150"/>
        <v>-2.584402890364379</v>
      </c>
      <c r="T175" s="40">
        <f t="shared" si="151"/>
        <v>9.0013211474904153E-2</v>
      </c>
      <c r="W175" s="10" t="str">
        <f t="shared" ref="W175:AB175" si="196">W30</f>
        <v>81 Process, plant and machine operatives</v>
      </c>
      <c r="X175" s="11">
        <f t="shared" si="196"/>
        <v>1.3719920834540611</v>
      </c>
      <c r="Y175" s="11">
        <f t="shared" si="196"/>
        <v>1.4273891125617584</v>
      </c>
      <c r="Z175" s="11">
        <f t="shared" si="196"/>
        <v>1.2181858516684747</v>
      </c>
      <c r="AA175" s="11">
        <f t="shared" si="196"/>
        <v>1.4533571266520884</v>
      </c>
      <c r="AB175" s="11">
        <f t="shared" si="196"/>
        <v>1.4370588692143837</v>
      </c>
      <c r="AD175" s="40">
        <f t="shared" si="153"/>
        <v>-2.3499681789585392</v>
      </c>
      <c r="AE175" s="40">
        <f t="shared" si="154"/>
        <v>1.1076618316709474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17.738514948028254</v>
      </c>
      <c r="C176" s="11">
        <f t="shared" si="146"/>
        <v>19.738968556952997</v>
      </c>
      <c r="D176" s="11">
        <f t="shared" si="146"/>
        <v>16.178035422600143</v>
      </c>
      <c r="E176" s="11">
        <f t="shared" si="146"/>
        <v>16.524702459501679</v>
      </c>
      <c r="F176" s="11">
        <f t="shared" si="146"/>
        <v>16.217066269742869</v>
      </c>
      <c r="H176" s="40">
        <f t="shared" si="147"/>
        <v>-1.8248203307236088</v>
      </c>
      <c r="I176" s="40">
        <f t="shared" si="148"/>
        <v>1.6065803868281492E-2</v>
      </c>
      <c r="L176" s="10" t="str">
        <f t="shared" ref="L176:Q176" si="197">L31</f>
        <v>82 Transport and mobile machine drivers and operatives</v>
      </c>
      <c r="M176" s="11">
        <f t="shared" si="197"/>
        <v>16.100197568636855</v>
      </c>
      <c r="N176" s="11">
        <f t="shared" si="197"/>
        <v>18.109545843611837</v>
      </c>
      <c r="O176" s="11">
        <f t="shared" si="197"/>
        <v>14.79788138310572</v>
      </c>
      <c r="P176" s="11">
        <f t="shared" si="197"/>
        <v>14.710976593845066</v>
      </c>
      <c r="Q176" s="11">
        <f t="shared" si="197"/>
        <v>14.149672115493328</v>
      </c>
      <c r="S176" s="40">
        <f t="shared" si="150"/>
        <v>-1.6728011172131407</v>
      </c>
      <c r="T176" s="40">
        <f t="shared" si="151"/>
        <v>-0.29817170894815836</v>
      </c>
      <c r="W176" s="10" t="str">
        <f t="shared" ref="W176:AB176" si="198">W31</f>
        <v>82 Transport and mobile machine drivers and operatives</v>
      </c>
      <c r="X176" s="11">
        <f t="shared" si="198"/>
        <v>1.6383173793913679</v>
      </c>
      <c r="Y176" s="11">
        <f t="shared" si="198"/>
        <v>1.6294227133411681</v>
      </c>
      <c r="Z176" s="11">
        <f t="shared" si="198"/>
        <v>1.380154039494436</v>
      </c>
      <c r="AA176" s="11">
        <f t="shared" si="198"/>
        <v>1.8137258656566178</v>
      </c>
      <c r="AB176" s="11">
        <f t="shared" si="198"/>
        <v>2.0673941542495227</v>
      </c>
      <c r="AD176" s="40">
        <f t="shared" si="153"/>
        <v>-3.3713516766469942</v>
      </c>
      <c r="AE176" s="40">
        <f t="shared" si="154"/>
        <v>2.7305740376649901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7.063310593170133</v>
      </c>
      <c r="C177" s="11">
        <f t="shared" si="146"/>
        <v>6.4613374101562142</v>
      </c>
      <c r="D177" s="11">
        <f t="shared" si="146"/>
        <v>5.6232553409591262</v>
      </c>
      <c r="E177" s="11">
        <f t="shared" si="146"/>
        <v>10.637464188413258</v>
      </c>
      <c r="F177" s="11">
        <f t="shared" si="146"/>
        <v>11.837179398559336</v>
      </c>
      <c r="H177" s="40">
        <f t="shared" si="147"/>
        <v>-4.457654189737303</v>
      </c>
      <c r="I177" s="40">
        <f t="shared" si="148"/>
        <v>5.0874115803211106</v>
      </c>
      <c r="L177" s="10" t="str">
        <f t="shared" ref="L177:Q178" si="199">L32</f>
        <v>91 Elementary trades and related occupations</v>
      </c>
      <c r="M177" s="11">
        <f t="shared" si="199"/>
        <v>5.6798953791126889</v>
      </c>
      <c r="N177" s="11">
        <f t="shared" si="199"/>
        <v>5.3053309665127095</v>
      </c>
      <c r="O177" s="11">
        <f t="shared" si="199"/>
        <v>4.6412288240946804</v>
      </c>
      <c r="P177" s="11">
        <f t="shared" si="199"/>
        <v>6.4988772349601422</v>
      </c>
      <c r="Q177" s="11">
        <f t="shared" si="199"/>
        <v>6.9323140411211766</v>
      </c>
      <c r="S177" s="40">
        <f t="shared" si="150"/>
        <v>-3.9585896664997233</v>
      </c>
      <c r="T177" s="40">
        <f t="shared" si="151"/>
        <v>2.7108562772033107</v>
      </c>
      <c r="W177" s="10" t="str">
        <f t="shared" ref="W177:AB178" si="200">W32</f>
        <v>91 Elementary trades and related occupations</v>
      </c>
      <c r="X177" s="11">
        <f t="shared" si="200"/>
        <v>1.3834152140574494</v>
      </c>
      <c r="Y177" s="11">
        <f t="shared" si="200"/>
        <v>1.1560064436435025</v>
      </c>
      <c r="Z177" s="11">
        <f t="shared" si="200"/>
        <v>0.98202651686444598</v>
      </c>
      <c r="AA177" s="11">
        <f t="shared" si="200"/>
        <v>4.1385869534531246</v>
      </c>
      <c r="AB177" s="11">
        <f t="shared" si="200"/>
        <v>4.9048653574381769</v>
      </c>
      <c r="AD177" s="40">
        <f t="shared" si="153"/>
        <v>-6.624243474691605</v>
      </c>
      <c r="AE177" s="40">
        <f t="shared" si="154"/>
        <v>11.318392184258874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51.871375126737632</v>
      </c>
      <c r="C178" s="11">
        <f t="shared" si="146"/>
        <v>55.263098828852485</v>
      </c>
      <c r="D178" s="11">
        <f t="shared" si="146"/>
        <v>50.055838923748603</v>
      </c>
      <c r="E178" s="11">
        <f t="shared" si="146"/>
        <v>45.385074705183015</v>
      </c>
      <c r="F178" s="11">
        <f t="shared" si="146"/>
        <v>41.864819678104112</v>
      </c>
      <c r="H178" s="40">
        <f>IF(D$151-B$151 &lt;&gt; 0,(EXP(LN(D178/B178)/(D$151-B$151))-1)*100,0)</f>
        <v>-0.71002608450300153</v>
      </c>
      <c r="I178" s="40">
        <f t="shared" ref="I178" si="201">IF(F$151-D$151 &lt;&gt; 0,(EXP(LN(F178/D178)/(F$151-D$151))-1)*100,0)</f>
        <v>-1.1842209981689722</v>
      </c>
      <c r="L178" s="10" t="str">
        <f t="shared" si="199"/>
        <v>92 Elementary administration and service occupations</v>
      </c>
      <c r="M178" s="11">
        <f t="shared" si="199"/>
        <v>25.010026561502922</v>
      </c>
      <c r="N178" s="11">
        <f t="shared" si="199"/>
        <v>26.361571910095375</v>
      </c>
      <c r="O178" s="11">
        <f t="shared" si="199"/>
        <v>24.043255255557895</v>
      </c>
      <c r="P178" s="11">
        <f t="shared" si="199"/>
        <v>23.302938737788036</v>
      </c>
      <c r="Q178" s="11">
        <f t="shared" si="199"/>
        <v>21.240855814091862</v>
      </c>
      <c r="S178" s="40">
        <f t="shared" ref="S178" si="202">IF(O$151-M$151 &lt;&gt; 0,(EXP(LN(O178/M178)/(O$151-M$151))-1)*100,0)</f>
        <v>-0.78534584711226207</v>
      </c>
      <c r="T178" s="40">
        <f t="shared" ref="T178" si="203">IF(Q$151-O$151 &lt;&gt; 0,(EXP(LN(Q178/O178)/(Q$151-O$151))-1)*100,0)</f>
        <v>-0.82278327197031764</v>
      </c>
      <c r="W178" s="10" t="str">
        <f t="shared" si="200"/>
        <v>92 Elementary administration and service occupations</v>
      </c>
      <c r="X178" s="11">
        <f t="shared" si="200"/>
        <v>26.861348565234746</v>
      </c>
      <c r="Y178" s="11">
        <f t="shared" si="200"/>
        <v>28.901526918757106</v>
      </c>
      <c r="Z178" s="11">
        <f t="shared" si="200"/>
        <v>26.012583668190668</v>
      </c>
      <c r="AA178" s="11">
        <f t="shared" si="200"/>
        <v>22.082135967394958</v>
      </c>
      <c r="AB178" s="11">
        <f t="shared" si="200"/>
        <v>20.623963864012332</v>
      </c>
      <c r="AD178" s="40">
        <f t="shared" ref="AD178" si="204">IF(Z$151-X$151 &lt;&gt; 0,(EXP(LN(Z178/X178)/(Z$151-X$151))-1)*100,0)</f>
        <v>-0.64010233754286938</v>
      </c>
      <c r="AE178" s="40">
        <f t="shared" ref="AE178" si="205">IF(AB$151-Z$151 &lt;&gt; 0,(EXP(LN(AB178/Z178)/(AB$151-Z$151))-1)*100,0)</f>
        <v>-1.5355989972320239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554.29899999999986</v>
      </c>
      <c r="C180" s="34">
        <f t="shared" si="206"/>
        <v>595.88100000000054</v>
      </c>
      <c r="D180" s="34">
        <f t="shared" si="206"/>
        <v>580.88100000000043</v>
      </c>
      <c r="E180" s="34">
        <f t="shared" si="206"/>
        <v>601.08500000000015</v>
      </c>
      <c r="F180" s="34">
        <f t="shared" si="206"/>
        <v>627.94699999999966</v>
      </c>
      <c r="H180" s="43">
        <f>IF(D$151-B$151 &lt;&gt; 0,(EXP(LN(D180/B180)/(D$151-B$151))-1)*100,0)</f>
        <v>0.94123530379768283</v>
      </c>
      <c r="I180" s="43">
        <f t="shared" si="148"/>
        <v>0.52075022441306906</v>
      </c>
      <c r="L180" s="231" t="str">
        <f t="shared" ref="L180:Q180" si="207">L35</f>
        <v>All occupations</v>
      </c>
      <c r="M180" s="34">
        <f t="shared" si="207"/>
        <v>299.68929076399354</v>
      </c>
      <c r="N180" s="34">
        <f t="shared" si="207"/>
        <v>319.43797615359307</v>
      </c>
      <c r="O180" s="34">
        <f t="shared" si="207"/>
        <v>307.35790725120529</v>
      </c>
      <c r="P180" s="34">
        <f t="shared" si="207"/>
        <v>319.07709894869998</v>
      </c>
      <c r="Q180" s="34">
        <f t="shared" si="207"/>
        <v>333.3097414973368</v>
      </c>
      <c r="S180" s="43">
        <f t="shared" ref="S180" si="208">IF(O$151-M$151 &lt;&gt; 0,(EXP(LN(O180/M180)/(O$151-M$151))-1)*100,0)</f>
        <v>0.50661195485175448</v>
      </c>
      <c r="T180" s="43">
        <f t="shared" ref="T180" si="209">IF(Q$151-O$151 &lt;&gt; 0,(EXP(LN(Q180/O180)/(Q$151-O$151))-1)*100,0)</f>
        <v>0.54185825071375593</v>
      </c>
      <c r="W180" s="231" t="str">
        <f t="shared" ref="W180:AB180" si="210">W35</f>
        <v>All occupations</v>
      </c>
      <c r="X180" s="34">
        <f t="shared" si="210"/>
        <v>254.60970923600647</v>
      </c>
      <c r="Y180" s="34">
        <f t="shared" si="210"/>
        <v>276.44302384640719</v>
      </c>
      <c r="Z180" s="34">
        <f t="shared" si="210"/>
        <v>273.52309274879502</v>
      </c>
      <c r="AA180" s="34">
        <f t="shared" si="210"/>
        <v>282.00790105129988</v>
      </c>
      <c r="AB180" s="34">
        <f t="shared" si="210"/>
        <v>294.63725850266314</v>
      </c>
      <c r="AD180" s="43">
        <f t="shared" ref="AD180" si="211">IF(Z$151-X$151 &lt;&gt; 0,(EXP(LN(Z180/X180)/(Z$151-X$151))-1)*100,0)</f>
        <v>1.4434025235424031</v>
      </c>
      <c r="AE180" s="43">
        <f t="shared" ref="AE180" si="212">IF(AB$151-Z$151 &lt;&gt; 0,(EXP(LN(AB180/Z180)/(AB$151-Z$151))-1)*100,0)</f>
        <v>0.49695685503470255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Thames Valley Berkshire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66.664927682317455</v>
      </c>
      <c r="C7" s="31">
        <f>'Occ T1'!C8</f>
        <v>76.630656132434126</v>
      </c>
      <c r="D7" s="31">
        <f>'Occ T1'!D8</f>
        <v>76.224082024592036</v>
      </c>
      <c r="E7" s="31">
        <f>'Occ T1'!E8</f>
        <v>73.062612660173443</v>
      </c>
      <c r="F7" s="31">
        <f>'Occ T1'!F8</f>
        <v>80.269967371820442</v>
      </c>
      <c r="H7" s="31">
        <f>C7-B7</f>
        <v>9.9657284501166714</v>
      </c>
      <c r="I7" s="31">
        <f>D7-C7</f>
        <v>-0.40657410784208992</v>
      </c>
      <c r="J7" s="31">
        <f>E7-D7</f>
        <v>-3.1614693644185934</v>
      </c>
      <c r="K7" s="31">
        <f>F7-E7</f>
        <v>7.2073547116469996</v>
      </c>
      <c r="L7" s="31">
        <f>F7-D7</f>
        <v>4.0458853472284062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47.158260793428198</v>
      </c>
      <c r="C8" s="32">
        <f>'Occ T2'!C8</f>
        <v>55.597851849898902</v>
      </c>
      <c r="D8" s="32">
        <f>'Occ T2'!D8</f>
        <v>55.576060322620911</v>
      </c>
      <c r="E8" s="32">
        <f>'Occ T2'!E8</f>
        <v>51.142153421726768</v>
      </c>
      <c r="F8" s="32">
        <f>'Occ T2'!F8</f>
        <v>55.574875762753955</v>
      </c>
      <c r="H8" s="31">
        <f t="shared" ref="H8:H9" si="0">C8-B8</f>
        <v>8.4395910564707037</v>
      </c>
      <c r="I8" s="31">
        <f t="shared" ref="I8:I9" si="1">D8-C8</f>
        <v>-2.1791527277990497E-2</v>
      </c>
      <c r="J8" s="31">
        <f t="shared" ref="J8:J9" si="2">E8-D8</f>
        <v>-4.4339069008941436</v>
      </c>
      <c r="K8" s="31">
        <f t="shared" ref="K8:K9" si="3">F8-E8</f>
        <v>4.432722341027187</v>
      </c>
      <c r="L8" s="31">
        <f t="shared" ref="L8:L49" si="4">F8-D8</f>
        <v>-1.1845598669566471E-3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19.506666888889256</v>
      </c>
      <c r="C9" s="32">
        <f>'Occ T2'!C9</f>
        <v>21.032804282535221</v>
      </c>
      <c r="D9" s="32">
        <f>'Occ T2'!D9</f>
        <v>20.648021701971132</v>
      </c>
      <c r="E9" s="32">
        <f>'Occ T2'!E9</f>
        <v>21.920459238446671</v>
      </c>
      <c r="F9" s="32">
        <f>'Occ T2'!F9</f>
        <v>24.695091609066484</v>
      </c>
      <c r="H9" s="31">
        <f t="shared" si="0"/>
        <v>1.5261373936459641</v>
      </c>
      <c r="I9" s="31">
        <f t="shared" si="1"/>
        <v>-0.38478258056408876</v>
      </c>
      <c r="J9" s="31">
        <f t="shared" si="2"/>
        <v>1.2724375364755396</v>
      </c>
      <c r="K9" s="31">
        <f t="shared" si="3"/>
        <v>2.7746323706198126</v>
      </c>
      <c r="L9" s="31">
        <f t="shared" si="4"/>
        <v>4.0470699070953522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127.90482297782785</v>
      </c>
      <c r="C11" s="31">
        <f>'Occ T1'!C9</f>
        <v>146.51187776686703</v>
      </c>
      <c r="D11" s="31">
        <f>'Occ T1'!D9</f>
        <v>149.62683443702608</v>
      </c>
      <c r="E11" s="31">
        <f>'Occ T1'!E9</f>
        <v>164.64021048827178</v>
      </c>
      <c r="F11" s="31">
        <f>'Occ T1'!F9</f>
        <v>181.79777171252692</v>
      </c>
      <c r="H11" s="31">
        <f>C11-B11</f>
        <v>18.607054789039182</v>
      </c>
      <c r="I11" s="31">
        <f t="shared" ref="I11:I49" si="5">D11-C11</f>
        <v>3.1149566701590459</v>
      </c>
      <c r="J11" s="31">
        <f>E11-D11</f>
        <v>15.0133760512457</v>
      </c>
      <c r="K11" s="31">
        <f>F11-E11</f>
        <v>17.157561224255147</v>
      </c>
      <c r="L11" s="31">
        <f t="shared" si="4"/>
        <v>32.170937275500847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50.795794387453526</v>
      </c>
      <c r="C12" s="10">
        <f>'Occ T2'!C10</f>
        <v>56.90711189513592</v>
      </c>
      <c r="D12" s="10">
        <f>'Occ T2'!D10</f>
        <v>58.157500813735098</v>
      </c>
      <c r="E12" s="10">
        <f>'Occ T2'!E10</f>
        <v>71.634879908860327</v>
      </c>
      <c r="F12" s="10">
        <f>'Occ T2'!F10</f>
        <v>81.531644290096821</v>
      </c>
      <c r="H12" s="11">
        <f t="shared" ref="H12:K14" si="6">C12-B12</f>
        <v>6.1113175076823936</v>
      </c>
      <c r="I12" s="31">
        <f t="shared" si="5"/>
        <v>1.2503889185991781</v>
      </c>
      <c r="J12" s="11">
        <f t="shared" si="6"/>
        <v>13.477379095125229</v>
      </c>
      <c r="K12" s="11">
        <f t="shared" si="6"/>
        <v>9.896764381236494</v>
      </c>
      <c r="L12" s="31">
        <f t="shared" si="4"/>
        <v>23.374143476361724</v>
      </c>
    </row>
    <row r="13" spans="1:12" x14ac:dyDescent="0.2">
      <c r="A13" s="10" t="str">
        <f>'Occ T2'!A11</f>
        <v>22 Health professionals</v>
      </c>
      <c r="B13" s="10">
        <f>'Occ T2'!B11</f>
        <v>15.755107814190112</v>
      </c>
      <c r="C13" s="10">
        <f>'Occ T2'!C11</f>
        <v>19.729350669599086</v>
      </c>
      <c r="D13" s="10">
        <f>'Occ T2'!D11</f>
        <v>19.591158823218393</v>
      </c>
      <c r="E13" s="10">
        <f>'Occ T2'!E11</f>
        <v>19.200086600402798</v>
      </c>
      <c r="F13" s="10">
        <f>'Occ T2'!F11</f>
        <v>19.920097410960889</v>
      </c>
      <c r="H13" s="11">
        <f t="shared" si="6"/>
        <v>3.9742428554089742</v>
      </c>
      <c r="I13" s="31">
        <f t="shared" si="5"/>
        <v>-0.1381918463806926</v>
      </c>
      <c r="J13" s="11">
        <f t="shared" si="6"/>
        <v>-0.39107222281559473</v>
      </c>
      <c r="K13" s="11">
        <f t="shared" si="6"/>
        <v>0.72001081055809024</v>
      </c>
      <c r="L13" s="31">
        <f t="shared" si="4"/>
        <v>0.32893858774249551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23.394730426599878</v>
      </c>
      <c r="C14" s="10">
        <f>'Occ T2'!C12</f>
        <v>25.922688756816232</v>
      </c>
      <c r="D14" s="10">
        <f>'Occ T2'!D12</f>
        <v>25.868551612036061</v>
      </c>
      <c r="E14" s="10">
        <f>'Occ T2'!E12</f>
        <v>25.050240498999369</v>
      </c>
      <c r="F14" s="10">
        <f>'Occ T2'!F12</f>
        <v>26.783421203881524</v>
      </c>
      <c r="H14" s="11">
        <f t="shared" si="6"/>
        <v>2.5279583302163537</v>
      </c>
      <c r="I14" s="31">
        <f t="shared" si="5"/>
        <v>-5.4137144780170843E-2</v>
      </c>
      <c r="J14" s="11">
        <f t="shared" si="6"/>
        <v>-0.81831111303669246</v>
      </c>
      <c r="K14" s="11">
        <f t="shared" si="6"/>
        <v>1.7331807048821553</v>
      </c>
      <c r="L14" s="31">
        <f t="shared" si="4"/>
        <v>0.91486959184546279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37.959190349584325</v>
      </c>
      <c r="C15" s="10">
        <f>'Occ T2'!C13</f>
        <v>43.95272644531579</v>
      </c>
      <c r="D15" s="10">
        <f>'Occ T2'!D13</f>
        <v>46.009623188036521</v>
      </c>
      <c r="E15" s="10">
        <f>'Occ T2'!E13</f>
        <v>48.755003480009286</v>
      </c>
      <c r="F15" s="10">
        <f>'Occ T2'!F13</f>
        <v>53.562608807587694</v>
      </c>
      <c r="H15" s="11">
        <f t="shared" ref="H15" si="7">C15-B15</f>
        <v>5.9935360957314643</v>
      </c>
      <c r="I15" s="31">
        <f t="shared" si="5"/>
        <v>2.0568967427207312</v>
      </c>
      <c r="J15" s="11">
        <f t="shared" ref="J15" si="8">E15-D15</f>
        <v>2.745380291972765</v>
      </c>
      <c r="K15" s="11">
        <f t="shared" ref="K15" si="9">F15-E15</f>
        <v>4.8076053275784076</v>
      </c>
      <c r="L15" s="31">
        <f t="shared" si="4"/>
        <v>7.5529856195511726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76.621540125088828</v>
      </c>
      <c r="C17" s="31">
        <f>'Occ T1'!C10</f>
        <v>82.15267250576693</v>
      </c>
      <c r="D17" s="31">
        <f>'Occ T1'!D10</f>
        <v>84.44358493646385</v>
      </c>
      <c r="E17" s="31">
        <f>'Occ T1'!E10</f>
        <v>87.522462096498714</v>
      </c>
      <c r="F17" s="31">
        <f>'Occ T1'!F10</f>
        <v>94.753938444221603</v>
      </c>
      <c r="H17" s="31">
        <f t="shared" ref="H17:K21" si="10">C17-B17</f>
        <v>5.5311323806781019</v>
      </c>
      <c r="I17" s="31">
        <f t="shared" si="5"/>
        <v>2.2909124306969204</v>
      </c>
      <c r="J17" s="31">
        <f t="shared" si="10"/>
        <v>3.0788771600348639</v>
      </c>
      <c r="K17" s="31">
        <f t="shared" si="10"/>
        <v>7.2314763477228894</v>
      </c>
      <c r="L17" s="31">
        <f t="shared" si="4"/>
        <v>10.310353507757753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11.295386499334422</v>
      </c>
      <c r="C18" s="10">
        <f>'Occ T2'!C14</f>
        <v>13.095059007365217</v>
      </c>
      <c r="D18" s="10">
        <f>'Occ T2'!D14</f>
        <v>13.889108078233861</v>
      </c>
      <c r="E18" s="10">
        <f>'Occ T2'!E14</f>
        <v>13.291070880149913</v>
      </c>
      <c r="F18" s="10">
        <f>'Occ T2'!F14</f>
        <v>14.60209376471423</v>
      </c>
      <c r="H18" s="11">
        <f t="shared" si="10"/>
        <v>1.7996725080307954</v>
      </c>
      <c r="I18" s="31">
        <f t="shared" si="5"/>
        <v>0.79404907086864362</v>
      </c>
      <c r="J18" s="11">
        <f t="shared" si="10"/>
        <v>-0.59803719808394717</v>
      </c>
      <c r="K18" s="11">
        <f t="shared" si="10"/>
        <v>1.3110228845643164</v>
      </c>
      <c r="L18" s="31">
        <f t="shared" si="4"/>
        <v>0.7129856864803692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7.0206931072320611</v>
      </c>
      <c r="C19" s="10">
        <f>'Occ T2'!C15</f>
        <v>8.4120255404731239</v>
      </c>
      <c r="D19" s="10">
        <f>'Occ T2'!D15</f>
        <v>8.5282755604552314</v>
      </c>
      <c r="E19" s="10">
        <f>'Occ T2'!E15</f>
        <v>13.185910368202507</v>
      </c>
      <c r="F19" s="10">
        <f>'Occ T2'!F15</f>
        <v>15.075144982511816</v>
      </c>
      <c r="H19" s="11">
        <f t="shared" si="10"/>
        <v>1.3913324332410628</v>
      </c>
      <c r="I19" s="31">
        <f t="shared" si="5"/>
        <v>0.11625001998210749</v>
      </c>
      <c r="J19" s="11">
        <f t="shared" si="10"/>
        <v>4.6576348077472751</v>
      </c>
      <c r="K19" s="11">
        <f t="shared" si="10"/>
        <v>1.8892346143093093</v>
      </c>
      <c r="L19" s="31">
        <f t="shared" si="4"/>
        <v>6.5468694220565844</v>
      </c>
    </row>
    <row r="20" spans="1:12" x14ac:dyDescent="0.2">
      <c r="A20" s="10" t="str">
        <f>'Occ T2'!A16</f>
        <v>33 Protective service occupations</v>
      </c>
      <c r="B20" s="10">
        <f>'Occ T2'!B16</f>
        <v>6.8566715797641526</v>
      </c>
      <c r="C20" s="10">
        <f>'Occ T2'!C16</f>
        <v>6.4710175115266857</v>
      </c>
      <c r="D20" s="10">
        <f>'Occ T2'!D16</f>
        <v>6.7024339220224309</v>
      </c>
      <c r="E20" s="10">
        <f>'Occ T2'!E16</f>
        <v>5.820224583071286</v>
      </c>
      <c r="F20" s="10">
        <f>'Occ T2'!F16</f>
        <v>6.2119283828368612</v>
      </c>
      <c r="H20" s="11">
        <f t="shared" si="10"/>
        <v>-0.38565406823746695</v>
      </c>
      <c r="I20" s="31">
        <f t="shared" si="5"/>
        <v>0.23141641049574524</v>
      </c>
      <c r="J20" s="11">
        <f t="shared" si="10"/>
        <v>-0.88220933895114495</v>
      </c>
      <c r="K20" s="11">
        <f t="shared" si="10"/>
        <v>0.39170379976557523</v>
      </c>
      <c r="L20" s="31">
        <f t="shared" si="4"/>
        <v>-0.49050553918556972</v>
      </c>
    </row>
    <row r="21" spans="1:12" x14ac:dyDescent="0.2">
      <c r="A21" s="10" t="str">
        <f>'Occ T2'!A17</f>
        <v>34 Culture, media and sports occupations</v>
      </c>
      <c r="B21" s="10">
        <f>'Occ T2'!B17</f>
        <v>14.082386349605946</v>
      </c>
      <c r="C21" s="10">
        <f>'Occ T2'!C17</f>
        <v>13.707603334963386</v>
      </c>
      <c r="D21" s="10">
        <f>'Occ T2'!D17</f>
        <v>14.484729589949158</v>
      </c>
      <c r="E21" s="10">
        <f>'Occ T2'!E17</f>
        <v>13.366130765405774</v>
      </c>
      <c r="F21" s="10">
        <f>'Occ T2'!F17</f>
        <v>14.549824598953464</v>
      </c>
      <c r="H21" s="11">
        <f t="shared" si="10"/>
        <v>-0.37478301464255992</v>
      </c>
      <c r="I21" s="31">
        <f t="shared" si="5"/>
        <v>0.77712625498577204</v>
      </c>
      <c r="J21" s="11">
        <f t="shared" si="10"/>
        <v>-1.1185988245433833</v>
      </c>
      <c r="K21" s="11">
        <f t="shared" si="10"/>
        <v>1.1836938335476894</v>
      </c>
      <c r="L21" s="31">
        <f t="shared" si="4"/>
        <v>6.5095009004306092E-2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37.366402589152244</v>
      </c>
      <c r="C22" s="10">
        <f>'Occ T2'!C18</f>
        <v>40.466967111438528</v>
      </c>
      <c r="D22" s="10">
        <f>'Occ T2'!D18</f>
        <v>40.839037785803164</v>
      </c>
      <c r="E22" s="10">
        <f>'Occ T2'!E18</f>
        <v>41.85912549966924</v>
      </c>
      <c r="F22" s="10">
        <f>'Occ T2'!F18</f>
        <v>44.314946715205231</v>
      </c>
      <c r="H22" s="11">
        <f t="shared" ref="H22" si="11">C22-B22</f>
        <v>3.1005645222862839</v>
      </c>
      <c r="I22" s="31">
        <f t="shared" si="5"/>
        <v>0.37207067436463603</v>
      </c>
      <c r="J22" s="11">
        <f t="shared" ref="J22" si="12">E22-D22</f>
        <v>1.0200877138660758</v>
      </c>
      <c r="K22" s="11">
        <f t="shared" ref="K22" si="13">F22-E22</f>
        <v>2.4558212155359911</v>
      </c>
      <c r="L22" s="31">
        <f t="shared" si="4"/>
        <v>3.4759089294020669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58.804949633323645</v>
      </c>
      <c r="C24" s="31">
        <f>'Occ T1'!C11</f>
        <v>57.228807598822314</v>
      </c>
      <c r="D24" s="31">
        <f>'Occ T1'!D11</f>
        <v>57.271017215048602</v>
      </c>
      <c r="E24" s="31">
        <f>'Occ T1'!E11</f>
        <v>57.523482892148749</v>
      </c>
      <c r="F24" s="31">
        <f>'Occ T1'!F11</f>
        <v>53.259182823040717</v>
      </c>
      <c r="H24" s="31">
        <f t="shared" ref="H24:K26" si="14">C24-B24</f>
        <v>-1.5761420345013306</v>
      </c>
      <c r="I24" s="31">
        <f t="shared" si="5"/>
        <v>4.2209616226287494E-2</v>
      </c>
      <c r="J24" s="31">
        <f t="shared" si="14"/>
        <v>0.25246567710014745</v>
      </c>
      <c r="K24" s="31">
        <f t="shared" si="14"/>
        <v>-4.2643000691080317</v>
      </c>
      <c r="L24" s="31">
        <f t="shared" si="4"/>
        <v>-4.0118343920078843</v>
      </c>
    </row>
    <row r="25" spans="1:12" x14ac:dyDescent="0.2">
      <c r="A25" t="str">
        <f>'Occ T2'!A19</f>
        <v>41 Administrative occupations</v>
      </c>
      <c r="B25" s="32">
        <f>'Occ T2'!B19</f>
        <v>45.537011859192198</v>
      </c>
      <c r="C25" s="32">
        <f>'Occ T2'!C19</f>
        <v>45.042305611179387</v>
      </c>
      <c r="D25" s="32">
        <f>'Occ T2'!D19</f>
        <v>45.619634954511639</v>
      </c>
      <c r="E25" s="32">
        <f>'Occ T2'!E19</f>
        <v>47.036918873383904</v>
      </c>
      <c r="F25" s="32">
        <f>'Occ T2'!F19</f>
        <v>45.266111204586714</v>
      </c>
      <c r="H25" s="11">
        <f t="shared" si="14"/>
        <v>-0.49470624801281105</v>
      </c>
      <c r="I25" s="31">
        <f t="shared" si="5"/>
        <v>0.57732934333225217</v>
      </c>
      <c r="J25" s="11">
        <f t="shared" si="14"/>
        <v>1.4172839188722648</v>
      </c>
      <c r="K25" s="11">
        <f t="shared" si="14"/>
        <v>-1.7708076687971896</v>
      </c>
      <c r="L25" s="31">
        <f t="shared" si="4"/>
        <v>-0.35352374992492486</v>
      </c>
    </row>
    <row r="26" spans="1:12" x14ac:dyDescent="0.2">
      <c r="A26" t="str">
        <f>'Occ T2'!A20</f>
        <v>42 Secretarial and related occupations</v>
      </c>
      <c r="B26" s="32">
        <f>'Occ T2'!B20</f>
        <v>13.267937774131449</v>
      </c>
      <c r="C26" s="32">
        <f>'Occ T2'!C20</f>
        <v>12.186501987642931</v>
      </c>
      <c r="D26" s="32">
        <f>'Occ T2'!D20</f>
        <v>11.651382260536964</v>
      </c>
      <c r="E26" s="32">
        <f>'Occ T2'!E20</f>
        <v>10.486564018764843</v>
      </c>
      <c r="F26" s="32">
        <f>'Occ T2'!F20</f>
        <v>7.993071618454004</v>
      </c>
      <c r="H26" s="11">
        <f t="shared" si="14"/>
        <v>-1.0814357864885178</v>
      </c>
      <c r="I26" s="31">
        <f t="shared" si="5"/>
        <v>-0.53511972710596645</v>
      </c>
      <c r="J26" s="11">
        <f t="shared" si="14"/>
        <v>-1.1648182417721209</v>
      </c>
      <c r="K26" s="11">
        <f t="shared" si="14"/>
        <v>-2.4934924003108394</v>
      </c>
      <c r="L26" s="31">
        <f t="shared" si="4"/>
        <v>-3.6583106420829603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48.273598438425566</v>
      </c>
      <c r="C28" s="31">
        <f>'Occ T1'!C12</f>
        <v>48.817278532387618</v>
      </c>
      <c r="D28" s="31">
        <f>'Occ T1'!D12</f>
        <v>42.643863458383002</v>
      </c>
      <c r="E28" s="31">
        <f>'Occ T1'!E12</f>
        <v>44.656116089664778</v>
      </c>
      <c r="F28" s="31">
        <f>'Occ T1'!F12</f>
        <v>44.039533802851082</v>
      </c>
      <c r="H28" s="31">
        <f t="shared" ref="H28:K30" si="15">C28-B28</f>
        <v>0.54368009396205252</v>
      </c>
      <c r="I28" s="31">
        <f t="shared" si="5"/>
        <v>-6.1734150740046161</v>
      </c>
      <c r="J28" s="31">
        <f t="shared" si="15"/>
        <v>2.0122526312817755</v>
      </c>
      <c r="K28" s="31">
        <f t="shared" si="15"/>
        <v>-0.61658228681369565</v>
      </c>
      <c r="L28" s="31">
        <f t="shared" si="4"/>
        <v>1.3956703444680798</v>
      </c>
    </row>
    <row r="29" spans="1:12" x14ac:dyDescent="0.2">
      <c r="A29" s="10" t="str">
        <f>'Occ T2'!A21</f>
        <v>51 Skilled agricultural and related trades</v>
      </c>
      <c r="B29" s="10">
        <f>'Occ T2'!B21</f>
        <v>4.6385008650290258</v>
      </c>
      <c r="C29" s="10">
        <f>'Occ T2'!C21</f>
        <v>5.076984504815508</v>
      </c>
      <c r="D29" s="10">
        <f>'Occ T2'!D21</f>
        <v>4.2171130192390267</v>
      </c>
      <c r="E29" s="10">
        <f>'Occ T2'!E21</f>
        <v>4.4065480966332942</v>
      </c>
      <c r="F29" s="10">
        <f>'Occ T2'!F21</f>
        <v>5.179431201935274</v>
      </c>
      <c r="H29" s="11">
        <f t="shared" si="15"/>
        <v>0.43848363978648219</v>
      </c>
      <c r="I29" s="31">
        <f t="shared" si="5"/>
        <v>-0.8598714855764813</v>
      </c>
      <c r="J29" s="11">
        <f t="shared" si="15"/>
        <v>0.18943507739426746</v>
      </c>
      <c r="K29" s="11">
        <f t="shared" si="15"/>
        <v>0.77288310530197979</v>
      </c>
      <c r="L29" s="31">
        <f t="shared" si="4"/>
        <v>0.96231818269624725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19.225953042941963</v>
      </c>
      <c r="C30" s="10">
        <f>'Occ T2'!C22</f>
        <v>19.923267711604904</v>
      </c>
      <c r="D30" s="10">
        <f>'Occ T2'!D22</f>
        <v>16.973328697190929</v>
      </c>
      <c r="E30" s="10">
        <f>'Occ T2'!E22</f>
        <v>17.52247947632042</v>
      </c>
      <c r="F30" s="10">
        <f>'Occ T2'!F22</f>
        <v>16.71191837920027</v>
      </c>
      <c r="H30" s="11">
        <f t="shared" si="15"/>
        <v>0.69731466866294056</v>
      </c>
      <c r="I30" s="31">
        <f t="shared" si="5"/>
        <v>-2.9499390144139745</v>
      </c>
      <c r="J30" s="11">
        <f t="shared" si="15"/>
        <v>0.54915077912949073</v>
      </c>
      <c r="K30" s="11">
        <f t="shared" si="15"/>
        <v>-0.81056109712015001</v>
      </c>
      <c r="L30" s="31">
        <f t="shared" si="4"/>
        <v>-0.26141031799065928</v>
      </c>
    </row>
    <row r="31" spans="1:12" x14ac:dyDescent="0.2">
      <c r="A31" s="10" t="str">
        <f>'Occ T2'!A23</f>
        <v>53 Skilled construction and building trades</v>
      </c>
      <c r="B31" s="10">
        <f>'Occ T2'!B23</f>
        <v>13.056626687304844</v>
      </c>
      <c r="C31" s="10">
        <f>'Occ T2'!C23</f>
        <v>13.222084944303807</v>
      </c>
      <c r="D31" s="10">
        <f>'Occ T2'!D23</f>
        <v>11.663353379715661</v>
      </c>
      <c r="E31" s="10">
        <f>'Occ T2'!E23</f>
        <v>11.957676045558417</v>
      </c>
      <c r="F31" s="10">
        <f>'Occ T2'!F23</f>
        <v>10.858644861174174</v>
      </c>
      <c r="H31" s="11">
        <f t="shared" ref="H31:H32" si="16">C31-B31</f>
        <v>0.16545825699896355</v>
      </c>
      <c r="I31" s="31">
        <f t="shared" si="5"/>
        <v>-1.5587315645881468</v>
      </c>
      <c r="J31" s="11">
        <f t="shared" ref="J31:J32" si="17">E31-D31</f>
        <v>0.29432266584275624</v>
      </c>
      <c r="K31" s="11">
        <f t="shared" ref="K31:K32" si="18">F31-E31</f>
        <v>-1.0990311843842431</v>
      </c>
      <c r="L31" s="31">
        <f t="shared" si="4"/>
        <v>-0.80470851854148684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11.352517843149737</v>
      </c>
      <c r="C32" s="10">
        <f>'Occ T2'!C24</f>
        <v>10.594941371663392</v>
      </c>
      <c r="D32" s="10">
        <f>'Occ T2'!D24</f>
        <v>9.7900683622373847</v>
      </c>
      <c r="E32" s="10">
        <f>'Occ T2'!E24</f>
        <v>10.769412471152652</v>
      </c>
      <c r="F32" s="10">
        <f>'Occ T2'!F24</f>
        <v>11.289539360541372</v>
      </c>
      <c r="H32" s="11">
        <f t="shared" si="16"/>
        <v>-0.75757647148634533</v>
      </c>
      <c r="I32" s="31">
        <f t="shared" si="5"/>
        <v>-0.80487300942600726</v>
      </c>
      <c r="J32" s="11">
        <f t="shared" si="17"/>
        <v>0.97934410891526724</v>
      </c>
      <c r="K32" s="11">
        <f t="shared" si="18"/>
        <v>0.52012688938872031</v>
      </c>
      <c r="L32" s="31">
        <f t="shared" si="4"/>
        <v>1.4994709983039876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47.217473620949022</v>
      </c>
      <c r="C34" s="31">
        <f>'Occ T1'!C13</f>
        <v>50.859474025099225</v>
      </c>
      <c r="D34" s="31">
        <f>'Occ T1'!D13</f>
        <v>47.839237022745252</v>
      </c>
      <c r="E34" s="31">
        <f>'Occ T1'!E13</f>
        <v>48.698299778963992</v>
      </c>
      <c r="F34" s="31">
        <f>'Occ T1'!F13</f>
        <v>51.513026067164752</v>
      </c>
      <c r="H34" s="31">
        <f t="shared" ref="H34:K36" si="19">C34-B34</f>
        <v>3.6420004041502025</v>
      </c>
      <c r="I34" s="31">
        <f t="shared" si="5"/>
        <v>-3.0202370023539729</v>
      </c>
      <c r="J34" s="31">
        <f t="shared" si="19"/>
        <v>0.85906275621874073</v>
      </c>
      <c r="K34" s="31">
        <f t="shared" si="19"/>
        <v>2.8147262882007595</v>
      </c>
      <c r="L34" s="31">
        <f t="shared" si="4"/>
        <v>3.6737890444195003</v>
      </c>
    </row>
    <row r="35" spans="1:12" x14ac:dyDescent="0.2">
      <c r="A35" s="10" t="str">
        <f>'Occ T2'!A25</f>
        <v>61 Caring personal service occupations</v>
      </c>
      <c r="B35" s="10">
        <f>'Occ T2'!B25</f>
        <v>32.92307383765533</v>
      </c>
      <c r="C35" s="10">
        <f>'Occ T2'!C25</f>
        <v>36.105717628371544</v>
      </c>
      <c r="D35" s="10">
        <f>'Occ T2'!D25</f>
        <v>34.120519963861241</v>
      </c>
      <c r="E35" s="10">
        <f>'Occ T2'!E25</f>
        <v>35.77832362718889</v>
      </c>
      <c r="F35" s="10">
        <f>'Occ T2'!F25</f>
        <v>38.363332115214213</v>
      </c>
      <c r="G35" s="10"/>
      <c r="H35" s="11">
        <f t="shared" si="19"/>
        <v>3.1826437907162131</v>
      </c>
      <c r="I35" s="31">
        <f t="shared" si="5"/>
        <v>-1.9851976645103022</v>
      </c>
      <c r="J35" s="11">
        <f t="shared" si="19"/>
        <v>1.6578036633276483</v>
      </c>
      <c r="K35" s="11">
        <f t="shared" si="19"/>
        <v>2.5850084880253235</v>
      </c>
      <c r="L35" s="31">
        <f t="shared" si="4"/>
        <v>4.2428121513529717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13.702609981394827</v>
      </c>
      <c r="C36" s="10">
        <f>'Occ T2'!C26</f>
        <v>14.25301028353654</v>
      </c>
      <c r="D36" s="10">
        <f>'Occ T2'!D26</f>
        <v>13.109653413017485</v>
      </c>
      <c r="E36" s="10">
        <f>'Occ T2'!E26</f>
        <v>12.464425679894802</v>
      </c>
      <c r="F36" s="10">
        <f>'Occ T2'!F26</f>
        <v>12.658944292492629</v>
      </c>
      <c r="G36" s="10"/>
      <c r="H36" s="11">
        <f t="shared" si="19"/>
        <v>0.55040030214171232</v>
      </c>
      <c r="I36" s="31">
        <f t="shared" si="5"/>
        <v>-1.1433568705190549</v>
      </c>
      <c r="J36" s="11">
        <f t="shared" si="19"/>
        <v>-0.64522773312268278</v>
      </c>
      <c r="K36" s="11">
        <f t="shared" si="19"/>
        <v>0.1945186125978271</v>
      </c>
      <c r="L36" s="31">
        <f t="shared" si="4"/>
        <v>-0.45070912052485568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0.59178980189886221</v>
      </c>
      <c r="C37" s="10">
        <f>'Occ T2'!C27</f>
        <v>0.50074611319114404</v>
      </c>
      <c r="D37" s="10">
        <f>'Occ T2'!D27</f>
        <v>0.60906364586652584</v>
      </c>
      <c r="E37" s="10">
        <f>'Occ T2'!E27</f>
        <v>0.4555504718803034</v>
      </c>
      <c r="F37" s="10">
        <f>'Occ T2'!F27</f>
        <v>0.4907496594579136</v>
      </c>
      <c r="G37" s="10"/>
      <c r="H37" s="11">
        <f t="shared" ref="H37" si="20">C37-B37</f>
        <v>-9.1043688707718173E-2</v>
      </c>
      <c r="I37" s="31">
        <f t="shared" ref="I37" si="21">D37-C37</f>
        <v>0.1083175326753818</v>
      </c>
      <c r="J37" s="11">
        <f t="shared" ref="J37" si="22">E37-D37</f>
        <v>-0.15351317398622244</v>
      </c>
      <c r="K37" s="11">
        <f t="shared" ref="K37" si="23">F37-E37</f>
        <v>3.5199187577610203E-2</v>
      </c>
      <c r="L37" s="31">
        <f t="shared" ref="L37" si="24">F37-D37</f>
        <v>-0.11831398640861224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44.112464196709482</v>
      </c>
      <c r="C39" s="31">
        <f>'Occ T1'!C14</f>
        <v>44.090976017200113</v>
      </c>
      <c r="D39" s="31">
        <f>'Occ T1'!D14</f>
        <v>43.91956022044387</v>
      </c>
      <c r="E39" s="31">
        <f>'Occ T1'!E14</f>
        <v>44.789174430283794</v>
      </c>
      <c r="F39" s="31">
        <f>'Occ T1'!F14</f>
        <v>45.040633960699182</v>
      </c>
      <c r="H39" s="31">
        <f>C39-B39</f>
        <v>-2.1488179509368877E-2</v>
      </c>
      <c r="I39" s="31">
        <f t="shared" si="5"/>
        <v>-0.17141579675624286</v>
      </c>
      <c r="J39" s="31">
        <f>E39-D39</f>
        <v>0.86961420983992355</v>
      </c>
      <c r="K39" s="31">
        <f>F39-E39</f>
        <v>0.2514595304153886</v>
      </c>
      <c r="L39" s="31">
        <f t="shared" si="4"/>
        <v>1.1210737402553121</v>
      </c>
    </row>
    <row r="40" spans="1:12" s="30" customFormat="1" x14ac:dyDescent="0.2">
      <c r="A40" s="126" t="str">
        <f>'Occ T2'!A28</f>
        <v>71 Sales occupations</v>
      </c>
      <c r="B40" s="126">
        <f>'Occ T2'!B28</f>
        <v>35.259233488954557</v>
      </c>
      <c r="C40" s="126">
        <f>'Occ T2'!C28</f>
        <v>34.484465415893261</v>
      </c>
      <c r="D40" s="126">
        <f>'Occ T2'!D28</f>
        <v>34.228482407914534</v>
      </c>
      <c r="E40" s="126">
        <f>'Occ T2'!E28</f>
        <v>33.956955990456294</v>
      </c>
      <c r="F40" s="126">
        <f>'Occ T2'!F28</f>
        <v>32.962455671638708</v>
      </c>
      <c r="G40"/>
      <c r="H40" s="11">
        <f>C40-B40</f>
        <v>-0.77476807306129558</v>
      </c>
      <c r="I40" s="31">
        <f t="shared" si="5"/>
        <v>-0.25598300797872753</v>
      </c>
      <c r="J40" s="11">
        <f t="shared" ref="J40" si="25">E40-D40</f>
        <v>-0.27152641745824013</v>
      </c>
      <c r="K40" s="11">
        <f t="shared" ref="K40" si="26">F40-E40</f>
        <v>-0.99450031881758605</v>
      </c>
      <c r="L40" s="31">
        <f t="shared" si="4"/>
        <v>-1.2660267362758262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8.8532307077549284</v>
      </c>
      <c r="C41" s="126">
        <f>'Occ T2'!C29</f>
        <v>9.6065106013068515</v>
      </c>
      <c r="D41" s="126">
        <f>'Occ T2'!D29</f>
        <v>9.6910778125293326</v>
      </c>
      <c r="E41" s="126">
        <f>'Occ T2'!E29</f>
        <v>10.832218439827502</v>
      </c>
      <c r="F41" s="126">
        <f>'Occ T2'!F29</f>
        <v>12.078178289060476</v>
      </c>
      <c r="G41"/>
      <c r="H41" s="11">
        <f t="shared" ref="H41" si="27">C41-B41</f>
        <v>0.75327989355192315</v>
      </c>
      <c r="I41" s="31">
        <f t="shared" si="5"/>
        <v>8.456721122248112E-2</v>
      </c>
      <c r="J41" s="11">
        <f t="shared" ref="J41" si="28">E41-D41</f>
        <v>1.141140627298169</v>
      </c>
      <c r="K41" s="11">
        <f t="shared" ref="K41" si="29">F41-E41</f>
        <v>1.2459598492329746</v>
      </c>
      <c r="L41" s="31">
        <f t="shared" si="4"/>
        <v>2.3871004765311437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25.764537605450322</v>
      </c>
      <c r="C43" s="31">
        <f>'Occ T1'!C15</f>
        <v>27.864821182414438</v>
      </c>
      <c r="D43" s="31">
        <f>'Occ T1'!D15</f>
        <v>23.233726420590095</v>
      </c>
      <c r="E43" s="31">
        <f>'Occ T1'!E15</f>
        <v>24.170102670398609</v>
      </c>
      <c r="F43" s="31">
        <f>'Occ T1'!F15</f>
        <v>23.570946741011522</v>
      </c>
      <c r="H43" s="31">
        <f t="shared" ref="H43:K45" si="30">C43-B43</f>
        <v>2.1002835769641166</v>
      </c>
      <c r="I43" s="31">
        <f t="shared" si="5"/>
        <v>-4.6310947618243432</v>
      </c>
      <c r="J43" s="31">
        <f t="shared" si="30"/>
        <v>0.93637624980851442</v>
      </c>
      <c r="K43" s="31">
        <f t="shared" si="30"/>
        <v>-0.59915592938708784</v>
      </c>
      <c r="L43" s="31">
        <f t="shared" si="4"/>
        <v>0.33722032042142658</v>
      </c>
    </row>
    <row r="44" spans="1:12" x14ac:dyDescent="0.2">
      <c r="A44" s="10" t="str">
        <f>'Occ T2'!A30</f>
        <v>81 Process, plant and machine operatives</v>
      </c>
      <c r="B44" s="10">
        <f>'Occ T2'!B30</f>
        <v>8.0260226574220681</v>
      </c>
      <c r="C44" s="10">
        <f>'Occ T2'!C30</f>
        <v>8.1258526254614427</v>
      </c>
      <c r="D44" s="10">
        <f>'Occ T2'!D30</f>
        <v>7.0556909979899514</v>
      </c>
      <c r="E44" s="10">
        <f>'Occ T2'!E30</f>
        <v>7.6454002108969306</v>
      </c>
      <c r="F44" s="10">
        <f>'Occ T2'!F30</f>
        <v>7.3538804712686536</v>
      </c>
      <c r="H44" s="11">
        <f t="shared" si="30"/>
        <v>9.9829968039374606E-2</v>
      </c>
      <c r="I44" s="31">
        <f t="shared" si="5"/>
        <v>-1.0701616274714914</v>
      </c>
      <c r="J44" s="11">
        <f t="shared" si="30"/>
        <v>0.5897092129069792</v>
      </c>
      <c r="K44" s="11">
        <f t="shared" si="30"/>
        <v>-0.29151973962827693</v>
      </c>
      <c r="L44" s="31">
        <f t="shared" si="4"/>
        <v>0.29818947327870227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17.738514948028254</v>
      </c>
      <c r="C45" s="10">
        <f>'Occ T2'!C31</f>
        <v>19.738968556952997</v>
      </c>
      <c r="D45" s="10">
        <f>'Occ T2'!D31</f>
        <v>16.178035422600143</v>
      </c>
      <c r="E45" s="10">
        <f>'Occ T2'!E31</f>
        <v>16.524702459501679</v>
      </c>
      <c r="F45" s="10">
        <f>'Occ T2'!F31</f>
        <v>16.217066269742869</v>
      </c>
      <c r="H45" s="11">
        <f t="shared" si="30"/>
        <v>2.0004536089247438</v>
      </c>
      <c r="I45" s="31">
        <f t="shared" si="5"/>
        <v>-3.5609331343528545</v>
      </c>
      <c r="J45" s="11">
        <f t="shared" si="30"/>
        <v>0.34666703690153611</v>
      </c>
      <c r="K45" s="11">
        <f t="shared" si="30"/>
        <v>-0.30763618975881002</v>
      </c>
      <c r="L45" s="31">
        <f t="shared" si="4"/>
        <v>3.9030847142726088E-2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58.934685719907762</v>
      </c>
      <c r="C47" s="31">
        <f>'Occ T1'!C16</f>
        <v>61.724436239008696</v>
      </c>
      <c r="D47" s="31">
        <f>'Occ T1'!D16</f>
        <v>55.679094264707729</v>
      </c>
      <c r="E47" s="31">
        <f>'Occ T1'!E16</f>
        <v>56.022538893596277</v>
      </c>
      <c r="F47" s="31">
        <f>'Occ T1'!F16</f>
        <v>53.701999076663448</v>
      </c>
      <c r="H47" s="31">
        <f t="shared" ref="H47:K49" si="31">C47-B47</f>
        <v>2.7897505191009344</v>
      </c>
      <c r="I47" s="31">
        <f t="shared" si="5"/>
        <v>-6.0453419743009675</v>
      </c>
      <c r="J47" s="31">
        <f t="shared" si="31"/>
        <v>0.34344462888854821</v>
      </c>
      <c r="K47" s="31">
        <f t="shared" si="31"/>
        <v>-2.3205398169328291</v>
      </c>
      <c r="L47" s="31">
        <f t="shared" si="4"/>
        <v>-1.9770951880442809</v>
      </c>
    </row>
    <row r="48" spans="1:12" x14ac:dyDescent="0.2">
      <c r="A48" s="10" t="str">
        <f>'Occ T2'!A32</f>
        <v>91 Elementary trades and related occupations</v>
      </c>
      <c r="B48" s="10">
        <f>'Occ T2'!B32</f>
        <v>7.063310593170133</v>
      </c>
      <c r="C48" s="10">
        <f>'Occ T2'!C32</f>
        <v>6.4613374101562142</v>
      </c>
      <c r="D48" s="10">
        <f>'Occ T2'!D32</f>
        <v>5.6232553409591262</v>
      </c>
      <c r="E48" s="10">
        <f>'Occ T2'!E32</f>
        <v>10.637464188413258</v>
      </c>
      <c r="F48" s="10">
        <f>'Occ T2'!F32</f>
        <v>11.837179398559336</v>
      </c>
      <c r="H48" s="11">
        <f t="shared" si="31"/>
        <v>-0.60197318301391878</v>
      </c>
      <c r="I48" s="31">
        <f t="shared" si="5"/>
        <v>-0.83808206919708805</v>
      </c>
      <c r="J48" s="11">
        <f t="shared" si="31"/>
        <v>5.0142088474541318</v>
      </c>
      <c r="K48" s="11">
        <f t="shared" si="31"/>
        <v>1.1997152101460777</v>
      </c>
      <c r="L48" s="31">
        <f t="shared" si="4"/>
        <v>6.2139240576002095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51.871375126737632</v>
      </c>
      <c r="C49" s="10">
        <f>'Occ T2'!C33</f>
        <v>55.263098828852485</v>
      </c>
      <c r="D49" s="10">
        <f>'Occ T2'!D33</f>
        <v>50.055838923748603</v>
      </c>
      <c r="E49" s="10">
        <f>'Occ T2'!E33</f>
        <v>45.385074705183015</v>
      </c>
      <c r="F49" s="10">
        <f>'Occ T2'!F33</f>
        <v>41.864819678104112</v>
      </c>
      <c r="H49" s="11">
        <f t="shared" si="31"/>
        <v>3.3917237021148523</v>
      </c>
      <c r="I49" s="31">
        <f t="shared" si="5"/>
        <v>-5.2072599051038821</v>
      </c>
      <c r="J49" s="11">
        <f t="shared" si="31"/>
        <v>-4.6707642185655871</v>
      </c>
      <c r="K49" s="11">
        <f t="shared" si="31"/>
        <v>-3.5202550270789033</v>
      </c>
      <c r="L49" s="31">
        <f t="shared" si="4"/>
        <v>-8.1910192456444904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554.29899999999986</v>
      </c>
      <c r="C51" s="34">
        <f>'Occ T1'!C18</f>
        <v>595.88100000000043</v>
      </c>
      <c r="D51" s="34">
        <f>'Occ T1'!D18</f>
        <v>580.88100000000043</v>
      </c>
      <c r="E51" s="34">
        <f>'Occ T1'!E18</f>
        <v>601.08500000000026</v>
      </c>
      <c r="F51" s="34">
        <f>'Occ T1'!F18</f>
        <v>627.94699999999966</v>
      </c>
      <c r="G51" s="24"/>
      <c r="H51" s="34">
        <f>C51-B51</f>
        <v>41.582000000000562</v>
      </c>
      <c r="I51" s="205">
        <f>D51-C51</f>
        <v>-15</v>
      </c>
      <c r="J51" s="34">
        <f>E51-D51</f>
        <v>20.203999999999837</v>
      </c>
      <c r="K51" s="34">
        <f>F51-E51</f>
        <v>26.861999999999398</v>
      </c>
      <c r="L51" s="205">
        <f>F51-D51</f>
        <v>47.065999999999235</v>
      </c>
    </row>
    <row r="53" spans="1:12" ht="15.75" x14ac:dyDescent="0.25">
      <c r="A53" s="19" t="str">
        <f>CONCATENATE(A1," (Continued)")</f>
        <v>Occupation Table 3  Employment Change by Occupation in Occupation Group (SOC 2020), 2015-2035, Thames Valley Berkshire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3.5443206220894918</v>
      </c>
      <c r="C59" s="44">
        <f>IF(AND(D$5-C$5 &lt;&gt; 0,D7 &lt;&gt; 0,C7 &lt;&gt; 0),(EXP(LN(D7/C7)/(D$5-C$5))-1)*100,0)</f>
        <v>-0.53056326066091009</v>
      </c>
      <c r="D59" s="44">
        <f>IF(AND(E$5-D$5 &lt;&gt; 0,E7 &lt;&gt; 0,D7 &lt;&gt; 0),(EXP(LN(E7/D7)/(E$5-D$5))-1)*100,0)</f>
        <v>-0.84363463376717629</v>
      </c>
      <c r="E59" s="44">
        <f>IF(AND(F$5-E$5 &lt;&gt; 0,F7 &lt;&gt; 0,E7 &lt;&gt; 0),(EXP(LN(F7/E7)/(F$5-E$5))-1)*100,0)</f>
        <v>0.94522696217784752</v>
      </c>
      <c r="F59" s="44">
        <f>IF(AND(F$5-D$5 &lt;&gt; 0,F7 &lt;&gt; 0,D7 &lt;&gt; 0),(EXP(LN(F7/D7)/(F$5-D$5))-1)*100,0)</f>
        <v>0.34538238069152793</v>
      </c>
      <c r="H59" s="44">
        <f>(B7/B$51)*100</f>
        <v>12.026889401264926</v>
      </c>
      <c r="I59" s="44">
        <f>(C7/C$51)*100</f>
        <v>12.860060336280913</v>
      </c>
      <c r="J59" s="44">
        <f>(D7/D$51)*100</f>
        <v>13.122151012787814</v>
      </c>
      <c r="K59" s="44">
        <f>(E7/E$51)*100</f>
        <v>12.155121598471666</v>
      </c>
      <c r="L59" s="44">
        <f>(F7/F$51)*100</f>
        <v>12.782920751563505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4.2017608712257903</v>
      </c>
      <c r="C60" s="44">
        <f t="shared" si="32"/>
        <v>-3.9194908711259746E-2</v>
      </c>
      <c r="D60" s="44">
        <f t="shared" si="32"/>
        <v>-1.6491198755289482</v>
      </c>
      <c r="E60" s="44">
        <f t="shared" si="32"/>
        <v>0.83468570769951178</v>
      </c>
      <c r="F60" s="44">
        <f>IF(AND(F$5-D$5 &lt;&gt; 0,F8 &lt;&gt; 0,D8 &lt;&gt; 0),(EXP(LN(F8/D8)/(F$5-D$5))-1)*100,0)</f>
        <v>-1.4209615226690175E-4</v>
      </c>
      <c r="H60" s="44">
        <f t="shared" ref="H60:L60" si="33">(B8/B$51)*100</f>
        <v>8.507729725911144</v>
      </c>
      <c r="I60" s="44">
        <f t="shared" si="33"/>
        <v>9.3303615738543204</v>
      </c>
      <c r="J60" s="44">
        <f t="shared" si="33"/>
        <v>9.5675465926103396</v>
      </c>
      <c r="K60" s="44">
        <f t="shared" si="33"/>
        <v>8.5083063829120249</v>
      </c>
      <c r="L60" s="44">
        <f t="shared" si="33"/>
        <v>8.8502494259474105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1.9010193045468693</v>
      </c>
      <c r="C61" s="44">
        <f>IF(AND(D$5-C$5 &lt;&gt; 0,D9 &lt;&gt; 0,C9 &lt;&gt; 0),(EXP(LN(D9/C9)/(D$5-C$5))-1)*100,0)</f>
        <v>-1.8294402182194802</v>
      </c>
      <c r="D61" s="44">
        <f t="shared" si="34"/>
        <v>1.2031988759436674</v>
      </c>
      <c r="E61" s="44">
        <f t="shared" si="34"/>
        <v>1.1989716354527946</v>
      </c>
      <c r="F61" s="44">
        <f>IF(AND(F$5-D$5 &lt;&gt; 0,F9 &lt;&gt; 0,D9 &lt;&gt; 0),(EXP(LN(F9/D9)/(F$5-D$5))-1)*100,0)</f>
        <v>1.2003806959970609</v>
      </c>
      <c r="H61" s="44">
        <f t="shared" ref="H61:L61" si="35">(B9/B$51)*100</f>
        <v>3.5191596753537819</v>
      </c>
      <c r="I61" s="44">
        <f t="shared" si="35"/>
        <v>3.5296987624265928</v>
      </c>
      <c r="J61" s="44">
        <f t="shared" si="35"/>
        <v>3.5546044201774749</v>
      </c>
      <c r="K61" s="44">
        <f t="shared" si="35"/>
        <v>3.6468152155596401</v>
      </c>
      <c r="L61" s="44">
        <f t="shared" si="35"/>
        <v>3.9326713256160946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3.4538073511545031</v>
      </c>
      <c r="C63" s="44">
        <f t="shared" si="36"/>
        <v>2.1260779109770533</v>
      </c>
      <c r="D63" s="44">
        <f t="shared" si="36"/>
        <v>1.9307653048501905</v>
      </c>
      <c r="E63" s="44">
        <f t="shared" si="36"/>
        <v>0.99625363374991061</v>
      </c>
      <c r="F63" s="44">
        <f>IF(AND(F$5-D$5 &lt;&gt; 0,F11 &lt;&gt; 0,D11 &lt;&gt; 0),(EXP(LN(F11/D11)/(F$5-D$5))-1)*100,0)</f>
        <v>1.3068016577562958</v>
      </c>
      <c r="H63" s="44">
        <f>(B11/B$51)*100</f>
        <v>23.075059305145395</v>
      </c>
      <c r="I63" s="44">
        <f>(C11/C$51)*100</f>
        <v>24.587439063649779</v>
      </c>
      <c r="J63" s="44">
        <f>(D11/D$51)*100</f>
        <v>25.758603644640811</v>
      </c>
      <c r="K63" s="44">
        <f>(E11/E$51)*100</f>
        <v>27.390503920123059</v>
      </c>
      <c r="L63" s="44">
        <f>(F11/F$51)*100</f>
        <v>28.951133091252451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2.8808863453109623</v>
      </c>
      <c r="C64" s="44">
        <f t="shared" si="36"/>
        <v>2.1972454355148052</v>
      </c>
      <c r="D64" s="49">
        <f t="shared" si="36"/>
        <v>4.2566486522285452</v>
      </c>
      <c r="E64" s="49">
        <f t="shared" si="36"/>
        <v>1.302500730851186</v>
      </c>
      <c r="F64" s="44">
        <f>IF(AND(F$5-D$5 &lt;&gt; 0,F12 &lt;&gt; 0,D12 &lt;&gt; 0),(EXP(LN(F12/D12)/(F$5-D$5))-1)*100,0)</f>
        <v>2.2777968473347121</v>
      </c>
      <c r="H64" s="40">
        <f t="shared" ref="H64:L67" si="37">(B12/B$11)*100</f>
        <v>39.713744333361781</v>
      </c>
      <c r="I64" s="40">
        <f t="shared" si="37"/>
        <v>38.841295847486023</v>
      </c>
      <c r="J64" s="40">
        <f t="shared" si="37"/>
        <v>38.868362772328801</v>
      </c>
      <c r="K64" s="40">
        <f t="shared" si="37"/>
        <v>43.5099540363885</v>
      </c>
      <c r="L64" s="40">
        <f t="shared" si="37"/>
        <v>44.847438734849362</v>
      </c>
    </row>
    <row r="65" spans="1:12" x14ac:dyDescent="0.2">
      <c r="A65" t="str">
        <f>A13</f>
        <v>22 Health professionals</v>
      </c>
      <c r="B65" s="49">
        <f t="shared" si="36"/>
        <v>5.7846986329633143</v>
      </c>
      <c r="C65" s="44">
        <f t="shared" si="36"/>
        <v>-0.70043788411968677</v>
      </c>
      <c r="D65" s="49">
        <f t="shared" si="36"/>
        <v>-0.40245984206084273</v>
      </c>
      <c r="E65" s="49">
        <f t="shared" si="36"/>
        <v>0.36882200854206904</v>
      </c>
      <c r="F65" s="44">
        <f>IF(AND(F$5-D$5 &lt;&gt; 0,F13 &lt;&gt; 0,D13 &lt;&gt; 0),(EXP(LN(F13/D13)/(F$5-D$5))-1)*100,0)</f>
        <v>0.11106668829390376</v>
      </c>
      <c r="H65" s="40">
        <f t="shared" si="37"/>
        <v>12.317837159996103</v>
      </c>
      <c r="I65" s="40">
        <f t="shared" si="37"/>
        <v>13.466041777850169</v>
      </c>
      <c r="J65" s="40">
        <f t="shared" si="37"/>
        <v>13.093345787158109</v>
      </c>
      <c r="K65" s="40">
        <f t="shared" si="37"/>
        <v>11.661845270642754</v>
      </c>
      <c r="L65" s="40">
        <f t="shared" si="37"/>
        <v>10.957283592265437</v>
      </c>
    </row>
    <row r="66" spans="1:12" x14ac:dyDescent="0.2">
      <c r="A66" t="str">
        <f>A14</f>
        <v>23 Teaching and other educational professionals</v>
      </c>
      <c r="B66" s="49">
        <f t="shared" si="36"/>
        <v>2.5983792009174111</v>
      </c>
      <c r="C66" s="44">
        <f t="shared" si="36"/>
        <v>-0.20884077762163278</v>
      </c>
      <c r="D66" s="49">
        <f t="shared" si="36"/>
        <v>-0.64082945794188273</v>
      </c>
      <c r="E66" s="49">
        <f t="shared" si="36"/>
        <v>0.67123934116464223</v>
      </c>
      <c r="F66" s="44">
        <f>IF(AND(F$5-D$5 &lt;&gt; 0,F14 &lt;&gt; 0,D14 &lt;&gt; 0),(EXP(LN(F14/D14)/(F$5-D$5))-1)*100,0)</f>
        <v>0.2319691453164241</v>
      </c>
      <c r="H66" s="40">
        <f t="shared" si="37"/>
        <v>18.290733595444895</v>
      </c>
      <c r="I66" s="40">
        <f t="shared" si="37"/>
        <v>17.693233580737388</v>
      </c>
      <c r="J66" s="40">
        <f t="shared" si="37"/>
        <v>17.288711419557192</v>
      </c>
      <c r="K66" s="40">
        <f t="shared" si="37"/>
        <v>15.215141200748061</v>
      </c>
      <c r="L66" s="40">
        <f t="shared" si="37"/>
        <v>14.73253547146529</v>
      </c>
    </row>
    <row r="67" spans="1:12" x14ac:dyDescent="0.2">
      <c r="A67" t="str">
        <f>A15</f>
        <v>24 Business, media and public service professionals</v>
      </c>
      <c r="B67" s="49">
        <f t="shared" si="36"/>
        <v>3.7330673173978646</v>
      </c>
      <c r="C67" s="44">
        <f t="shared" si="36"/>
        <v>4.6797932894557581</v>
      </c>
      <c r="D67" s="49">
        <f t="shared" si="36"/>
        <v>1.1658891855704123</v>
      </c>
      <c r="E67" s="49">
        <f t="shared" si="36"/>
        <v>0.94486997650315985</v>
      </c>
      <c r="F67" s="44">
        <f>IF(AND(F$5-D$5 &lt;&gt; 0,F15 &lt;&gt; 0,D15 &lt;&gt; 0),(EXP(LN(F15/D15)/(F$5-D$5))-1)*100,0)</f>
        <v>1.0184893423379693</v>
      </c>
      <c r="H67" s="40">
        <f t="shared" si="37"/>
        <v>29.677684911197215</v>
      </c>
      <c r="I67" s="40">
        <f t="shared" si="37"/>
        <v>29.99942879392642</v>
      </c>
      <c r="J67" s="40">
        <f t="shared" si="37"/>
        <v>30.749580020955889</v>
      </c>
      <c r="K67" s="40">
        <f t="shared" si="37"/>
        <v>29.613059492220689</v>
      </c>
      <c r="L67" s="40">
        <f t="shared" si="37"/>
        <v>29.462742201419907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1.7577989974704611</v>
      </c>
      <c r="C69" s="44">
        <f t="shared" si="39"/>
        <v>2.7886036580685891</v>
      </c>
      <c r="D69" s="44">
        <f t="shared" si="39"/>
        <v>0.71880695540307293</v>
      </c>
      <c r="E69" s="44">
        <f t="shared" si="39"/>
        <v>0.79703897501761656</v>
      </c>
      <c r="F69" s="44">
        <f t="shared" ref="F69:F74" si="40">IF(AND(F$5-D$5 &lt;&gt; 0,F17 &lt;&gt; 0,D17 &lt;&gt; 0),(EXP(LN(F17/D17)/(F$5-D$5))-1)*100,0)</f>
        <v>0.77095488573131199</v>
      </c>
      <c r="H69" s="44">
        <f>(B17/B$51)*100</f>
        <v>13.823142406009906</v>
      </c>
      <c r="I69" s="44">
        <f>(C17/C$51)*100</f>
        <v>13.786758179194649</v>
      </c>
      <c r="J69" s="44">
        <f>(D17/D$51)*100</f>
        <v>14.537157341428586</v>
      </c>
      <c r="K69" s="44">
        <f>(E17/E$51)*100</f>
        <v>14.5607463331307</v>
      </c>
      <c r="L69" s="44">
        <f>(F17/F$51)*100</f>
        <v>15.08948023387669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3.7651673769679261</v>
      </c>
      <c r="C70" s="44">
        <f t="shared" si="39"/>
        <v>6.0637303766408079</v>
      </c>
      <c r="D70" s="49">
        <f t="shared" si="39"/>
        <v>-0.87638702541978919</v>
      </c>
      <c r="E70" s="49">
        <f t="shared" si="39"/>
        <v>0.94516351957587563</v>
      </c>
      <c r="F70" s="44">
        <f t="shared" si="40"/>
        <v>0.33429074605813014</v>
      </c>
      <c r="H70" s="40">
        <f t="shared" ref="H70:L74" si="41">(B18/B$17)*100</f>
        <v>14.741789946918438</v>
      </c>
      <c r="I70" s="40">
        <f t="shared" si="41"/>
        <v>15.939906284175933</v>
      </c>
      <c r="J70" s="40">
        <f t="shared" si="41"/>
        <v>16.447795399359414</v>
      </c>
      <c r="K70" s="40">
        <f t="shared" si="41"/>
        <v>15.185896924946785</v>
      </c>
      <c r="L70" s="40">
        <f t="shared" si="41"/>
        <v>15.410540189113069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4.6237177331925672</v>
      </c>
      <c r="C71" s="44">
        <f t="shared" si="39"/>
        <v>1.3819503925991405</v>
      </c>
      <c r="D71" s="49">
        <f t="shared" si="39"/>
        <v>9.1062876049805332</v>
      </c>
      <c r="E71" s="49">
        <f t="shared" si="39"/>
        <v>1.3479895167891609</v>
      </c>
      <c r="F71" s="44">
        <f t="shared" si="40"/>
        <v>3.8707701079750745</v>
      </c>
      <c r="H71" s="40">
        <f t="shared" si="41"/>
        <v>9.1628190920861137</v>
      </c>
      <c r="I71" s="40">
        <f t="shared" si="41"/>
        <v>10.239503212610179</v>
      </c>
      <c r="J71" s="40">
        <f t="shared" si="41"/>
        <v>10.099376485344608</v>
      </c>
      <c r="K71" s="40">
        <f t="shared" si="41"/>
        <v>15.065744327055445</v>
      </c>
      <c r="L71" s="40">
        <f t="shared" si="41"/>
        <v>15.90978193627913</v>
      </c>
    </row>
    <row r="72" spans="1:12" x14ac:dyDescent="0.2">
      <c r="A72" t="str">
        <f t="shared" si="38"/>
        <v>33 Protective service occupations</v>
      </c>
      <c r="B72" s="49">
        <f t="shared" si="39"/>
        <v>-1.436797351696506</v>
      </c>
      <c r="C72" s="44">
        <f t="shared" si="39"/>
        <v>3.5761981803252407</v>
      </c>
      <c r="D72" s="49">
        <f t="shared" si="39"/>
        <v>-2.7831734299665567</v>
      </c>
      <c r="E72" s="49">
        <f t="shared" si="39"/>
        <v>0.65345100792748578</v>
      </c>
      <c r="F72" s="44">
        <f t="shared" si="40"/>
        <v>-0.50538100448047629</v>
      </c>
      <c r="H72" s="40">
        <f t="shared" si="41"/>
        <v>8.9487519678803942</v>
      </c>
      <c r="I72" s="40">
        <f t="shared" si="41"/>
        <v>7.8768192368573713</v>
      </c>
      <c r="J72" s="40">
        <f t="shared" si="41"/>
        <v>7.9371735899955036</v>
      </c>
      <c r="K72" s="40">
        <f t="shared" si="41"/>
        <v>6.6499781240776139</v>
      </c>
      <c r="L72" s="40">
        <f t="shared" si="41"/>
        <v>6.5558524371982809</v>
      </c>
    </row>
    <row r="73" spans="1:12" x14ac:dyDescent="0.2">
      <c r="A73" t="str">
        <f t="shared" si="38"/>
        <v>34 Culture, media and sports occupations</v>
      </c>
      <c r="B73" s="49">
        <f t="shared" si="39"/>
        <v>-0.67208520148174244</v>
      </c>
      <c r="C73" s="44">
        <f t="shared" si="39"/>
        <v>5.6693080182995237</v>
      </c>
      <c r="D73" s="49">
        <f t="shared" si="39"/>
        <v>-1.5945701507788623</v>
      </c>
      <c r="E73" s="49">
        <f t="shared" si="39"/>
        <v>0.85216024921483946</v>
      </c>
      <c r="F73" s="44">
        <f t="shared" si="40"/>
        <v>2.9897639947584764E-2</v>
      </c>
      <c r="H73" s="40">
        <f t="shared" si="41"/>
        <v>18.379148117638572</v>
      </c>
      <c r="I73" s="40">
        <f t="shared" si="41"/>
        <v>16.685523327316155</v>
      </c>
      <c r="J73" s="40">
        <f t="shared" si="41"/>
        <v>17.153143842540086</v>
      </c>
      <c r="K73" s="40">
        <f t="shared" si="41"/>
        <v>15.271657635349451</v>
      </c>
      <c r="L73" s="40">
        <f t="shared" si="41"/>
        <v>15.355377135609457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2.0128408501053574</v>
      </c>
      <c r="C74" s="44">
        <f t="shared" si="39"/>
        <v>0.91944294550174721</v>
      </c>
      <c r="D74" s="49">
        <f t="shared" si="39"/>
        <v>0.49464722582384102</v>
      </c>
      <c r="E74" s="49">
        <f t="shared" si="39"/>
        <v>0.57175020849413727</v>
      </c>
      <c r="F74" s="44">
        <f t="shared" si="40"/>
        <v>0.5460426436126431</v>
      </c>
      <c r="H74" s="40">
        <f t="shared" si="41"/>
        <v>48.767490875476483</v>
      </c>
      <c r="I74" s="40">
        <f t="shared" si="41"/>
        <v>49.25824793904038</v>
      </c>
      <c r="J74" s="40">
        <f t="shared" si="41"/>
        <v>48.36251068276038</v>
      </c>
      <c r="K74" s="40">
        <f t="shared" si="41"/>
        <v>47.826722988570715</v>
      </c>
      <c r="L74" s="40">
        <f t="shared" si="41"/>
        <v>46.768448301800056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-0.67691423981245391</v>
      </c>
      <c r="C76" s="44">
        <f t="shared" si="42"/>
        <v>7.3755889729842927E-2</v>
      </c>
      <c r="D76" s="44">
        <f t="shared" si="42"/>
        <v>8.8010197552046421E-2</v>
      </c>
      <c r="E76" s="44">
        <f t="shared" si="42"/>
        <v>-0.76727158237002158</v>
      </c>
      <c r="F76" s="44">
        <f>IF(AND(F$5-D$5 &lt;&gt; 0,F24 &lt;&gt; 0,D24 &lt;&gt; 0),(EXP(LN(F24/D24)/(F$5-D$5))-1)*100,0)</f>
        <v>-0.48299282612781491</v>
      </c>
      <c r="H76" s="44">
        <f>(B24/B$51)*100</f>
        <v>10.608886112607754</v>
      </c>
      <c r="I76" s="44">
        <f>(C24/C$51)*100</f>
        <v>9.6040665164390671</v>
      </c>
      <c r="J76" s="44">
        <f>(D24/D$51)*100</f>
        <v>9.8593373195281924</v>
      </c>
      <c r="K76" s="44">
        <f>(E24/E$51)*100</f>
        <v>9.5699415044708687</v>
      </c>
      <c r="L76" s="44">
        <f>(F24/F$51)*100</f>
        <v>8.4814773894995508</v>
      </c>
    </row>
    <row r="77" spans="1:12" x14ac:dyDescent="0.2">
      <c r="A77" t="str">
        <f>A25</f>
        <v>41 Administrative occupations</v>
      </c>
      <c r="B77" s="49">
        <f t="shared" si="42"/>
        <v>-0.2727092189709901</v>
      </c>
      <c r="C77" s="44">
        <f t="shared" si="42"/>
        <v>1.2817490923221264</v>
      </c>
      <c r="D77" s="49">
        <f t="shared" si="42"/>
        <v>0.61376760868185887</v>
      </c>
      <c r="E77" s="49">
        <f t="shared" si="42"/>
        <v>-0.38300611146454555</v>
      </c>
      <c r="F77" s="44">
        <f>IF(AND(F$5-D$5 &lt;&gt; 0,F25 &lt;&gt; 0,D25 &lt;&gt; 0),(EXP(LN(F25/D25)/(F$5-D$5))-1)*100,0)</f>
        <v>-5.1850282789334123E-2</v>
      </c>
      <c r="H77" s="40">
        <f t="shared" ref="H77:L78" si="43">(B25/B$24)*100</f>
        <v>77.437379239565303</v>
      </c>
      <c r="I77" s="40">
        <f t="shared" si="43"/>
        <v>78.705651054148987</v>
      </c>
      <c r="J77" s="40">
        <f t="shared" si="43"/>
        <v>79.655709245067456</v>
      </c>
      <c r="K77" s="40">
        <f t="shared" si="43"/>
        <v>81.769942479967369</v>
      </c>
      <c r="L77" s="40">
        <f t="shared" si="43"/>
        <v>84.992124935502986</v>
      </c>
    </row>
    <row r="78" spans="1:12" x14ac:dyDescent="0.2">
      <c r="A78" t="str">
        <f>A26</f>
        <v>42 Secretarial and related occupations</v>
      </c>
      <c r="B78" s="49">
        <f t="shared" si="42"/>
        <v>-2.1031068211284198</v>
      </c>
      <c r="C78" s="44">
        <f t="shared" si="42"/>
        <v>-4.3910855440599477</v>
      </c>
      <c r="D78" s="49">
        <f t="shared" si="42"/>
        <v>-2.0845662034029044</v>
      </c>
      <c r="E78" s="49">
        <f t="shared" si="42"/>
        <v>-2.6786669113917472</v>
      </c>
      <c r="F78" s="44">
        <f>IF(AND(F$5-D$5 &lt;&gt; 0,F26 &lt;&gt; 0,D26 &lt;&gt; 0),(EXP(LN(F26/D26)/(F$5-D$5))-1)*100,0)</f>
        <v>-2.4810349480668847</v>
      </c>
      <c r="H78" s="40">
        <f t="shared" si="43"/>
        <v>22.562620760434697</v>
      </c>
      <c r="I78" s="40">
        <f t="shared" si="43"/>
        <v>21.294348945851024</v>
      </c>
      <c r="J78" s="40">
        <f t="shared" si="43"/>
        <v>20.344290754932555</v>
      </c>
      <c r="K78" s="40">
        <f t="shared" si="43"/>
        <v>18.230057520032624</v>
      </c>
      <c r="L78" s="40">
        <f t="shared" si="43"/>
        <v>15.007875064497011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0.2803804189828174</v>
      </c>
      <c r="C80" s="44">
        <f t="shared" si="44"/>
        <v>-12.64596319089949</v>
      </c>
      <c r="D80" s="44">
        <f t="shared" si="44"/>
        <v>0.92642286059527734</v>
      </c>
      <c r="E80" s="44">
        <f t="shared" si="44"/>
        <v>-0.13893889443835628</v>
      </c>
      <c r="F80" s="44">
        <f>IF(AND(F$5-D$5 &lt;&gt; 0,F28 &lt;&gt; 0,D28 &lt;&gt; 0),(EXP(LN(F28/D28)/(F$5-D$5))-1)*100,0)</f>
        <v>0.21492626171182305</v>
      </c>
      <c r="H80" s="44">
        <f>(B28/B$51)*100</f>
        <v>8.7089456121020561</v>
      </c>
      <c r="I80" s="44">
        <f>(C28/C$51)*100</f>
        <v>8.192454287414364</v>
      </c>
      <c r="J80" s="44">
        <f>(D28/D$51)*100</f>
        <v>7.3412391623039781</v>
      </c>
      <c r="K80" s="44">
        <f>(E28/E$51)*100</f>
        <v>7.429251451901937</v>
      </c>
      <c r="L80" s="44">
        <f>(F28/F$51)*100</f>
        <v>7.0132565014007717</v>
      </c>
    </row>
    <row r="81" spans="1:12" x14ac:dyDescent="0.2">
      <c r="A81" t="str">
        <f>A29</f>
        <v>51 Skilled agricultural and related trades</v>
      </c>
      <c r="B81" s="49">
        <f t="shared" si="44"/>
        <v>2.2838458408393159</v>
      </c>
      <c r="C81" s="44">
        <f t="shared" si="44"/>
        <v>-16.936657670727485</v>
      </c>
      <c r="D81" s="49">
        <f t="shared" si="44"/>
        <v>0.88269019910938162</v>
      </c>
      <c r="E81" s="49">
        <f t="shared" si="44"/>
        <v>1.629164540029282</v>
      </c>
      <c r="F81" s="44">
        <f>IF(AND(F$5-D$5 &lt;&gt; 0,F29 &lt;&gt; 0,D29 &lt;&gt; 0),(EXP(LN(F29/D29)/(F$5-D$5))-1)*100,0)</f>
        <v>1.3797280488939023</v>
      </c>
      <c r="H81" s="40">
        <f t="shared" ref="H81:L84" si="45">(B29/B$28)*100</f>
        <v>9.6087737709165673</v>
      </c>
      <c r="I81" s="40">
        <f t="shared" si="45"/>
        <v>10.399974471020961</v>
      </c>
      <c r="J81" s="40">
        <f t="shared" si="45"/>
        <v>9.8891438937154277</v>
      </c>
      <c r="K81" s="40">
        <f t="shared" si="45"/>
        <v>9.8677370145343808</v>
      </c>
      <c r="L81" s="40">
        <f t="shared" si="45"/>
        <v>11.760867463133685</v>
      </c>
    </row>
    <row r="82" spans="1:12" x14ac:dyDescent="0.2">
      <c r="A82" t="str">
        <f>A30</f>
        <v>52 Skilled metal, electrical and electronic trades</v>
      </c>
      <c r="B82" s="49">
        <f t="shared" si="44"/>
        <v>0.89465818505169992</v>
      </c>
      <c r="C82" s="44">
        <f t="shared" si="44"/>
        <v>-14.806501910807002</v>
      </c>
      <c r="D82" s="49">
        <f t="shared" si="44"/>
        <v>0.63885978378772634</v>
      </c>
      <c r="E82" s="49">
        <f t="shared" si="44"/>
        <v>-0.47250474579705326</v>
      </c>
      <c r="F82" s="44">
        <f>IF(AND(F$5-D$5 &lt;&gt; 0,F30 &lt;&gt; 0,D30 &lt;&gt; 0),(EXP(LN(F30/D30)/(F$5-D$5))-1)*100,0)</f>
        <v>-0.10342029497639738</v>
      </c>
      <c r="H82" s="40">
        <f t="shared" si="45"/>
        <v>39.827055916424477</v>
      </c>
      <c r="I82" s="40">
        <f t="shared" si="45"/>
        <v>40.811918055585373</v>
      </c>
      <c r="J82" s="40">
        <f t="shared" si="45"/>
        <v>39.802511594090298</v>
      </c>
      <c r="K82" s="40">
        <f t="shared" si="45"/>
        <v>39.238700116994337</v>
      </c>
      <c r="L82" s="40">
        <f t="shared" si="45"/>
        <v>37.947536988046757</v>
      </c>
    </row>
    <row r="83" spans="1:12" x14ac:dyDescent="0.2">
      <c r="A83" t="str">
        <f>A31</f>
        <v>53 Skilled construction and building trades</v>
      </c>
      <c r="B83" s="49">
        <f t="shared" si="44"/>
        <v>0.31531448212436253</v>
      </c>
      <c r="C83" s="44">
        <f t="shared" si="44"/>
        <v>-11.788848514845329</v>
      </c>
      <c r="D83" s="49">
        <f t="shared" si="44"/>
        <v>0.4996778990630224</v>
      </c>
      <c r="E83" s="49">
        <f t="shared" si="44"/>
        <v>-0.95948622284877105</v>
      </c>
      <c r="F83" s="44">
        <f>IF(AND(F$5-D$5 &lt;&gt; 0,F31 &lt;&gt; 0,D31 &lt;&gt; 0),(EXP(LN(F31/D31)/(F$5-D$5))-1)*100,0)</f>
        <v>-0.47546747311932869</v>
      </c>
      <c r="H83" s="40">
        <f t="shared" si="45"/>
        <v>27.047137793050513</v>
      </c>
      <c r="I83" s="40">
        <f t="shared" si="45"/>
        <v>27.084846476092828</v>
      </c>
      <c r="J83" s="40">
        <f t="shared" si="45"/>
        <v>27.350602018267317</v>
      </c>
      <c r="K83" s="40">
        <f t="shared" si="45"/>
        <v>26.777241490389947</v>
      </c>
      <c r="L83" s="40">
        <f t="shared" si="45"/>
        <v>24.656584490163684</v>
      </c>
    </row>
    <row r="84" spans="1:12" x14ac:dyDescent="0.2">
      <c r="A84" t="str">
        <f>A32</f>
        <v>54 Textiles, printing and other skilled trades</v>
      </c>
      <c r="B84" s="49">
        <f t="shared" si="44"/>
        <v>-1.7117525925877786</v>
      </c>
      <c r="C84" s="44">
        <f t="shared" si="44"/>
        <v>-7.5967669965467994</v>
      </c>
      <c r="D84" s="49">
        <f t="shared" si="44"/>
        <v>1.9251260682300986</v>
      </c>
      <c r="E84" s="49">
        <f t="shared" si="44"/>
        <v>0.47278049026964197</v>
      </c>
      <c r="F84" s="44">
        <f>IF(AND(F$5-D$5 &lt;&gt; 0,F32 &lt;&gt; 0,D32 &lt;&gt; 0),(EXP(LN(F32/D32)/(F$5-D$5))-1)*100,0)</f>
        <v>0.95458158999537357</v>
      </c>
      <c r="H84" s="40">
        <f t="shared" si="45"/>
        <v>23.517032519608449</v>
      </c>
      <c r="I84" s="40">
        <f t="shared" si="45"/>
        <v>21.703260997300827</v>
      </c>
      <c r="J84" s="40">
        <f t="shared" si="45"/>
        <v>22.957742493926958</v>
      </c>
      <c r="K84" s="40">
        <f t="shared" si="45"/>
        <v>24.116321378081349</v>
      </c>
      <c r="L84" s="40">
        <f t="shared" si="45"/>
        <v>25.635011058655888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1.8749197253331351</v>
      </c>
      <c r="C86" s="44">
        <f t="shared" si="46"/>
        <v>-5.9383960613974889</v>
      </c>
      <c r="D86" s="44">
        <f t="shared" si="46"/>
        <v>0.35659341385481103</v>
      </c>
      <c r="E86" s="44">
        <f t="shared" si="46"/>
        <v>0.56348756925159726</v>
      </c>
      <c r="F86" s="44">
        <f>IF(AND(F$5-D$5 &lt;&gt; 0,F34 &lt;&gt; 0,D34 &lt;&gt; 0),(EXP(LN(F34/D34)/(F$5-D$5))-1)*100,0)</f>
        <v>0.49447550183163713</v>
      </c>
      <c r="H86" s="44">
        <f>(B34/B$51)*100</f>
        <v>8.5184121964768167</v>
      </c>
      <c r="I86" s="44">
        <f>(C34/C$51)*100</f>
        <v>8.5351729665988998</v>
      </c>
      <c r="J86" s="44">
        <f>(D34/D$51)*100</f>
        <v>8.2356346691913185</v>
      </c>
      <c r="K86" s="44">
        <f>(E34/E$51)*100</f>
        <v>8.1017326632612647</v>
      </c>
      <c r="L86" s="44">
        <f>(F34/F$51)*100</f>
        <v>8.2034034826449975</v>
      </c>
    </row>
    <row r="87" spans="1:12" x14ac:dyDescent="0.2">
      <c r="A87" t="str">
        <f>A35</f>
        <v>61 Caring personal service occupations</v>
      </c>
      <c r="B87" s="49">
        <f t="shared" si="46"/>
        <v>2.3337528938702778</v>
      </c>
      <c r="C87" s="44">
        <f t="shared" si="46"/>
        <v>-5.4982916693237289</v>
      </c>
      <c r="D87" s="49">
        <f t="shared" si="46"/>
        <v>0.95338125820136899</v>
      </c>
      <c r="E87" s="49">
        <f t="shared" si="46"/>
        <v>0.70003774683311537</v>
      </c>
      <c r="F87" s="44">
        <f>IF(AND(F$5-D$5 &lt;&gt; 0,F35 &lt;&gt; 0,D35 &lt;&gt; 0),(EXP(LN(F35/D35)/(F$5-D$5))-1)*100,0)</f>
        <v>0.78441486415699035</v>
      </c>
      <c r="H87" s="40">
        <f t="shared" ref="H87:L89" si="47">(B35/B$34)*100</f>
        <v>69.726462076209685</v>
      </c>
      <c r="I87" s="40">
        <f t="shared" si="47"/>
        <v>70.991134533859551</v>
      </c>
      <c r="J87" s="40">
        <f t="shared" si="47"/>
        <v>71.323294616171623</v>
      </c>
      <c r="K87" s="40">
        <f t="shared" si="47"/>
        <v>73.46934860063412</v>
      </c>
      <c r="L87" s="40">
        <f t="shared" si="47"/>
        <v>74.473070297199314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0.98940779361516018</v>
      </c>
      <c r="C88" s="44">
        <f t="shared" si="46"/>
        <v>-8.0218623839746428</v>
      </c>
      <c r="D88" s="49">
        <f t="shared" si="46"/>
        <v>-1.0043269978560865</v>
      </c>
      <c r="E88" s="49">
        <f t="shared" si="46"/>
        <v>0.15497378768871695</v>
      </c>
      <c r="F88" s="44">
        <f>IF(AND(F$5-D$5 &lt;&gt; 0,F36 &lt;&gt; 0,D36 &lt;&gt; 0),(EXP(LN(F36/D36)/(F$5-D$5))-1)*100,0)</f>
        <v>-0.23296046869918374</v>
      </c>
      <c r="H88" s="40">
        <f t="shared" si="47"/>
        <v>29.020209957432748</v>
      </c>
      <c r="I88" s="40">
        <f t="shared" si="47"/>
        <v>28.024297452432673</v>
      </c>
      <c r="J88" s="40">
        <f t="shared" si="47"/>
        <v>27.403558728966509</v>
      </c>
      <c r="K88" s="40">
        <f t="shared" si="47"/>
        <v>25.59519682713648</v>
      </c>
      <c r="L88" s="40">
        <f t="shared" si="47"/>
        <v>24.574258704948509</v>
      </c>
    </row>
    <row r="89" spans="1:12" x14ac:dyDescent="0.2">
      <c r="A89" t="str">
        <f>A37</f>
        <v>63 Community and civil enforcement occupations</v>
      </c>
      <c r="B89" s="49">
        <f t="shared" si="46"/>
        <v>-4.0903011075269946</v>
      </c>
      <c r="C89" s="44">
        <f t="shared" si="46"/>
        <v>21.631227846202972</v>
      </c>
      <c r="D89" s="49">
        <f t="shared" si="46"/>
        <v>-5.6428609105257372</v>
      </c>
      <c r="E89" s="49">
        <f t="shared" si="46"/>
        <v>0.74705285212721684</v>
      </c>
      <c r="F89" s="44">
        <f>IF(AND(F$5-D$5 &lt;&gt; 0,F37 &lt;&gt; 0,D37 &lt;&gt; 0),(EXP(LN(F37/D37)/(F$5-D$5))-1)*100,0)</f>
        <v>-1.429606883429646</v>
      </c>
      <c r="H89" s="40">
        <f t="shared" si="47"/>
        <v>1.2533279663575696</v>
      </c>
      <c r="I89" s="40">
        <f t="shared" si="47"/>
        <v>0.98456801370778069</v>
      </c>
      <c r="J89" s="40">
        <f t="shared" si="47"/>
        <v>1.2731466548618773</v>
      </c>
      <c r="K89" s="40">
        <f t="shared" si="47"/>
        <v>0.9354545722294102</v>
      </c>
      <c r="L89" s="40">
        <f t="shared" si="47"/>
        <v>0.95267099785218312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-1.2180290924246329E-2</v>
      </c>
      <c r="C91" s="44">
        <f t="shared" si="48"/>
        <v>-0.38877750560425417</v>
      </c>
      <c r="D91" s="44">
        <f t="shared" si="48"/>
        <v>0.39290353175667203</v>
      </c>
      <c r="E91" s="44">
        <f t="shared" si="48"/>
        <v>5.6001587004383957E-2</v>
      </c>
      <c r="F91" s="44">
        <f t="shared" ref="F91:F93" si="49">IF(AND(F$5-D$5 &lt;&gt; 0,F39 &lt;&gt; 0,D39 &lt;&gt; 0),(EXP(LN(F39/D39)/(F$5-D$5))-1)*100,0)</f>
        <v>0.16817642673896405</v>
      </c>
      <c r="H91" s="44">
        <f>(B39/B$51)*100</f>
        <v>7.9582435105799387</v>
      </c>
      <c r="I91" s="44">
        <f>(C39/C$51)*100</f>
        <v>7.399292143431337</v>
      </c>
      <c r="J91" s="44">
        <f>(D39/D$51)*100</f>
        <v>7.5608532936081287</v>
      </c>
      <c r="K91" s="44">
        <f>(E39/E$51)*100</f>
        <v>7.4513878120871055</v>
      </c>
      <c r="L91" s="44">
        <f>(F39/F$51)*100</f>
        <v>7.1726808091605196</v>
      </c>
    </row>
    <row r="92" spans="1:12" s="30" customFormat="1" x14ac:dyDescent="0.2">
      <c r="A92" t="str">
        <f>A40</f>
        <v>71 Sales occupations</v>
      </c>
      <c r="B92" s="49">
        <f t="shared" si="48"/>
        <v>-0.5539224872789128</v>
      </c>
      <c r="C92" s="44">
        <f t="shared" si="48"/>
        <v>-0.74231398077799771</v>
      </c>
      <c r="D92" s="49">
        <f t="shared" si="48"/>
        <v>-0.15916108682567653</v>
      </c>
      <c r="E92" s="49">
        <f t="shared" si="48"/>
        <v>-0.29680381811804102</v>
      </c>
      <c r="F92" s="44">
        <f t="shared" si="49"/>
        <v>-0.25094400475350609</v>
      </c>
      <c r="G92"/>
      <c r="H92" s="40">
        <f>(B40/B$34)*100</f>
        <v>74.674121220477701</v>
      </c>
      <c r="I92" s="40">
        <f t="shared" ref="H92:L93" si="50">(C40/C$34)*100</f>
        <v>67.803425176743133</v>
      </c>
      <c r="J92" s="40">
        <f t="shared" si="50"/>
        <v>71.548972220523794</v>
      </c>
      <c r="K92" s="40">
        <f t="shared" si="50"/>
        <v>69.729243412158183</v>
      </c>
      <c r="L92" s="40">
        <f t="shared" si="50"/>
        <v>63.988583448118405</v>
      </c>
    </row>
    <row r="93" spans="1:12" s="30" customFormat="1" x14ac:dyDescent="0.2">
      <c r="A93" t="str">
        <f>A41</f>
        <v>72 Customer service occupations</v>
      </c>
      <c r="B93" s="49">
        <f t="shared" si="48"/>
        <v>2.06244573200145</v>
      </c>
      <c r="C93" s="44">
        <f t="shared" si="48"/>
        <v>0.88031143390376876</v>
      </c>
      <c r="D93" s="49">
        <f t="shared" si="48"/>
        <v>2.2513535611361046</v>
      </c>
      <c r="E93" s="49">
        <f t="shared" si="48"/>
        <v>1.0947034565729874</v>
      </c>
      <c r="F93" s="44">
        <f t="shared" si="49"/>
        <v>1.4787923750499088</v>
      </c>
      <c r="G93"/>
      <c r="H93" s="40">
        <f t="shared" si="50"/>
        <v>18.749903433687752</v>
      </c>
      <c r="I93" s="40">
        <f t="shared" si="50"/>
        <v>18.888340442856379</v>
      </c>
      <c r="J93" s="40">
        <f t="shared" si="50"/>
        <v>20.257592753667232</v>
      </c>
      <c r="K93" s="40">
        <f t="shared" si="50"/>
        <v>22.243524905373906</v>
      </c>
      <c r="L93" s="40">
        <f t="shared" si="50"/>
        <v>23.44684288846177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1.9784664913294225</v>
      </c>
      <c r="C95" s="44">
        <f t="shared" si="51"/>
        <v>-16.619861765870724</v>
      </c>
      <c r="D95" s="44">
        <f t="shared" si="51"/>
        <v>0.79336044692623897</v>
      </c>
      <c r="E95" s="44">
        <f t="shared" si="51"/>
        <v>-0.25070081134896949</v>
      </c>
      <c r="F95" s="44">
        <f>IF(AND(F$5-D$5 &lt;&gt; 0,F43 &lt;&gt; 0,D43 &lt;&gt; 0),(EXP(LN(F43/D43)/(F$5-D$5))-1)*100,0)</f>
        <v>9.6112393610781055E-2</v>
      </c>
      <c r="H95" s="44">
        <f>(B43/B$51)*100</f>
        <v>4.6481299092097101</v>
      </c>
      <c r="I95" s="44">
        <f>(C43/C$51)*100</f>
        <v>4.6762392461606286</v>
      </c>
      <c r="J95" s="44">
        <f>(D43/D$51)*100</f>
        <v>3.9997394338238088</v>
      </c>
      <c r="K95" s="44">
        <f>(E43/E$51)*100</f>
        <v>4.0210789938858227</v>
      </c>
      <c r="L95" s="44">
        <f>(F43/F$51)*100</f>
        <v>3.7536522574375759</v>
      </c>
    </row>
    <row r="96" spans="1:12" x14ac:dyDescent="0.2">
      <c r="A96" t="str">
        <f>A44</f>
        <v>81 Process, plant and machine operatives</v>
      </c>
      <c r="B96" s="49">
        <f t="shared" si="51"/>
        <v>0.30951717792360167</v>
      </c>
      <c r="C96" s="44">
        <f t="shared" si="51"/>
        <v>-13.169838007131219</v>
      </c>
      <c r="D96" s="49">
        <f t="shared" si="51"/>
        <v>1.6183489230514825</v>
      </c>
      <c r="E96" s="49">
        <f t="shared" si="51"/>
        <v>-0.38800588631274779</v>
      </c>
      <c r="F96" s="44">
        <f>IF(AND(F$5-D$5 &lt;&gt; 0,F44 &lt;&gt; 0,D44 &lt;&gt; 0),(EXP(LN(F44/D44)/(F$5-D$5))-1)*100,0)</f>
        <v>0.27633847439176851</v>
      </c>
      <c r="H96" s="40">
        <f>(B44/B$43)*100</f>
        <v>31.15143295148528</v>
      </c>
      <c r="I96" s="40">
        <f t="shared" ref="H96:L97" si="52">(C44/C$43)*100</f>
        <v>29.161689473140022</v>
      </c>
      <c r="J96" s="40">
        <f t="shared" si="52"/>
        <v>30.368314020161169</v>
      </c>
      <c r="K96" s="40">
        <f t="shared" si="52"/>
        <v>31.631641433862573</v>
      </c>
      <c r="L96" s="40">
        <f t="shared" si="52"/>
        <v>31.198918533354885</v>
      </c>
    </row>
    <row r="97" spans="1:12" x14ac:dyDescent="0.2">
      <c r="A97" t="str">
        <f>A45</f>
        <v>82 Transport and mobile machine drivers and operatives</v>
      </c>
      <c r="B97" s="49">
        <f t="shared" si="51"/>
        <v>2.7074151080040076</v>
      </c>
      <c r="C97" s="44">
        <f t="shared" si="51"/>
        <v>-18.04011756783779</v>
      </c>
      <c r="D97" s="49">
        <f t="shared" si="51"/>
        <v>0.42493823193239244</v>
      </c>
      <c r="E97" s="49">
        <f t="shared" si="51"/>
        <v>-0.18774572614571605</v>
      </c>
      <c r="F97" s="44">
        <f>IF(AND(F$5-D$5 &lt;&gt; 0,F45 &lt;&gt; 0,D45 &lt;&gt; 0),(EXP(LN(F45/D45)/(F$5-D$5))-1)*100,0)</f>
        <v>1.6065803868281492E-2</v>
      </c>
      <c r="H97" s="40">
        <f t="shared" si="52"/>
        <v>68.848567048514724</v>
      </c>
      <c r="I97" s="40">
        <f t="shared" si="52"/>
        <v>70.838310526859985</v>
      </c>
      <c r="J97" s="40">
        <f t="shared" si="52"/>
        <v>69.631685979838835</v>
      </c>
      <c r="K97" s="40">
        <f t="shared" si="52"/>
        <v>68.368358566137431</v>
      </c>
      <c r="L97" s="40">
        <f t="shared" si="52"/>
        <v>68.801081466645115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1.162962754147201</v>
      </c>
      <c r="C99" s="44">
        <f t="shared" si="53"/>
        <v>-9.7940821215316767</v>
      </c>
      <c r="D99" s="44">
        <f t="shared" si="53"/>
        <v>0.12306247796660674</v>
      </c>
      <c r="E99" s="44">
        <f t="shared" si="53"/>
        <v>-0.42214507636411103</v>
      </c>
      <c r="F99" s="44">
        <f>IF(AND(F$5-D$5 &lt;&gt; 0,F47 &lt;&gt; 0,D47 &lt;&gt; 0),(EXP(LN(F47/D47)/(F$5-D$5))-1)*100,0)</f>
        <v>-0.24073989906066018</v>
      </c>
      <c r="H99" s="44">
        <f>(B47/B$51)*100</f>
        <v>10.632291546603508</v>
      </c>
      <c r="I99" s="44">
        <f>(C47/C$51)*100</f>
        <v>10.358517260830375</v>
      </c>
      <c r="J99" s="44">
        <f>(D47/D$51)*100</f>
        <v>9.5852841226873817</v>
      </c>
      <c r="K99" s="44">
        <f>(E47/E$51)*100</f>
        <v>9.320235722667551</v>
      </c>
      <c r="L99" s="44">
        <f>(F47/F$51)*100</f>
        <v>8.5519954831639424</v>
      </c>
    </row>
    <row r="100" spans="1:12" x14ac:dyDescent="0.2">
      <c r="A100" t="str">
        <f>A48</f>
        <v>91 Elementary trades and related occupations</v>
      </c>
      <c r="B100" s="49">
        <f t="shared" si="53"/>
        <v>-2.2023252296706985</v>
      </c>
      <c r="C100" s="44">
        <f t="shared" si="53"/>
        <v>-12.970721322798495</v>
      </c>
      <c r="D100" s="49">
        <f t="shared" si="53"/>
        <v>13.597836792238116</v>
      </c>
      <c r="E100" s="49">
        <f t="shared" si="53"/>
        <v>1.0743627429619762</v>
      </c>
      <c r="F100" s="44">
        <f>IF(AND(F$5-D$5 &lt;&gt; 0,F48 &lt;&gt; 0,D48 &lt;&gt; 0),(EXP(LN(F48/D48)/(F$5-D$5))-1)*100,0)</f>
        <v>5.0874115803211106</v>
      </c>
      <c r="H100" s="40">
        <f t="shared" ref="H100:L101" si="54">(B48/B$47)*100</f>
        <v>11.984980503228835</v>
      </c>
      <c r="I100" s="40">
        <f t="shared" si="54"/>
        <v>10.468037950377859</v>
      </c>
      <c r="J100" s="40">
        <f t="shared" si="54"/>
        <v>10.099401607047035</v>
      </c>
      <c r="K100" s="40">
        <f t="shared" si="54"/>
        <v>18.98782953878084</v>
      </c>
      <c r="L100" s="40">
        <f t="shared" si="54"/>
        <v>22.042344050657992</v>
      </c>
    </row>
    <row r="101" spans="1:12" x14ac:dyDescent="0.2">
      <c r="A101" t="str">
        <f>A49</f>
        <v>92 Elementary administration and service occupations</v>
      </c>
      <c r="B101" s="49">
        <f t="shared" si="53"/>
        <v>1.5960605240264991</v>
      </c>
      <c r="C101" s="44">
        <f t="shared" si="53"/>
        <v>-9.4226708517206941</v>
      </c>
      <c r="D101" s="49">
        <f t="shared" si="53"/>
        <v>-1.9400512252600643</v>
      </c>
      <c r="E101" s="49">
        <f t="shared" si="53"/>
        <v>-0.80412400163634157</v>
      </c>
      <c r="F101" s="44">
        <f>IF(AND(F$5-D$5 &lt;&gt; 0,F49 &lt;&gt; 0,D49 &lt;&gt; 0),(EXP(LN(F49/D49)/(F$5-D$5))-1)*100,0)</f>
        <v>-1.1842209981689722</v>
      </c>
      <c r="H101" s="40">
        <f t="shared" si="54"/>
        <v>88.015019496771174</v>
      </c>
      <c r="I101" s="40">
        <f t="shared" si="54"/>
        <v>89.531962049622152</v>
      </c>
      <c r="J101" s="40">
        <f t="shared" si="54"/>
        <v>89.900598392952972</v>
      </c>
      <c r="K101" s="40">
        <f t="shared" si="54"/>
        <v>81.012170461219156</v>
      </c>
      <c r="L101" s="40">
        <f t="shared" si="54"/>
        <v>77.957655949342012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1.8248691592298139</v>
      </c>
      <c r="C103" s="206">
        <f t="shared" ref="C103" si="56">IF(AND(D$5-C$5 &lt;&gt; 0,D51 &lt;&gt; 0,C51 &lt;&gt; 0),(EXP(LN(D51/C51)/(D$5-C$5))-1)*100,0)</f>
        <v>-2.5172811349917112</v>
      </c>
      <c r="D103" s="50">
        <f>IF(AND(E$5-D$5 &lt;&gt; 0,E51 &lt;&gt; 0,D51 &lt;&gt; 0),(EXP(LN(E51/D51)/(E$5-D$5))-1)*100,0)</f>
        <v>0.68615208816649176</v>
      </c>
      <c r="E103" s="50">
        <f>IF(AND(F$5-E$5 &lt;&gt; 0,F51 &lt;&gt; 0,E51 &lt;&gt; 0),(EXP(LN(F51/E51)/(F$5-E$5))-1)*100,0)</f>
        <v>0.43815121297514636</v>
      </c>
      <c r="F103" s="206">
        <f>IF(AND(F$5-D$5 &lt;&gt; 0,F51 &lt;&gt; 0,D51 &lt;&gt; 0),(EXP(LN(F51/D51)/(F$5-D$5))-1)*100,0)</f>
        <v>0.52075022441306906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14.348570910672965</v>
      </c>
      <c r="C9" s="330">
        <v>32.809689882755229</v>
      </c>
      <c r="D9" s="330">
        <f>SUM(B9:C9)</f>
        <v>47.158260793428198</v>
      </c>
      <c r="E9" s="331"/>
      <c r="F9" s="330">
        <v>18.936588417360774</v>
      </c>
      <c r="G9" s="330">
        <v>36.639471905260194</v>
      </c>
      <c r="H9" s="330">
        <f>SUM(F9:G9)</f>
        <v>55.576060322620968</v>
      </c>
      <c r="I9" s="331"/>
      <c r="J9" s="330">
        <v>22.089080454391631</v>
      </c>
      <c r="K9" s="330">
        <v>33.485795308362363</v>
      </c>
      <c r="L9" s="330">
        <f>SUM(J9:K9)</f>
        <v>55.57487576275399</v>
      </c>
      <c r="M9" s="236"/>
      <c r="N9" s="328">
        <f>IF(B9&gt;0,(EXP(LN(F9/B9)/($F$6-$B$6))-1)*100,0)</f>
        <v>5.7057515504017386</v>
      </c>
      <c r="O9" s="328">
        <f>IF(F9&gt;0,(EXP(LN(J9/F9)/($J$6-$F$6))-1)*100,0)</f>
        <v>1.0318703979880883</v>
      </c>
      <c r="P9" s="328"/>
      <c r="Q9" s="328">
        <f>IF(C9&gt;0,(EXP(LN(G9/C9)/($F$6-$B$6))-1)*100,0)</f>
        <v>2.2326023533010497</v>
      </c>
      <c r="R9" s="328">
        <f>IF(G9&gt;0,(EXP(LN(K9/G9)/($J$6-$F$6))-1)*100,0)</f>
        <v>-0.59823539239491907</v>
      </c>
      <c r="S9" s="327"/>
      <c r="T9" s="328">
        <f>IF(D9&gt;0,(EXP(LN(H9/D9)/($F$6-$B$6))-1)*100,0)</f>
        <v>3.3394142354871592</v>
      </c>
      <c r="U9" s="328">
        <f>IF(H9&gt;0,(EXP(LN(L9/H9)/($J$6-$F$6))-1)*100,0)</f>
        <v>-1.4209615226690175E-4</v>
      </c>
    </row>
    <row r="10" spans="1:21" x14ac:dyDescent="0.2">
      <c r="A10" s="329" t="str">
        <f>name!D5</f>
        <v>12 Other managers and proprietors</v>
      </c>
      <c r="B10" s="330">
        <v>8.0625540469829922</v>
      </c>
      <c r="C10" s="330">
        <v>11.444112841906271</v>
      </c>
      <c r="D10" s="330">
        <f t="shared" ref="D10:D33" si="0">SUM(B10:C10)</f>
        <v>19.506666888889264</v>
      </c>
      <c r="E10" s="331"/>
      <c r="F10" s="330">
        <v>9.1296257543952031</v>
      </c>
      <c r="G10" s="330">
        <v>11.518395947575927</v>
      </c>
      <c r="H10" s="330">
        <f t="shared" ref="H10:H33" si="1">SUM(F10:G10)</f>
        <v>20.648021701971132</v>
      </c>
      <c r="I10" s="331"/>
      <c r="J10" s="330">
        <v>9.9391599259281094</v>
      </c>
      <c r="K10" s="330">
        <v>14.755931683138382</v>
      </c>
      <c r="L10" s="330">
        <f t="shared" ref="L10:L33" si="2">SUM(J10:K10)</f>
        <v>24.695091609066491</v>
      </c>
      <c r="M10" s="236"/>
      <c r="N10" s="328">
        <f t="shared" ref="N10:N36" si="3">IF(B10&gt;0,(EXP(LN(F10/B10)/($F$6-$B$6))-1)*100,0)</f>
        <v>2.517042132972569</v>
      </c>
      <c r="O10" s="328">
        <f t="shared" ref="O10:O34" si="4">IF(F10&gt;0,(EXP(LN(J10/F10)/($J$6-$F$6))-1)*100,0)</f>
        <v>0.5679923248231189</v>
      </c>
      <c r="P10" s="328"/>
      <c r="Q10" s="328">
        <f t="shared" ref="Q10:Q34" si="5">IF(C10&gt;0,(EXP(LN(G10/C10)/($F$6-$B$6))-1)*100,0)</f>
        <v>0.12948314546132877</v>
      </c>
      <c r="R10" s="328">
        <f t="shared" ref="R10:R34" si="6">IF(G10&gt;0,(EXP(LN(K10/G10)/($J$6-$F$6))-1)*100,0)</f>
        <v>1.6650414754727505</v>
      </c>
      <c r="S10" s="327"/>
      <c r="T10" s="328">
        <f t="shared" ref="T10:T34" si="7">IF(D10&gt;0,(EXP(LN(H10/D10)/($F$6-$B$6))-1)*100,0)</f>
        <v>1.1437557269551535</v>
      </c>
      <c r="U10" s="328">
        <f t="shared" ref="U10:U34" si="8">IF(H10&gt;0,(EXP(LN(L10/H10)/($J$6-$F$6))-1)*100,0)</f>
        <v>1.2003806959970609</v>
      </c>
    </row>
    <row r="11" spans="1:21" x14ac:dyDescent="0.2">
      <c r="A11" s="329" t="str">
        <f>name!D6</f>
        <v>21 Science, research, engineering and technology professionals</v>
      </c>
      <c r="B11" s="330">
        <v>9.702812117956622</v>
      </c>
      <c r="C11" s="330">
        <v>41.092982269496943</v>
      </c>
      <c r="D11" s="330">
        <f t="shared" si="0"/>
        <v>50.795794387453569</v>
      </c>
      <c r="E11" s="331"/>
      <c r="F11" s="330">
        <v>12.867471954575702</v>
      </c>
      <c r="G11" s="330">
        <v>45.290028859159342</v>
      </c>
      <c r="H11" s="330">
        <f t="shared" si="1"/>
        <v>58.157500813735041</v>
      </c>
      <c r="I11" s="331"/>
      <c r="J11" s="330">
        <v>20.912600163415139</v>
      </c>
      <c r="K11" s="330">
        <v>60.619044126681658</v>
      </c>
      <c r="L11" s="330">
        <f t="shared" si="2"/>
        <v>81.531644290096793</v>
      </c>
      <c r="M11" s="236"/>
      <c r="N11" s="328">
        <f t="shared" si="3"/>
        <v>5.8081501565727889</v>
      </c>
      <c r="O11" s="328">
        <f t="shared" si="4"/>
        <v>3.2906444111094668</v>
      </c>
      <c r="P11" s="328"/>
      <c r="Q11" s="328">
        <f t="shared" si="5"/>
        <v>1.9640288853288723</v>
      </c>
      <c r="R11" s="328">
        <f t="shared" si="6"/>
        <v>1.9624899319993228</v>
      </c>
      <c r="S11" s="327"/>
      <c r="T11" s="328">
        <f t="shared" si="7"/>
        <v>2.7437932854829539</v>
      </c>
      <c r="U11" s="328">
        <f t="shared" si="8"/>
        <v>2.2777968473347121</v>
      </c>
    </row>
    <row r="12" spans="1:21" x14ac:dyDescent="0.2">
      <c r="A12" s="329" t="str">
        <f>name!D7</f>
        <v>22 Health professionals</v>
      </c>
      <c r="B12" s="330">
        <v>12.244654041057574</v>
      </c>
      <c r="C12" s="330">
        <v>3.5104537731325496</v>
      </c>
      <c r="D12" s="330">
        <f t="shared" si="0"/>
        <v>15.755107814190124</v>
      </c>
      <c r="E12" s="331"/>
      <c r="F12" s="330">
        <v>14.856242496947115</v>
      </c>
      <c r="G12" s="330">
        <v>4.7349163262712723</v>
      </c>
      <c r="H12" s="330">
        <f t="shared" si="1"/>
        <v>19.591158823218386</v>
      </c>
      <c r="I12" s="331"/>
      <c r="J12" s="330">
        <v>14.955458943394291</v>
      </c>
      <c r="K12" s="330">
        <v>4.9646384675666049</v>
      </c>
      <c r="L12" s="330">
        <f t="shared" si="2"/>
        <v>19.920097410960896</v>
      </c>
      <c r="M12" s="236"/>
      <c r="N12" s="328">
        <f t="shared" si="3"/>
        <v>3.9423405929002175</v>
      </c>
      <c r="O12" s="328">
        <f t="shared" si="4"/>
        <v>4.4384732572000374E-2</v>
      </c>
      <c r="P12" s="328"/>
      <c r="Q12" s="328">
        <f t="shared" si="5"/>
        <v>6.1670646683935848</v>
      </c>
      <c r="R12" s="328">
        <f t="shared" si="6"/>
        <v>0.31634213225020247</v>
      </c>
      <c r="S12" s="327"/>
      <c r="T12" s="328">
        <f t="shared" si="7"/>
        <v>4.4546430224645661</v>
      </c>
      <c r="U12" s="328">
        <f t="shared" si="8"/>
        <v>0.11106668829390376</v>
      </c>
    </row>
    <row r="13" spans="1:21" x14ac:dyDescent="0.2">
      <c r="A13" s="329" t="str">
        <f>name!D8</f>
        <v>23 Teaching and other educational professionals</v>
      </c>
      <c r="B13" s="330">
        <v>15.995865335997813</v>
      </c>
      <c r="C13" s="330">
        <v>7.3988650906021132</v>
      </c>
      <c r="D13" s="330">
        <f t="shared" si="0"/>
        <v>23.394730426599928</v>
      </c>
      <c r="E13" s="331"/>
      <c r="F13" s="330">
        <v>17.709671877370845</v>
      </c>
      <c r="G13" s="330">
        <v>8.1588797346652253</v>
      </c>
      <c r="H13" s="330">
        <f t="shared" si="1"/>
        <v>25.868551612036072</v>
      </c>
      <c r="I13" s="331"/>
      <c r="J13" s="330">
        <v>18.024415491083349</v>
      </c>
      <c r="K13" s="330">
        <v>8.7590057127981709</v>
      </c>
      <c r="L13" s="330">
        <f t="shared" si="2"/>
        <v>26.78342120388152</v>
      </c>
      <c r="M13" s="236"/>
      <c r="N13" s="328">
        <f t="shared" si="3"/>
        <v>2.0564729389106695</v>
      </c>
      <c r="O13" s="328">
        <f t="shared" si="4"/>
        <v>0.11751119621108419</v>
      </c>
      <c r="P13" s="328"/>
      <c r="Q13" s="328">
        <f t="shared" si="5"/>
        <v>1.9748522126673995</v>
      </c>
      <c r="R13" s="328">
        <f t="shared" si="6"/>
        <v>0.47429137282579692</v>
      </c>
      <c r="S13" s="327"/>
      <c r="T13" s="328">
        <f t="shared" si="7"/>
        <v>2.03068763168337</v>
      </c>
      <c r="U13" s="328">
        <f t="shared" si="8"/>
        <v>0.2319691453164241</v>
      </c>
    </row>
    <row r="14" spans="1:21" x14ac:dyDescent="0.2">
      <c r="A14" s="329" t="str">
        <f>name!D9</f>
        <v>24 Business, media and public service professionals</v>
      </c>
      <c r="B14" s="330">
        <v>14.962390922671947</v>
      </c>
      <c r="C14" s="330">
        <v>22.996799426912332</v>
      </c>
      <c r="D14" s="330">
        <f t="shared" si="0"/>
        <v>37.959190349584276</v>
      </c>
      <c r="E14" s="331"/>
      <c r="F14" s="330">
        <v>19.767283824335621</v>
      </c>
      <c r="G14" s="330">
        <v>26.24233936370084</v>
      </c>
      <c r="H14" s="330">
        <f t="shared" si="1"/>
        <v>46.009623188036457</v>
      </c>
      <c r="I14" s="331"/>
      <c r="J14" s="330">
        <v>23.324266523441889</v>
      </c>
      <c r="K14" s="330">
        <v>30.238342284145798</v>
      </c>
      <c r="L14" s="330">
        <f t="shared" si="2"/>
        <v>53.562608807587686</v>
      </c>
      <c r="M14" s="236"/>
      <c r="N14" s="328">
        <f t="shared" si="3"/>
        <v>5.7278011433185227</v>
      </c>
      <c r="O14" s="328">
        <f t="shared" si="4"/>
        <v>1.1092137351658593</v>
      </c>
      <c r="P14" s="328"/>
      <c r="Q14" s="328">
        <f t="shared" si="5"/>
        <v>2.675548132257255</v>
      </c>
      <c r="R14" s="328">
        <f t="shared" si="6"/>
        <v>0.94938916631519543</v>
      </c>
      <c r="S14" s="327"/>
      <c r="T14" s="328">
        <f t="shared" si="7"/>
        <v>3.9217250448698282</v>
      </c>
      <c r="U14" s="328">
        <f t="shared" si="8"/>
        <v>1.0184893423379693</v>
      </c>
    </row>
    <row r="15" spans="1:21" x14ac:dyDescent="0.2">
      <c r="A15" s="329" t="str">
        <f>name!D10</f>
        <v>31 Science, engineering and technology associate professionals</v>
      </c>
      <c r="B15" s="330">
        <v>3.4896813112855392</v>
      </c>
      <c r="C15" s="330">
        <v>7.8057051880488926</v>
      </c>
      <c r="D15" s="330">
        <f t="shared" si="0"/>
        <v>11.295386499334432</v>
      </c>
      <c r="E15" s="331"/>
      <c r="F15" s="330">
        <v>4.3338153777175519</v>
      </c>
      <c r="G15" s="330">
        <v>9.5552927005163149</v>
      </c>
      <c r="H15" s="330">
        <f t="shared" si="1"/>
        <v>13.889108078233868</v>
      </c>
      <c r="I15" s="331"/>
      <c r="J15" s="330">
        <v>5.4907267725544173</v>
      </c>
      <c r="K15" s="330">
        <v>9.1113669921598106</v>
      </c>
      <c r="L15" s="330">
        <f t="shared" si="2"/>
        <v>14.602093764714228</v>
      </c>
      <c r="M15" s="236"/>
      <c r="N15" s="328">
        <f t="shared" si="3"/>
        <v>4.4279921201864969</v>
      </c>
      <c r="O15" s="328">
        <f t="shared" si="4"/>
        <v>1.5899223688019104</v>
      </c>
      <c r="P15" s="328"/>
      <c r="Q15" s="328">
        <f t="shared" si="5"/>
        <v>4.1277226391554844</v>
      </c>
      <c r="R15" s="328">
        <f t="shared" si="6"/>
        <v>-0.3166473209866516</v>
      </c>
      <c r="S15" s="327"/>
      <c r="T15" s="328">
        <f t="shared" si="7"/>
        <v>4.2208599447181028</v>
      </c>
      <c r="U15" s="328">
        <f t="shared" si="8"/>
        <v>0.33429074605813014</v>
      </c>
    </row>
    <row r="16" spans="1:21" x14ac:dyDescent="0.2">
      <c r="A16" s="329" t="str">
        <f>name!D11</f>
        <v>32 Health and social care associate professionals</v>
      </c>
      <c r="B16" s="330">
        <v>5.5645740296401067</v>
      </c>
      <c r="C16" s="330">
        <v>1.4561190775919561</v>
      </c>
      <c r="D16" s="330">
        <f t="shared" si="0"/>
        <v>7.0206931072320629</v>
      </c>
      <c r="E16" s="331"/>
      <c r="F16" s="330">
        <v>6.759482875792636</v>
      </c>
      <c r="G16" s="330">
        <v>1.7687926846625914</v>
      </c>
      <c r="H16" s="330">
        <f t="shared" si="1"/>
        <v>8.5282755604552278</v>
      </c>
      <c r="I16" s="331"/>
      <c r="J16" s="330">
        <v>12.443958566531601</v>
      </c>
      <c r="K16" s="330">
        <v>2.6311864159802205</v>
      </c>
      <c r="L16" s="330">
        <f t="shared" si="2"/>
        <v>15.075144982511821</v>
      </c>
      <c r="M16" s="236"/>
      <c r="N16" s="328">
        <f t="shared" si="3"/>
        <v>3.967190814241639</v>
      </c>
      <c r="O16" s="328">
        <f t="shared" si="4"/>
        <v>4.1524936182264272</v>
      </c>
      <c r="P16" s="328"/>
      <c r="Q16" s="328">
        <f t="shared" si="5"/>
        <v>3.9671187045501766</v>
      </c>
      <c r="R16" s="328">
        <f t="shared" si="6"/>
        <v>2.6829441392725917</v>
      </c>
      <c r="S16" s="327"/>
      <c r="T16" s="328">
        <f t="shared" si="7"/>
        <v>3.9671758584273853</v>
      </c>
      <c r="U16" s="328">
        <f t="shared" si="8"/>
        <v>3.8707701079750967</v>
      </c>
    </row>
    <row r="17" spans="1:21" x14ac:dyDescent="0.2">
      <c r="A17" s="329" t="str">
        <f>name!D12</f>
        <v>33 Protective service occupations</v>
      </c>
      <c r="B17" s="330">
        <v>1.4004321444741681</v>
      </c>
      <c r="C17" s="330">
        <v>5.4562394352899783</v>
      </c>
      <c r="D17" s="330">
        <f t="shared" si="0"/>
        <v>6.8566715797641464</v>
      </c>
      <c r="E17" s="331"/>
      <c r="F17" s="330">
        <v>1.623055053777718</v>
      </c>
      <c r="G17" s="330">
        <v>5.0793788682447039</v>
      </c>
      <c r="H17" s="330">
        <f t="shared" si="1"/>
        <v>6.7024339220224221</v>
      </c>
      <c r="I17" s="331"/>
      <c r="J17" s="330">
        <v>1.9027784893735307</v>
      </c>
      <c r="K17" s="330">
        <v>4.3091498934633403</v>
      </c>
      <c r="L17" s="330">
        <f t="shared" si="2"/>
        <v>6.211928382836871</v>
      </c>
      <c r="M17" s="236"/>
      <c r="N17" s="328">
        <f t="shared" si="3"/>
        <v>2.9945480273901426</v>
      </c>
      <c r="O17" s="328">
        <f t="shared" si="4"/>
        <v>1.0656714017684532</v>
      </c>
      <c r="P17" s="328"/>
      <c r="Q17" s="328">
        <f t="shared" si="5"/>
        <v>-1.4212203479206265</v>
      </c>
      <c r="R17" s="328">
        <f t="shared" si="6"/>
        <v>-1.0903345550820731</v>
      </c>
      <c r="S17" s="327"/>
      <c r="T17" s="328">
        <f t="shared" si="7"/>
        <v>-0.45399429944366076</v>
      </c>
      <c r="U17" s="328">
        <f t="shared" si="8"/>
        <v>-0.50538100448045409</v>
      </c>
    </row>
    <row r="18" spans="1:21" x14ac:dyDescent="0.2">
      <c r="A18" s="329" t="str">
        <f>name!D13</f>
        <v>34 Culture, media and sports occupations</v>
      </c>
      <c r="B18" s="330">
        <v>6.2607745596957871</v>
      </c>
      <c r="C18" s="330">
        <v>7.8216117899101727</v>
      </c>
      <c r="D18" s="330">
        <f t="shared" si="0"/>
        <v>14.08238634960596</v>
      </c>
      <c r="E18" s="331"/>
      <c r="F18" s="330">
        <v>7.1093002421298674</v>
      </c>
      <c r="G18" s="330">
        <v>7.3754293478192743</v>
      </c>
      <c r="H18" s="330">
        <f t="shared" si="1"/>
        <v>14.484729589949142</v>
      </c>
      <c r="I18" s="331"/>
      <c r="J18" s="330">
        <v>7.0821963282471554</v>
      </c>
      <c r="K18" s="330">
        <v>7.4676282707063129</v>
      </c>
      <c r="L18" s="330">
        <f t="shared" si="2"/>
        <v>14.549824598953467</v>
      </c>
      <c r="M18" s="236"/>
      <c r="N18" s="328">
        <f t="shared" si="3"/>
        <v>2.5745825083684615</v>
      </c>
      <c r="O18" s="328">
        <f t="shared" si="4"/>
        <v>-2.5461722556507915E-2</v>
      </c>
      <c r="P18" s="327"/>
      <c r="Q18" s="328">
        <f t="shared" si="5"/>
        <v>-1.1678575277059067</v>
      </c>
      <c r="R18" s="328">
        <f t="shared" si="6"/>
        <v>8.285651353430179E-2</v>
      </c>
      <c r="S18" s="327"/>
      <c r="T18" s="328">
        <f t="shared" si="7"/>
        <v>0.56499292534073486</v>
      </c>
      <c r="U18" s="328">
        <f t="shared" si="8"/>
        <v>2.9897639947584764E-2</v>
      </c>
    </row>
    <row r="19" spans="1:21" x14ac:dyDescent="0.2">
      <c r="A19" s="329" t="str">
        <f>name!D14</f>
        <v>35 Business and public service associate professionals</v>
      </c>
      <c r="B19" s="330">
        <v>17.383044465610833</v>
      </c>
      <c r="C19" s="330">
        <v>19.983358123541379</v>
      </c>
      <c r="D19" s="330">
        <f t="shared" si="0"/>
        <v>37.366402589152216</v>
      </c>
      <c r="E19" s="331"/>
      <c r="F19" s="330">
        <v>19.331547145471045</v>
      </c>
      <c r="G19" s="330">
        <v>21.507490640332072</v>
      </c>
      <c r="H19" s="330">
        <f t="shared" si="1"/>
        <v>40.839037785803114</v>
      </c>
      <c r="I19" s="331"/>
      <c r="J19" s="330">
        <v>22.007020373571439</v>
      </c>
      <c r="K19" s="330">
        <v>22.307926341633898</v>
      </c>
      <c r="L19" s="330">
        <f t="shared" si="2"/>
        <v>44.314946715205338</v>
      </c>
      <c r="M19" s="236"/>
      <c r="N19" s="328">
        <f t="shared" si="3"/>
        <v>2.1475969919057203</v>
      </c>
      <c r="O19" s="328">
        <f t="shared" si="4"/>
        <v>0.86789913904992133</v>
      </c>
      <c r="P19" s="327"/>
      <c r="Q19" s="328">
        <f t="shared" si="5"/>
        <v>1.4808869242171951</v>
      </c>
      <c r="R19" s="328">
        <f t="shared" si="6"/>
        <v>0.24390216061860315</v>
      </c>
      <c r="S19" s="327"/>
      <c r="T19" s="328">
        <f t="shared" si="7"/>
        <v>1.7932176503699937</v>
      </c>
      <c r="U19" s="328">
        <f t="shared" si="8"/>
        <v>0.5460426436126653</v>
      </c>
    </row>
    <row r="20" spans="1:21" x14ac:dyDescent="0.2">
      <c r="A20" s="329" t="str">
        <f>name!D15</f>
        <v>41 Administrative occupations</v>
      </c>
      <c r="B20" s="330">
        <v>33.52767716311066</v>
      </c>
      <c r="C20" s="330">
        <v>12.009334696081529</v>
      </c>
      <c r="D20" s="330">
        <f t="shared" si="0"/>
        <v>45.537011859192191</v>
      </c>
      <c r="E20" s="331"/>
      <c r="F20" s="330">
        <v>32.564104149680617</v>
      </c>
      <c r="G20" s="330">
        <v>13.055530804830976</v>
      </c>
      <c r="H20" s="330">
        <f t="shared" si="1"/>
        <v>45.619634954511596</v>
      </c>
      <c r="I20" s="331"/>
      <c r="J20" s="330">
        <v>30.381019257703215</v>
      </c>
      <c r="K20" s="330">
        <v>14.88509194688354</v>
      </c>
      <c r="L20" s="330">
        <f t="shared" si="2"/>
        <v>45.266111204586757</v>
      </c>
      <c r="M20" s="236"/>
      <c r="N20" s="328">
        <f t="shared" si="3"/>
        <v>-0.58151660236630542</v>
      </c>
      <c r="O20" s="328">
        <f t="shared" si="4"/>
        <v>-0.46154847703776536</v>
      </c>
      <c r="P20" s="327"/>
      <c r="Q20" s="328">
        <f t="shared" si="5"/>
        <v>1.6845841885919199</v>
      </c>
      <c r="R20" s="328">
        <f t="shared" si="6"/>
        <v>0.87815543362617099</v>
      </c>
      <c r="S20" s="327"/>
      <c r="T20" s="328">
        <f t="shared" si="7"/>
        <v>3.6262017234434119E-2</v>
      </c>
      <c r="U20" s="328">
        <f t="shared" si="8"/>
        <v>-5.1850282789311919E-2</v>
      </c>
    </row>
    <row r="21" spans="1:21" x14ac:dyDescent="0.2">
      <c r="A21" s="329" t="str">
        <f>name!D16</f>
        <v>42 Secretarial and related occupations</v>
      </c>
      <c r="B21" s="330">
        <v>12.639327797455604</v>
      </c>
      <c r="C21" s="330">
        <v>0.62860997667584517</v>
      </c>
      <c r="D21" s="330">
        <f t="shared" si="0"/>
        <v>13.267937774131449</v>
      </c>
      <c r="E21" s="331"/>
      <c r="F21" s="330">
        <v>11.172098191197401</v>
      </c>
      <c r="G21" s="330">
        <v>0.47928406933956202</v>
      </c>
      <c r="H21" s="330">
        <f t="shared" si="1"/>
        <v>11.651382260536963</v>
      </c>
      <c r="I21" s="331"/>
      <c r="J21" s="330">
        <v>7.4758061098974595</v>
      </c>
      <c r="K21" s="330">
        <v>0.51726550855654196</v>
      </c>
      <c r="L21" s="330">
        <f t="shared" si="2"/>
        <v>7.9930716184540014</v>
      </c>
      <c r="M21" s="236"/>
      <c r="N21" s="328">
        <f t="shared" si="3"/>
        <v>-2.4376723161639191</v>
      </c>
      <c r="O21" s="328">
        <f t="shared" si="4"/>
        <v>-2.6427677315383868</v>
      </c>
      <c r="P21" s="327"/>
      <c r="Q21" s="328">
        <f t="shared" si="5"/>
        <v>-5.2798570289984026</v>
      </c>
      <c r="R21" s="328">
        <f t="shared" si="6"/>
        <v>0.50971351267630194</v>
      </c>
      <c r="S21" s="327"/>
      <c r="T21" s="328">
        <f t="shared" si="7"/>
        <v>-2.5650413971310737</v>
      </c>
      <c r="U21" s="328">
        <f t="shared" si="8"/>
        <v>-2.4810349480668847</v>
      </c>
    </row>
    <row r="22" spans="1:21" x14ac:dyDescent="0.2">
      <c r="A22" s="329" t="str">
        <f>name!D17</f>
        <v>51 Skilled agricultural and related trades</v>
      </c>
      <c r="B22" s="330">
        <v>0.9167287348413965</v>
      </c>
      <c r="C22" s="330">
        <v>3.721772130187631</v>
      </c>
      <c r="D22" s="330">
        <f t="shared" si="0"/>
        <v>4.6385008650290276</v>
      </c>
      <c r="E22" s="331"/>
      <c r="F22" s="330">
        <v>1.0085833756664127</v>
      </c>
      <c r="G22" s="330">
        <v>3.2085296435726134</v>
      </c>
      <c r="H22" s="330">
        <f t="shared" si="1"/>
        <v>4.2171130192390258</v>
      </c>
      <c r="I22" s="331"/>
      <c r="J22" s="330">
        <v>1.466599338445951</v>
      </c>
      <c r="K22" s="330">
        <v>3.7128318634893174</v>
      </c>
      <c r="L22" s="330">
        <f t="shared" si="2"/>
        <v>5.1794312019352686</v>
      </c>
      <c r="M22" s="236"/>
      <c r="N22" s="328">
        <f t="shared" si="3"/>
        <v>1.9281618216769658</v>
      </c>
      <c r="O22" s="328">
        <f t="shared" si="4"/>
        <v>2.5274081238997104</v>
      </c>
      <c r="P22" s="327"/>
      <c r="Q22" s="328">
        <f t="shared" si="5"/>
        <v>-2.9241380641916614</v>
      </c>
      <c r="R22" s="328">
        <f t="shared" si="6"/>
        <v>0.97796522026094568</v>
      </c>
      <c r="S22" s="327"/>
      <c r="T22" s="328">
        <f t="shared" si="7"/>
        <v>-1.886782140708243</v>
      </c>
      <c r="U22" s="328">
        <f t="shared" si="8"/>
        <v>1.3797280488939023</v>
      </c>
    </row>
    <row r="23" spans="1:21" x14ac:dyDescent="0.2">
      <c r="A23" s="329" t="str">
        <f>name!D18</f>
        <v>52 Skilled metal, electrical and electronic trades</v>
      </c>
      <c r="B23" s="330">
        <v>0.5115417907148031</v>
      </c>
      <c r="C23" s="330">
        <v>18.714411252227162</v>
      </c>
      <c r="D23" s="330">
        <f t="shared" si="0"/>
        <v>19.225953042941963</v>
      </c>
      <c r="E23" s="331"/>
      <c r="F23" s="330">
        <v>0.63767666245508348</v>
      </c>
      <c r="G23" s="330">
        <v>16.33565203473584</v>
      </c>
      <c r="H23" s="330">
        <f t="shared" si="1"/>
        <v>16.973328697190922</v>
      </c>
      <c r="I23" s="331"/>
      <c r="J23" s="330">
        <v>1.402426821881086</v>
      </c>
      <c r="K23" s="330">
        <v>15.309491557319198</v>
      </c>
      <c r="L23" s="330">
        <f t="shared" si="2"/>
        <v>16.711918379200284</v>
      </c>
      <c r="M23" s="236"/>
      <c r="N23" s="328">
        <f t="shared" si="3"/>
        <v>4.5066389872825408</v>
      </c>
      <c r="O23" s="328">
        <f t="shared" si="4"/>
        <v>5.3946693619856489</v>
      </c>
      <c r="P23" s="327"/>
      <c r="Q23" s="328">
        <f t="shared" si="5"/>
        <v>-2.6822496467951096</v>
      </c>
      <c r="R23" s="328">
        <f t="shared" si="6"/>
        <v>-0.43157908523250299</v>
      </c>
      <c r="S23" s="327"/>
      <c r="T23" s="328">
        <f t="shared" si="7"/>
        <v>-2.4615547139279492</v>
      </c>
      <c r="U23" s="328">
        <f t="shared" si="8"/>
        <v>-0.10342029497639738</v>
      </c>
    </row>
    <row r="24" spans="1:21" x14ac:dyDescent="0.2">
      <c r="A24" s="329" t="str">
        <f>name!D19</f>
        <v>53 Skilled construction and building trades</v>
      </c>
      <c r="B24" s="330">
        <v>0.21852769822256526</v>
      </c>
      <c r="C24" s="330">
        <v>12.838098989082283</v>
      </c>
      <c r="D24" s="330">
        <f t="shared" si="0"/>
        <v>13.056626687304849</v>
      </c>
      <c r="E24" s="331"/>
      <c r="F24" s="330">
        <v>0.26034155742688908</v>
      </c>
      <c r="G24" s="330">
        <v>11.403011822288766</v>
      </c>
      <c r="H24" s="330">
        <f t="shared" si="1"/>
        <v>11.663353379715655</v>
      </c>
      <c r="I24" s="331"/>
      <c r="J24" s="330">
        <v>0.20382462608413995</v>
      </c>
      <c r="K24" s="330">
        <v>10.654820235090041</v>
      </c>
      <c r="L24" s="330">
        <f t="shared" si="2"/>
        <v>10.858644861174181</v>
      </c>
      <c r="M24" s="236"/>
      <c r="N24" s="328">
        <f t="shared" si="3"/>
        <v>3.5636626713374531</v>
      </c>
      <c r="O24" s="328">
        <f t="shared" si="4"/>
        <v>-1.6183254527817548</v>
      </c>
      <c r="P24" s="327"/>
      <c r="Q24" s="328">
        <f t="shared" si="5"/>
        <v>-2.3429118120215309</v>
      </c>
      <c r="R24" s="328">
        <f t="shared" si="6"/>
        <v>-0.45141220151544426</v>
      </c>
      <c r="S24" s="327"/>
      <c r="T24" s="328">
        <f t="shared" si="7"/>
        <v>-2.2316041618331228</v>
      </c>
      <c r="U24" s="328">
        <f t="shared" si="8"/>
        <v>-0.47546747311931759</v>
      </c>
    </row>
    <row r="25" spans="1:21" x14ac:dyDescent="0.2">
      <c r="A25" s="329" t="str">
        <f>name!D20</f>
        <v>54 Textiles, printing and other skilled trades</v>
      </c>
      <c r="B25" s="330">
        <v>4.3530910398874925</v>
      </c>
      <c r="C25" s="330">
        <v>6.9994268032622582</v>
      </c>
      <c r="D25" s="330">
        <f t="shared" si="0"/>
        <v>11.352517843149752</v>
      </c>
      <c r="E25" s="331"/>
      <c r="F25" s="330">
        <v>4.2524421183087853</v>
      </c>
      <c r="G25" s="330">
        <v>5.5376262439285977</v>
      </c>
      <c r="H25" s="330">
        <f t="shared" si="1"/>
        <v>9.790068362237383</v>
      </c>
      <c r="I25" s="331"/>
      <c r="J25" s="330">
        <v>5.0264752996672746</v>
      </c>
      <c r="K25" s="330">
        <v>6.2630640608740942</v>
      </c>
      <c r="L25" s="330">
        <f t="shared" si="2"/>
        <v>11.289539360541369</v>
      </c>
      <c r="M25" s="236"/>
      <c r="N25" s="328">
        <f t="shared" si="3"/>
        <v>-0.46676211712967097</v>
      </c>
      <c r="O25" s="328">
        <f t="shared" si="4"/>
        <v>1.121074592389526</v>
      </c>
      <c r="P25" s="327"/>
      <c r="Q25" s="328">
        <f t="shared" si="5"/>
        <v>-4.5771831188315071</v>
      </c>
      <c r="R25" s="328">
        <f t="shared" si="6"/>
        <v>0.82406755638491092</v>
      </c>
      <c r="S25" s="327"/>
      <c r="T25" s="328">
        <f t="shared" si="7"/>
        <v>-2.9180018923881557</v>
      </c>
      <c r="U25" s="328">
        <f t="shared" si="8"/>
        <v>0.95458158999537357</v>
      </c>
    </row>
    <row r="26" spans="1:21" x14ac:dyDescent="0.2">
      <c r="A26" s="329" t="str">
        <f>name!D21</f>
        <v>61 Caring personal service occupations</v>
      </c>
      <c r="B26" s="330">
        <v>26.443579918787155</v>
      </c>
      <c r="C26" s="330">
        <v>6.4794939188682026</v>
      </c>
      <c r="D26" s="330">
        <f t="shared" si="0"/>
        <v>32.923073837655359</v>
      </c>
      <c r="E26" s="331"/>
      <c r="F26" s="330">
        <v>27.465893766896261</v>
      </c>
      <c r="G26" s="330">
        <v>6.6546261969649709</v>
      </c>
      <c r="H26" s="330">
        <f t="shared" si="1"/>
        <v>34.120519963861234</v>
      </c>
      <c r="I26" s="331"/>
      <c r="J26" s="330">
        <v>28.948371545983775</v>
      </c>
      <c r="K26" s="330">
        <v>9.4149605692304341</v>
      </c>
      <c r="L26" s="330">
        <f t="shared" si="2"/>
        <v>38.363332115214206</v>
      </c>
      <c r="M26" s="236"/>
      <c r="N26" s="328">
        <f t="shared" si="3"/>
        <v>0.76151699676598739</v>
      </c>
      <c r="O26" s="328">
        <f t="shared" si="4"/>
        <v>0.35107445156898898</v>
      </c>
      <c r="P26" s="327"/>
      <c r="Q26" s="328">
        <f t="shared" si="5"/>
        <v>0.5348225598462486</v>
      </c>
      <c r="R26" s="328">
        <f t="shared" si="6"/>
        <v>2.3402144480245912</v>
      </c>
      <c r="S26" s="327"/>
      <c r="T26" s="328">
        <f t="shared" si="7"/>
        <v>0.71706302007015221</v>
      </c>
      <c r="U26" s="328">
        <f t="shared" si="8"/>
        <v>0.78441486415699035</v>
      </c>
    </row>
    <row r="27" spans="1:21" x14ac:dyDescent="0.2">
      <c r="A27" s="329" t="str">
        <f>name!D22</f>
        <v>62 Leisure, travel and related personal service occupations</v>
      </c>
      <c r="B27" s="330">
        <v>9.6066253918807547</v>
      </c>
      <c r="C27" s="330">
        <v>4.0959845895140727</v>
      </c>
      <c r="D27" s="330">
        <f t="shared" si="0"/>
        <v>13.702609981394827</v>
      </c>
      <c r="E27" s="331"/>
      <c r="F27" s="330">
        <v>9.0387754793068975</v>
      </c>
      <c r="G27" s="330">
        <v>4.0708779337105803</v>
      </c>
      <c r="H27" s="330">
        <f t="shared" si="1"/>
        <v>13.109653413017478</v>
      </c>
      <c r="I27" s="331"/>
      <c r="J27" s="330">
        <v>8.1279430319138122</v>
      </c>
      <c r="K27" s="330">
        <v>4.5310012605788241</v>
      </c>
      <c r="L27" s="330">
        <f t="shared" si="2"/>
        <v>12.658944292492636</v>
      </c>
      <c r="M27" s="236"/>
      <c r="N27" s="328">
        <f t="shared" si="3"/>
        <v>-1.2111912295494021</v>
      </c>
      <c r="O27" s="328">
        <f t="shared" si="4"/>
        <v>-0.70560435637129215</v>
      </c>
      <c r="P27" s="327"/>
      <c r="Q27" s="328">
        <f t="shared" si="5"/>
        <v>-0.12289323800168672</v>
      </c>
      <c r="R27" s="328">
        <f t="shared" si="6"/>
        <v>0.71644936670005599</v>
      </c>
      <c r="S27" s="327"/>
      <c r="T27" s="328">
        <f t="shared" si="7"/>
        <v>-0.88084688477683137</v>
      </c>
      <c r="U27" s="328">
        <f t="shared" si="8"/>
        <v>-0.23296046869917264</v>
      </c>
    </row>
    <row r="28" spans="1:21" x14ac:dyDescent="0.2">
      <c r="A28" s="329" t="str">
        <f>name!D23</f>
        <v>63 Community and civil enforcement occupations</v>
      </c>
      <c r="B28" s="330">
        <v>0.13853332582297756</v>
      </c>
      <c r="C28" s="330">
        <v>0.45325647607588471</v>
      </c>
      <c r="D28" s="330">
        <f t="shared" si="0"/>
        <v>0.59178980189886232</v>
      </c>
      <c r="E28" s="331"/>
      <c r="F28" s="330">
        <v>0.13485774959994132</v>
      </c>
      <c r="G28" s="330">
        <v>0.47420589626658421</v>
      </c>
      <c r="H28" s="330">
        <f t="shared" si="1"/>
        <v>0.6090636458665255</v>
      </c>
      <c r="I28" s="331"/>
      <c r="J28" s="330">
        <v>0.1845537879798905</v>
      </c>
      <c r="K28" s="330">
        <v>0.30619587147802307</v>
      </c>
      <c r="L28" s="330">
        <f>SUM(J28:K28)</f>
        <v>0.4907496594579136</v>
      </c>
      <c r="M28" s="236"/>
      <c r="N28" s="328">
        <f t="shared" si="3"/>
        <v>-0.53636440408070252</v>
      </c>
      <c r="O28" s="328">
        <f t="shared" si="4"/>
        <v>2.1134940926857748</v>
      </c>
      <c r="P28" s="327"/>
      <c r="Q28" s="328">
        <f t="shared" si="5"/>
        <v>0.90776482034109485</v>
      </c>
      <c r="R28" s="328">
        <f t="shared" si="6"/>
        <v>-2.8740025090910337</v>
      </c>
      <c r="S28" s="327"/>
      <c r="T28" s="328">
        <f t="shared" si="7"/>
        <v>0.57708402306655415</v>
      </c>
      <c r="U28" s="328">
        <f t="shared" si="8"/>
        <v>-1.4296068834296349</v>
      </c>
    </row>
    <row r="29" spans="1:21" x14ac:dyDescent="0.2">
      <c r="A29" s="329" t="str">
        <f>name!D24</f>
        <v>71 Sales occupations</v>
      </c>
      <c r="B29" s="330">
        <v>20.066222404150285</v>
      </c>
      <c r="C29" s="330">
        <v>15.193011084804246</v>
      </c>
      <c r="D29" s="330">
        <f t="shared" si="0"/>
        <v>35.259233488954528</v>
      </c>
      <c r="E29" s="331"/>
      <c r="F29" s="330">
        <v>18.781382502046561</v>
      </c>
      <c r="G29" s="330">
        <v>15.447099905867976</v>
      </c>
      <c r="H29" s="330">
        <f t="shared" si="1"/>
        <v>34.228482407914541</v>
      </c>
      <c r="I29" s="331"/>
      <c r="J29" s="330">
        <v>17.264485050792395</v>
      </c>
      <c r="K29" s="330">
        <v>15.697970620846336</v>
      </c>
      <c r="L29" s="330">
        <f t="shared" si="2"/>
        <v>32.962455671638729</v>
      </c>
      <c r="M29" s="236"/>
      <c r="N29" s="328">
        <f t="shared" si="3"/>
        <v>-1.3147178283006267</v>
      </c>
      <c r="O29" s="328">
        <f t="shared" si="4"/>
        <v>-0.55985747412712339</v>
      </c>
      <c r="P29" s="327"/>
      <c r="Q29" s="328">
        <f t="shared" si="5"/>
        <v>0.3322658293104519</v>
      </c>
      <c r="R29" s="328">
        <f t="shared" si="6"/>
        <v>0.10745880774454264</v>
      </c>
      <c r="S29" s="327"/>
      <c r="T29" s="328">
        <f t="shared" si="7"/>
        <v>-0.59162936971000057</v>
      </c>
      <c r="U29" s="328">
        <f t="shared" si="8"/>
        <v>-0.25094400475349499</v>
      </c>
    </row>
    <row r="30" spans="1:21" x14ac:dyDescent="0.2">
      <c r="A30" s="329" t="str">
        <f>name!D25</f>
        <v>72 Customer service occupations</v>
      </c>
      <c r="B30" s="330">
        <v>5.5174268429488054</v>
      </c>
      <c r="C30" s="330">
        <v>3.335803864806139</v>
      </c>
      <c r="D30" s="330">
        <f t="shared" si="0"/>
        <v>8.8532307077549444</v>
      </c>
      <c r="E30" s="331"/>
      <c r="F30" s="330">
        <v>6.1899021001180641</v>
      </c>
      <c r="G30" s="330">
        <v>3.5011757124112788</v>
      </c>
      <c r="H30" s="330">
        <f t="shared" si="1"/>
        <v>9.6910778125293433</v>
      </c>
      <c r="I30" s="331"/>
      <c r="J30" s="330">
        <v>6.9508093554671113</v>
      </c>
      <c r="K30" s="330">
        <v>5.1273689335933597</v>
      </c>
      <c r="L30" s="330">
        <f t="shared" si="2"/>
        <v>12.078178289060471</v>
      </c>
      <c r="M30" s="236"/>
      <c r="N30" s="328">
        <f t="shared" si="3"/>
        <v>2.326810940131252</v>
      </c>
      <c r="O30" s="328">
        <f t="shared" si="4"/>
        <v>0.775920354295212</v>
      </c>
      <c r="P30" s="327"/>
      <c r="Q30" s="328">
        <f t="shared" si="5"/>
        <v>0.97240019718021209</v>
      </c>
      <c r="R30" s="328">
        <f t="shared" si="6"/>
        <v>2.5759097359097982</v>
      </c>
      <c r="S30" s="327"/>
      <c r="T30" s="328">
        <f t="shared" si="7"/>
        <v>1.8249158359705975</v>
      </c>
      <c r="U30" s="328">
        <f t="shared" si="8"/>
        <v>1.4787923750499088</v>
      </c>
    </row>
    <row r="31" spans="1:21" x14ac:dyDescent="0.2">
      <c r="A31" s="329" t="str">
        <f>name!D26</f>
        <v>81 Process, plant and machine operatives</v>
      </c>
      <c r="B31" s="330">
        <v>1.3719920834540611</v>
      </c>
      <c r="C31" s="330">
        <v>6.6540305739680168</v>
      </c>
      <c r="D31" s="330">
        <f t="shared" si="0"/>
        <v>8.0260226574220788</v>
      </c>
      <c r="E31" s="331"/>
      <c r="F31" s="330">
        <v>1.2181858516684747</v>
      </c>
      <c r="G31" s="330">
        <v>5.8375051463214653</v>
      </c>
      <c r="H31" s="330">
        <f t="shared" si="1"/>
        <v>7.0556909979899398</v>
      </c>
      <c r="I31" s="331"/>
      <c r="J31" s="330">
        <v>1.4370588692143837</v>
      </c>
      <c r="K31" s="330">
        <v>5.9168216020542674</v>
      </c>
      <c r="L31" s="330">
        <f t="shared" si="2"/>
        <v>7.353880471268651</v>
      </c>
      <c r="M31" s="236"/>
      <c r="N31" s="328">
        <f t="shared" si="3"/>
        <v>-2.3499681789585392</v>
      </c>
      <c r="O31" s="328">
        <f t="shared" si="4"/>
        <v>1.1076618316709474</v>
      </c>
      <c r="P31" s="327"/>
      <c r="Q31" s="328">
        <f t="shared" si="5"/>
        <v>-2.584402890364379</v>
      </c>
      <c r="R31" s="328">
        <f t="shared" si="6"/>
        <v>9.0013211474904153E-2</v>
      </c>
      <c r="S31" s="327"/>
      <c r="T31" s="328">
        <f t="shared" si="7"/>
        <v>-2.5441678274735757</v>
      </c>
      <c r="U31" s="328">
        <f t="shared" si="8"/>
        <v>0.27633847439176851</v>
      </c>
    </row>
    <row r="32" spans="1:21" x14ac:dyDescent="0.2">
      <c r="A32" s="329" t="str">
        <f>name!D27</f>
        <v>82 Transport and mobile machine drivers and operatives</v>
      </c>
      <c r="B32" s="330">
        <v>1.6383173793913679</v>
      </c>
      <c r="C32" s="330">
        <v>16.100197568636855</v>
      </c>
      <c r="D32" s="330">
        <f t="shared" si="0"/>
        <v>17.738514948028222</v>
      </c>
      <c r="E32" s="331"/>
      <c r="F32" s="330">
        <v>1.380154039494436</v>
      </c>
      <c r="G32" s="330">
        <v>14.79788138310572</v>
      </c>
      <c r="H32" s="330">
        <f t="shared" si="1"/>
        <v>16.178035422600157</v>
      </c>
      <c r="I32" s="331"/>
      <c r="J32" s="330">
        <v>2.0673941542495227</v>
      </c>
      <c r="K32" s="330">
        <v>14.149672115493328</v>
      </c>
      <c r="L32" s="330">
        <f t="shared" si="2"/>
        <v>16.217066269742851</v>
      </c>
      <c r="M32" s="236"/>
      <c r="N32" s="328">
        <f t="shared" si="3"/>
        <v>-3.3713516766469942</v>
      </c>
      <c r="O32" s="328">
        <f t="shared" si="4"/>
        <v>2.7305740376649901</v>
      </c>
      <c r="P32" s="327"/>
      <c r="Q32" s="328">
        <f t="shared" si="5"/>
        <v>-1.6728011172131407</v>
      </c>
      <c r="R32" s="328">
        <f t="shared" si="6"/>
        <v>-0.29817170894815836</v>
      </c>
      <c r="S32" s="327"/>
      <c r="T32" s="328">
        <f t="shared" si="7"/>
        <v>-1.8248203307235533</v>
      </c>
      <c r="U32" s="328">
        <f t="shared" si="8"/>
        <v>1.6065803868259287E-2</v>
      </c>
    </row>
    <row r="33" spans="1:21" x14ac:dyDescent="0.2">
      <c r="A33" s="329" t="str">
        <f>name!D28</f>
        <v>91 Elementary trades and related occupations</v>
      </c>
      <c r="B33" s="330">
        <v>1.3834152140574494</v>
      </c>
      <c r="C33" s="330">
        <v>5.6798953791126889</v>
      </c>
      <c r="D33" s="330">
        <f t="shared" si="0"/>
        <v>7.0633105931701383</v>
      </c>
      <c r="E33" s="331"/>
      <c r="F33" s="330">
        <v>0.98202651686444598</v>
      </c>
      <c r="G33" s="330">
        <v>4.6412288240946804</v>
      </c>
      <c r="H33" s="330">
        <f t="shared" si="1"/>
        <v>5.6232553409591262</v>
      </c>
      <c r="I33" s="331"/>
      <c r="J33" s="330">
        <v>4.9048653574381769</v>
      </c>
      <c r="K33" s="330">
        <v>6.9323140411211766</v>
      </c>
      <c r="L33" s="330">
        <f t="shared" si="2"/>
        <v>11.837179398559353</v>
      </c>
      <c r="M33" s="236"/>
      <c r="N33" s="328">
        <f t="shared" si="3"/>
        <v>-6.624243474691605</v>
      </c>
      <c r="O33" s="328">
        <f t="shared" si="4"/>
        <v>11.318392184258874</v>
      </c>
      <c r="P33" s="327"/>
      <c r="Q33" s="328">
        <f t="shared" si="5"/>
        <v>-3.9585896664997233</v>
      </c>
      <c r="R33" s="328">
        <f t="shared" si="6"/>
        <v>2.7108562772033107</v>
      </c>
      <c r="S33" s="327"/>
      <c r="T33" s="328">
        <f t="shared" si="7"/>
        <v>-4.4576541897373261</v>
      </c>
      <c r="U33" s="328">
        <f t="shared" si="8"/>
        <v>5.0874115803211328</v>
      </c>
    </row>
    <row r="34" spans="1:21" x14ac:dyDescent="0.2">
      <c r="A34" s="329" t="str">
        <f>name!D29</f>
        <v>92 Elementary administration and service occupations</v>
      </c>
      <c r="B34" s="330">
        <v>26.861348565234746</v>
      </c>
      <c r="C34" s="330">
        <v>25.010026561502922</v>
      </c>
      <c r="D34" s="330">
        <f t="shared" ref="D34" si="9">SUM(B34:C34)</f>
        <v>51.871375126737668</v>
      </c>
      <c r="E34" s="331"/>
      <c r="F34" s="330">
        <v>26.012583668190668</v>
      </c>
      <c r="G34" s="330">
        <v>24.043255255557895</v>
      </c>
      <c r="H34" s="330">
        <f t="shared" ref="H34" si="10">SUM(F34:G34)</f>
        <v>50.055838923748567</v>
      </c>
      <c r="I34" s="331"/>
      <c r="J34" s="330">
        <v>20.623963864012332</v>
      </c>
      <c r="K34" s="330">
        <v>21.240855814091862</v>
      </c>
      <c r="L34" s="330">
        <f t="shared" ref="L34" si="11">SUM(J34:K34)</f>
        <v>41.864819678104197</v>
      </c>
      <c r="M34" s="236"/>
      <c r="N34" s="328">
        <f t="shared" si="3"/>
        <v>-0.64010233754286938</v>
      </c>
      <c r="O34" s="328">
        <f t="shared" si="4"/>
        <v>-1.5355989972320239</v>
      </c>
      <c r="P34" s="327"/>
      <c r="Q34" s="328">
        <f t="shared" si="5"/>
        <v>-0.78534584711226207</v>
      </c>
      <c r="R34" s="328">
        <f t="shared" si="6"/>
        <v>-0.82278327197031764</v>
      </c>
      <c r="S34" s="327"/>
      <c r="T34" s="328">
        <f t="shared" si="7"/>
        <v>-0.71002608450302374</v>
      </c>
      <c r="U34" s="328">
        <f t="shared" si="8"/>
        <v>-1.18422099816895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254.60970923600647</v>
      </c>
      <c r="C36" s="333">
        <f t="shared" ref="C36:D36" si="12">SUM(C9:C34)</f>
        <v>299.68929076399354</v>
      </c>
      <c r="D36" s="333">
        <f t="shared" si="12"/>
        <v>554.29899999999998</v>
      </c>
      <c r="E36" s="333"/>
      <c r="F36" s="333">
        <f>SUM(F9:F34)</f>
        <v>273.52309274879502</v>
      </c>
      <c r="G36" s="333">
        <f t="shared" ref="G36:H36" si="13">SUM(G9:G34)</f>
        <v>307.35790725120529</v>
      </c>
      <c r="H36" s="333">
        <f t="shared" si="13"/>
        <v>580.8810000000002</v>
      </c>
      <c r="I36" s="333"/>
      <c r="J36" s="333">
        <f>SUM(J9:J34)</f>
        <v>294.63725850266314</v>
      </c>
      <c r="K36" s="333">
        <f t="shared" ref="K36:L36" si="14">SUM(K9:K34)</f>
        <v>333.3097414973368</v>
      </c>
      <c r="L36" s="333">
        <f t="shared" si="14"/>
        <v>627.94699999999989</v>
      </c>
      <c r="M36" s="258"/>
      <c r="N36" s="334">
        <f t="shared" si="3"/>
        <v>1.4434025235424031</v>
      </c>
      <c r="O36" s="334">
        <f>IF(F36&gt;0,(EXP(LN(J36/F36)/($J$6-$F$6))-1)*100,0)</f>
        <v>0.49695685503470255</v>
      </c>
      <c r="P36" s="335"/>
      <c r="Q36" s="334">
        <f t="shared" ref="Q36" si="15">IF(C36&gt;0,(EXP(LN(G36/C36)/($F$6-$B$6))-1)*100,0)</f>
        <v>0.50661195485175448</v>
      </c>
      <c r="R36" s="334">
        <f t="shared" ref="R36" si="16">IF(G36&gt;0,(EXP(LN(K36/G36)/($J$6-$F$6))-1)*100,0)</f>
        <v>0.54185825071375593</v>
      </c>
      <c r="S36" s="335"/>
      <c r="T36" s="334">
        <f t="shared" ref="T36" si="17">IF(D36&gt;0,(EXP(LN(H36/D36)/($F$6-$B$6))-1)*100,0)</f>
        <v>0.94123530379766063</v>
      </c>
      <c r="U36" s="334">
        <f t="shared" ref="U36" si="18">IF(H36&gt;0,(EXP(LN(L36/H36)/($J$6-$F$6))-1)*100,0)</f>
        <v>0.52075022441306906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Thames Valley Berkshire</v>
      </c>
      <c r="Q1" s="19" t="str">
        <f>CONCATENATE("Occupation Table 5.1  Males: Employment Change by Status (SOC 2020), ",B$5,"-",L$5,", ",Info!B5)</f>
        <v>Occupation Table 5.1  Males: Employment Change by Status (SOC 2020), 2015-2035, Thames Valley Berkshire</v>
      </c>
      <c r="AG1" s="19" t="str">
        <f>CONCATENATE("Occupation Table 5.2  Females: Employment Change by Status (SOC 2020), ",R$5,"-",AB$5,", ",Info!B5)</f>
        <v>Occupation Table 5.2  Females: Employment Change by Status (SOC 2020), 2015-2035, Thames Valley Berkshire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48.593255578164261</v>
      </c>
      <c r="C8" s="11">
        <v>6.7480022360369381</v>
      </c>
      <c r="D8" s="11">
        <v>11.323669868116255</v>
      </c>
      <c r="E8" s="11">
        <f>SUM(B8:D8)</f>
        <v>66.664927682317455</v>
      </c>
      <c r="F8" s="11"/>
      <c r="G8" s="11">
        <v>53.654806152769517</v>
      </c>
      <c r="H8" s="11">
        <v>10.546222221549648</v>
      </c>
      <c r="I8" s="11">
        <v>12.023053650272949</v>
      </c>
      <c r="J8" s="11">
        <f>SUM(G8:I8)</f>
        <v>76.224082024592121</v>
      </c>
      <c r="K8" s="11"/>
      <c r="L8" s="11">
        <v>53.461415665097725</v>
      </c>
      <c r="M8" s="11">
        <v>12.841661380150999</v>
      </c>
      <c r="N8" s="11">
        <v>13.966890326571789</v>
      </c>
      <c r="O8" s="11">
        <f>SUM(L8:N8)</f>
        <v>80.269967371820513</v>
      </c>
      <c r="Q8" s="10" t="str">
        <f>name!E4</f>
        <v>Managers, directors and senior officials</v>
      </c>
      <c r="R8" s="11">
        <v>34.284852162472028</v>
      </c>
      <c r="S8" s="11">
        <v>2.4596288332441629</v>
      </c>
      <c r="T8" s="11">
        <v>7.5093217289453209</v>
      </c>
      <c r="U8" s="11">
        <f>SUM(R8:T8)</f>
        <v>44.253802724661512</v>
      </c>
      <c r="V8" s="11"/>
      <c r="W8" s="11">
        <v>36.651356891563275</v>
      </c>
      <c r="X8" s="11">
        <v>4.0453623868214237</v>
      </c>
      <c r="Y8" s="11">
        <v>7.461148574451423</v>
      </c>
      <c r="Z8" s="11">
        <f>SUM(W8:Y8)</f>
        <v>48.157867852836119</v>
      </c>
      <c r="AA8" s="11"/>
      <c r="AB8" s="11">
        <v>34.974179717233405</v>
      </c>
      <c r="AC8" s="11">
        <v>4.3512112964928606</v>
      </c>
      <c r="AD8" s="11">
        <v>8.9163359777745139</v>
      </c>
      <c r="AE8" s="11">
        <f>SUM(AB8:AD8)</f>
        <v>48.241726991500784</v>
      </c>
      <c r="AG8" s="10" t="str">
        <f>name!E4</f>
        <v>Managers, directors and senior officials</v>
      </c>
      <c r="AH8" s="11">
        <v>14.308403415692251</v>
      </c>
      <c r="AI8" s="11">
        <v>4.2883734027927769</v>
      </c>
      <c r="AJ8" s="11">
        <v>3.8143481391709373</v>
      </c>
      <c r="AK8" s="11">
        <f>SUM(AH8:AJ8)</f>
        <v>22.411124957655964</v>
      </c>
      <c r="AL8" s="11"/>
      <c r="AM8" s="11">
        <v>17.00344926120621</v>
      </c>
      <c r="AN8" s="11">
        <v>6.5008598347282165</v>
      </c>
      <c r="AO8" s="11">
        <v>4.5619050758215307</v>
      </c>
      <c r="AP8" s="11">
        <f>SUM(AM8:AO8)</f>
        <v>28.066214171755959</v>
      </c>
      <c r="AQ8" s="11"/>
      <c r="AR8" s="11">
        <v>18.48723594786432</v>
      </c>
      <c r="AS8" s="11">
        <v>8.4904500836581462</v>
      </c>
      <c r="AT8" s="11">
        <v>5.0505543487972666</v>
      </c>
      <c r="AU8" s="11">
        <f>SUM(AR8:AT8)</f>
        <v>32.02824038031973</v>
      </c>
    </row>
    <row r="9" spans="1:47" x14ac:dyDescent="0.2">
      <c r="A9" t="str">
        <f>name!E5</f>
        <v>Professional occupations</v>
      </c>
      <c r="B9" s="11">
        <v>90.402201502284569</v>
      </c>
      <c r="C9" s="11">
        <v>19.134798151518048</v>
      </c>
      <c r="D9" s="11">
        <v>18.36782332402516</v>
      </c>
      <c r="E9" s="11">
        <f t="shared" ref="E9:E18" si="0">SUM(B9:D9)</f>
        <v>127.90482297782776</v>
      </c>
      <c r="F9" s="11"/>
      <c r="G9" s="11">
        <v>106.84757893960577</v>
      </c>
      <c r="H9" s="11">
        <v>25.127492581447957</v>
      </c>
      <c r="I9" s="11">
        <v>17.65176291597226</v>
      </c>
      <c r="J9" s="11">
        <f t="shared" ref="J9:J16" si="1">SUM(G9:I9)</f>
        <v>149.62683443702599</v>
      </c>
      <c r="K9" s="11"/>
      <c r="L9" s="11">
        <v>133.46956928761816</v>
      </c>
      <c r="M9" s="11">
        <v>30.057464271119805</v>
      </c>
      <c r="N9" s="11">
        <v>18.270738153788873</v>
      </c>
      <c r="O9" s="11">
        <f t="shared" ref="O9:O16" si="2">SUM(L9:N9)</f>
        <v>181.79777171252684</v>
      </c>
      <c r="Q9" s="10" t="str">
        <f>name!E5</f>
        <v>Professional occupations</v>
      </c>
      <c r="R9" s="11">
        <v>59.056247319383544</v>
      </c>
      <c r="S9" s="11">
        <v>4.2059304216246272</v>
      </c>
      <c r="T9" s="11">
        <v>11.736922819135655</v>
      </c>
      <c r="U9" s="11">
        <f t="shared" ref="U9:U16" si="3">SUM(R9:T9)</f>
        <v>74.99910056014383</v>
      </c>
      <c r="V9" s="11"/>
      <c r="W9" s="11">
        <v>67.495848040186061</v>
      </c>
      <c r="X9" s="11">
        <v>6.8317955504708943</v>
      </c>
      <c r="Y9" s="11">
        <v>10.098520693139715</v>
      </c>
      <c r="Z9" s="11">
        <f t="shared" ref="Z9:Z16" si="4">SUM(W9:Y9)</f>
        <v>84.42616428379668</v>
      </c>
      <c r="AA9" s="11"/>
      <c r="AB9" s="11">
        <v>85.17155616747938</v>
      </c>
      <c r="AC9" s="11">
        <v>9.8041317688949743</v>
      </c>
      <c r="AD9" s="11">
        <v>9.6053426548178322</v>
      </c>
      <c r="AE9" s="11">
        <f t="shared" ref="AE9:AE16" si="5">SUM(AB9:AD9)</f>
        <v>104.58103059119219</v>
      </c>
      <c r="AG9" s="10" t="str">
        <f>name!E5</f>
        <v>Professional occupations</v>
      </c>
      <c r="AH9" s="11">
        <v>31.345954182901004</v>
      </c>
      <c r="AI9" s="11">
        <v>14.928867729893424</v>
      </c>
      <c r="AJ9" s="11">
        <v>6.6309005048895182</v>
      </c>
      <c r="AK9" s="11">
        <f t="shared" ref="AK9:AK18" si="6">SUM(AH9:AJ9)</f>
        <v>52.905722417683947</v>
      </c>
      <c r="AL9" s="11"/>
      <c r="AM9" s="11">
        <v>39.351730899419685</v>
      </c>
      <c r="AN9" s="11">
        <v>18.29569703097706</v>
      </c>
      <c r="AO9" s="11">
        <v>7.5532422228325435</v>
      </c>
      <c r="AP9" s="11">
        <f t="shared" ref="AP9:AP18" si="7">SUM(AM9:AO9)</f>
        <v>65.200670153229282</v>
      </c>
      <c r="AQ9" s="11"/>
      <c r="AR9" s="11">
        <v>48.298013120138812</v>
      </c>
      <c r="AS9" s="11">
        <v>20.253332502224829</v>
      </c>
      <c r="AT9" s="11">
        <v>8.6653954989710353</v>
      </c>
      <c r="AU9" s="11">
        <f t="shared" ref="AU9:AU18" si="8">SUM(AR9:AT9)</f>
        <v>77.216741121334678</v>
      </c>
    </row>
    <row r="10" spans="1:47" x14ac:dyDescent="0.2">
      <c r="A10" t="str">
        <f>name!E6</f>
        <v>Associate professional occupations</v>
      </c>
      <c r="B10" s="11">
        <v>50.290665154175699</v>
      </c>
      <c r="C10" s="11">
        <v>12.153444147971744</v>
      </c>
      <c r="D10" s="11">
        <v>14.177430822941401</v>
      </c>
      <c r="E10" s="11">
        <f t="shared" si="0"/>
        <v>76.621540125088842</v>
      </c>
      <c r="F10" s="11"/>
      <c r="G10" s="11">
        <v>56.237518141692142</v>
      </c>
      <c r="H10" s="11">
        <v>14.784105171193891</v>
      </c>
      <c r="I10" s="11">
        <v>13.421961623577754</v>
      </c>
      <c r="J10" s="11">
        <f t="shared" si="1"/>
        <v>84.443584936463793</v>
      </c>
      <c r="K10" s="11"/>
      <c r="L10" s="11">
        <v>62.455259241068461</v>
      </c>
      <c r="M10" s="11">
        <v>17.540420058668175</v>
      </c>
      <c r="N10" s="11">
        <v>14.758259144485036</v>
      </c>
      <c r="O10" s="11">
        <f t="shared" si="2"/>
        <v>94.753938444221674</v>
      </c>
      <c r="Q10" s="10" t="str">
        <f>name!E6</f>
        <v>Associate professional occupations</v>
      </c>
      <c r="R10" s="11">
        <v>32.223480297213648</v>
      </c>
      <c r="S10" s="11">
        <v>3.4288058793060818</v>
      </c>
      <c r="T10" s="11">
        <v>6.8707474378626854</v>
      </c>
      <c r="U10" s="11">
        <f t="shared" si="3"/>
        <v>42.523033614382413</v>
      </c>
      <c r="V10" s="11"/>
      <c r="W10" s="11">
        <v>34.640828544361959</v>
      </c>
      <c r="X10" s="11">
        <v>4.8127297545695278</v>
      </c>
      <c r="Y10" s="11">
        <v>5.8328259426434492</v>
      </c>
      <c r="Z10" s="11">
        <f t="shared" si="4"/>
        <v>45.286384241574936</v>
      </c>
      <c r="AA10" s="11"/>
      <c r="AB10" s="11">
        <v>34.120934132541613</v>
      </c>
      <c r="AC10" s="11">
        <v>5.0751816693169447</v>
      </c>
      <c r="AD10" s="11">
        <v>6.6311421120849898</v>
      </c>
      <c r="AE10" s="11">
        <f t="shared" si="5"/>
        <v>45.827257913943548</v>
      </c>
      <c r="AG10" s="10" t="str">
        <f>name!E6</f>
        <v>Associate professional occupations</v>
      </c>
      <c r="AH10" s="11">
        <v>18.067184856962061</v>
      </c>
      <c r="AI10" s="11">
        <v>8.7246382686656681</v>
      </c>
      <c r="AJ10" s="11">
        <v>7.3066833850787187</v>
      </c>
      <c r="AK10" s="11">
        <f t="shared" si="6"/>
        <v>34.09850651070645</v>
      </c>
      <c r="AL10" s="11"/>
      <c r="AM10" s="11">
        <v>21.596689597330133</v>
      </c>
      <c r="AN10" s="11">
        <v>9.97137541662436</v>
      </c>
      <c r="AO10" s="11">
        <v>7.5891356809343042</v>
      </c>
      <c r="AP10" s="11">
        <f t="shared" si="7"/>
        <v>39.1572006948888</v>
      </c>
      <c r="AQ10" s="11"/>
      <c r="AR10" s="11">
        <v>28.334325108526848</v>
      </c>
      <c r="AS10" s="11">
        <v>12.465238389351235</v>
      </c>
      <c r="AT10" s="11">
        <v>8.127117032400049</v>
      </c>
      <c r="AU10" s="11">
        <f t="shared" si="8"/>
        <v>48.926680530278134</v>
      </c>
    </row>
    <row r="11" spans="1:47" x14ac:dyDescent="0.2">
      <c r="A11" t="str">
        <f>name!E7</f>
        <v>Administrative and secretarial occupations</v>
      </c>
      <c r="B11" s="11">
        <v>32.144282685039641</v>
      </c>
      <c r="C11" s="11">
        <v>23.13061462329625</v>
      </c>
      <c r="D11" s="11">
        <v>3.5300523249877305</v>
      </c>
      <c r="E11" s="11">
        <f t="shared" si="0"/>
        <v>58.804949633323623</v>
      </c>
      <c r="F11" s="11"/>
      <c r="G11" s="11">
        <v>31.433642591668971</v>
      </c>
      <c r="H11" s="11">
        <v>22.781264189114328</v>
      </c>
      <c r="I11" s="11">
        <v>3.0561104342652876</v>
      </c>
      <c r="J11" s="11">
        <f t="shared" si="1"/>
        <v>57.27101721504858</v>
      </c>
      <c r="K11" s="11"/>
      <c r="L11" s="11">
        <v>30.074840978073549</v>
      </c>
      <c r="M11" s="11">
        <v>19.892751474763283</v>
      </c>
      <c r="N11" s="11">
        <v>3.2915903702039215</v>
      </c>
      <c r="O11" s="11">
        <f t="shared" si="2"/>
        <v>53.259182823040753</v>
      </c>
      <c r="Q11" s="10" t="str">
        <f>name!E7</f>
        <v>Administrative and secretarial occupations</v>
      </c>
      <c r="R11" s="11">
        <v>9.4413556312156075</v>
      </c>
      <c r="S11" s="11">
        <v>2.2383102337769314</v>
      </c>
      <c r="T11" s="11">
        <v>0.95827880776483576</v>
      </c>
      <c r="U11" s="11">
        <f t="shared" si="3"/>
        <v>12.637944672757376</v>
      </c>
      <c r="V11" s="11"/>
      <c r="W11" s="11">
        <v>9.9562065686118206</v>
      </c>
      <c r="X11" s="11">
        <v>2.8431730539478326</v>
      </c>
      <c r="Y11" s="11">
        <v>0.73543525161087686</v>
      </c>
      <c r="Z11" s="11">
        <f t="shared" si="4"/>
        <v>13.534814874170531</v>
      </c>
      <c r="AA11" s="11"/>
      <c r="AB11" s="11">
        <v>11.964802103890323</v>
      </c>
      <c r="AC11" s="11">
        <v>2.3896677011643281</v>
      </c>
      <c r="AD11" s="11">
        <v>1.0478876503854286</v>
      </c>
      <c r="AE11" s="11">
        <f t="shared" si="5"/>
        <v>15.402357455440079</v>
      </c>
      <c r="AG11" s="10" t="str">
        <f>name!E7</f>
        <v>Administrative and secretarial occupations</v>
      </c>
      <c r="AH11" s="11">
        <v>22.702927053824023</v>
      </c>
      <c r="AI11" s="11">
        <v>20.892304389519317</v>
      </c>
      <c r="AJ11" s="11">
        <v>2.5717735172228973</v>
      </c>
      <c r="AK11" s="11">
        <f t="shared" si="6"/>
        <v>46.167004960566231</v>
      </c>
      <c r="AL11" s="11"/>
      <c r="AM11" s="11">
        <v>21.477436023057145</v>
      </c>
      <c r="AN11" s="11">
        <v>19.938091135166495</v>
      </c>
      <c r="AO11" s="11">
        <v>2.3206751826544094</v>
      </c>
      <c r="AP11" s="11">
        <f t="shared" si="7"/>
        <v>43.736202340878052</v>
      </c>
      <c r="AQ11" s="11"/>
      <c r="AR11" s="11">
        <v>18.110038874183214</v>
      </c>
      <c r="AS11" s="11">
        <v>17.503083773598959</v>
      </c>
      <c r="AT11" s="11">
        <v>2.2437027198184922</v>
      </c>
      <c r="AU11" s="11">
        <f t="shared" si="8"/>
        <v>37.856825367600671</v>
      </c>
    </row>
    <row r="12" spans="1:47" x14ac:dyDescent="0.2">
      <c r="A12" t="str">
        <f>name!E8</f>
        <v>Skilled trades occupations</v>
      </c>
      <c r="B12" s="11">
        <v>28.752159091015979</v>
      </c>
      <c r="C12" s="11">
        <v>4.8006873175434288</v>
      </c>
      <c r="D12" s="11">
        <v>14.720752029866157</v>
      </c>
      <c r="E12" s="11">
        <f t="shared" si="0"/>
        <v>48.273598438425566</v>
      </c>
      <c r="F12" s="11"/>
      <c r="G12" s="11">
        <v>24.399927009630861</v>
      </c>
      <c r="H12" s="11">
        <v>4.4637674992697409</v>
      </c>
      <c r="I12" s="11">
        <v>13.780168949482411</v>
      </c>
      <c r="J12" s="11">
        <f t="shared" si="1"/>
        <v>42.643863458383009</v>
      </c>
      <c r="K12" s="11"/>
      <c r="L12" s="11">
        <v>21.633504812618085</v>
      </c>
      <c r="M12" s="11">
        <v>5.9744096389782122</v>
      </c>
      <c r="N12" s="11">
        <v>16.431619351254813</v>
      </c>
      <c r="O12" s="11">
        <f t="shared" si="2"/>
        <v>44.039533802851111</v>
      </c>
      <c r="Q12" s="10" t="str">
        <f>name!E8</f>
        <v>Skilled trades occupations</v>
      </c>
      <c r="R12" s="11">
        <v>26.237555628403932</v>
      </c>
      <c r="S12" s="11">
        <v>2.9894744045093864</v>
      </c>
      <c r="T12" s="11">
        <v>13.046679141845999</v>
      </c>
      <c r="U12" s="11">
        <f t="shared" si="3"/>
        <v>42.273709174759318</v>
      </c>
      <c r="V12" s="11"/>
      <c r="W12" s="11">
        <v>21.825801835462823</v>
      </c>
      <c r="X12" s="11">
        <v>2.6797598946499193</v>
      </c>
      <c r="Y12" s="11">
        <v>11.97925801441308</v>
      </c>
      <c r="Z12" s="11">
        <f t="shared" si="4"/>
        <v>36.484819744525822</v>
      </c>
      <c r="AA12" s="11"/>
      <c r="AB12" s="11">
        <v>18.294781432024145</v>
      </c>
      <c r="AC12" s="11">
        <v>3.6028334494262477</v>
      </c>
      <c r="AD12" s="11">
        <v>14.04259283532226</v>
      </c>
      <c r="AE12" s="11">
        <f t="shared" si="5"/>
        <v>35.940207716772655</v>
      </c>
      <c r="AG12" s="10" t="str">
        <f>name!E8</f>
        <v>Skilled trades occupations</v>
      </c>
      <c r="AH12" s="11">
        <v>2.5146034626120564</v>
      </c>
      <c r="AI12" s="11">
        <v>1.8112129130340442</v>
      </c>
      <c r="AJ12" s="11">
        <v>1.674072888020161</v>
      </c>
      <c r="AK12" s="11">
        <f t="shared" si="6"/>
        <v>5.9998892636662617</v>
      </c>
      <c r="AL12" s="11"/>
      <c r="AM12" s="11">
        <v>2.5741251741680271</v>
      </c>
      <c r="AN12" s="11">
        <v>1.7840076046198232</v>
      </c>
      <c r="AO12" s="11">
        <v>1.8009109350693258</v>
      </c>
      <c r="AP12" s="11">
        <f t="shared" si="7"/>
        <v>6.1590437138571765</v>
      </c>
      <c r="AQ12" s="11"/>
      <c r="AR12" s="11">
        <v>3.338723380593942</v>
      </c>
      <c r="AS12" s="11">
        <v>2.3715761895519671</v>
      </c>
      <c r="AT12" s="11">
        <v>2.3890265159325477</v>
      </c>
      <c r="AU12" s="11">
        <f t="shared" si="8"/>
        <v>8.0993260860784559</v>
      </c>
    </row>
    <row r="13" spans="1:47" x14ac:dyDescent="0.2">
      <c r="A13" t="str">
        <f>name!E9</f>
        <v>Caring, leisure and other service occupations</v>
      </c>
      <c r="B13" s="11">
        <v>22.052591122630098</v>
      </c>
      <c r="C13" s="11">
        <v>18.677025792839327</v>
      </c>
      <c r="D13" s="11">
        <v>6.4878567054796363</v>
      </c>
      <c r="E13" s="11">
        <f t="shared" si="0"/>
        <v>47.217473620949058</v>
      </c>
      <c r="F13" s="11"/>
      <c r="G13" s="11">
        <v>21.466988739531374</v>
      </c>
      <c r="H13" s="11">
        <v>19.695489159770268</v>
      </c>
      <c r="I13" s="11">
        <v>6.6767591234435608</v>
      </c>
      <c r="J13" s="11">
        <f t="shared" si="1"/>
        <v>47.839237022745202</v>
      </c>
      <c r="K13" s="11"/>
      <c r="L13" s="11">
        <v>24.39011241925196</v>
      </c>
      <c r="M13" s="11">
        <v>19.505620090382941</v>
      </c>
      <c r="N13" s="11">
        <v>7.6172935575298633</v>
      </c>
      <c r="O13" s="11">
        <f t="shared" si="2"/>
        <v>51.513026067164759</v>
      </c>
      <c r="Q13" s="10" t="str">
        <f>name!E9</f>
        <v>Caring, leisure and other service occupations</v>
      </c>
      <c r="R13" s="11">
        <v>7.2236604926378272</v>
      </c>
      <c r="S13" s="11">
        <v>2.921516038953853</v>
      </c>
      <c r="T13" s="11">
        <v>0.88355845286649537</v>
      </c>
      <c r="U13" s="11">
        <f t="shared" si="3"/>
        <v>11.028734984458175</v>
      </c>
      <c r="V13" s="11"/>
      <c r="W13" s="11">
        <v>6.9018379343667959</v>
      </c>
      <c r="X13" s="11">
        <v>3.5083587913537766</v>
      </c>
      <c r="Y13" s="11">
        <v>0.78951330122156715</v>
      </c>
      <c r="Z13" s="11">
        <f t="shared" si="4"/>
        <v>11.199710026942139</v>
      </c>
      <c r="AA13" s="11"/>
      <c r="AB13" s="11">
        <v>8.2827728157669274</v>
      </c>
      <c r="AC13" s="11">
        <v>4.7972435419669939</v>
      </c>
      <c r="AD13" s="11">
        <v>1.1721413435533645</v>
      </c>
      <c r="AE13" s="11">
        <f t="shared" si="5"/>
        <v>14.252157701287286</v>
      </c>
      <c r="AG13" s="10" t="str">
        <f>name!E9</f>
        <v>Caring, leisure and other service occupations</v>
      </c>
      <c r="AH13" s="11">
        <v>14.82893062999227</v>
      </c>
      <c r="AI13" s="11">
        <v>15.75550975388547</v>
      </c>
      <c r="AJ13" s="11">
        <v>5.6042982526131402</v>
      </c>
      <c r="AK13" s="11">
        <f t="shared" si="6"/>
        <v>36.188738636490882</v>
      </c>
      <c r="AL13" s="11"/>
      <c r="AM13" s="11">
        <v>14.565150805164587</v>
      </c>
      <c r="AN13" s="11">
        <v>16.187130368416497</v>
      </c>
      <c r="AO13" s="11">
        <v>5.8872458222219937</v>
      </c>
      <c r="AP13" s="11">
        <f t="shared" si="7"/>
        <v>36.639526995803074</v>
      </c>
      <c r="AQ13" s="11"/>
      <c r="AR13" s="11">
        <v>16.107339603485048</v>
      </c>
      <c r="AS13" s="11">
        <v>14.708376548415945</v>
      </c>
      <c r="AT13" s="11">
        <v>6.4451522139764981</v>
      </c>
      <c r="AU13" s="11">
        <f t="shared" si="8"/>
        <v>37.260868365877492</v>
      </c>
    </row>
    <row r="14" spans="1:47" x14ac:dyDescent="0.2">
      <c r="A14" t="str">
        <f>name!E10</f>
        <v>Sales and customer service occupations</v>
      </c>
      <c r="B14" s="11">
        <v>16.090152647397577</v>
      </c>
      <c r="C14" s="11">
        <v>24.91534344997978</v>
      </c>
      <c r="D14" s="11">
        <v>3.1069680993320943</v>
      </c>
      <c r="E14" s="11">
        <f t="shared" si="0"/>
        <v>44.112464196709453</v>
      </c>
      <c r="F14" s="11"/>
      <c r="G14" s="11">
        <v>15.245619004518144</v>
      </c>
      <c r="H14" s="11">
        <v>26.579316333403963</v>
      </c>
      <c r="I14" s="11">
        <v>2.094624882521777</v>
      </c>
      <c r="J14" s="11">
        <f t="shared" si="1"/>
        <v>43.919560220443884</v>
      </c>
      <c r="K14" s="11"/>
      <c r="L14" s="11">
        <v>15.634514460572428</v>
      </c>
      <c r="M14" s="11">
        <v>27.55768873653582</v>
      </c>
      <c r="N14" s="11">
        <v>1.8484307635909574</v>
      </c>
      <c r="O14" s="11">
        <f t="shared" si="2"/>
        <v>45.040633960699203</v>
      </c>
      <c r="Q14" s="10" t="str">
        <f>name!E10</f>
        <v>Sales and customer service occupations</v>
      </c>
      <c r="R14" s="11">
        <v>8.5068569182301665</v>
      </c>
      <c r="S14" s="11">
        <v>8.2807586712755477</v>
      </c>
      <c r="T14" s="11">
        <v>1.7411993601046529</v>
      </c>
      <c r="U14" s="11">
        <f t="shared" si="3"/>
        <v>18.528814949610364</v>
      </c>
      <c r="V14" s="11"/>
      <c r="W14" s="11">
        <v>8.198434804594811</v>
      </c>
      <c r="X14" s="11">
        <v>9.5495461837387587</v>
      </c>
      <c r="Y14" s="11">
        <v>1.2002946299456922</v>
      </c>
      <c r="Z14" s="11">
        <f t="shared" si="4"/>
        <v>18.948275618279261</v>
      </c>
      <c r="AA14" s="11"/>
      <c r="AB14" s="11">
        <v>9.052975746117502</v>
      </c>
      <c r="AC14" s="11">
        <v>10.591208259268727</v>
      </c>
      <c r="AD14" s="11">
        <v>1.1811555490534427</v>
      </c>
      <c r="AE14" s="11">
        <f t="shared" si="5"/>
        <v>20.825339554439672</v>
      </c>
      <c r="AG14" s="10" t="str">
        <f>name!E10</f>
        <v>Sales and customer service occupations</v>
      </c>
      <c r="AH14" s="11">
        <v>7.5832957291674044</v>
      </c>
      <c r="AI14" s="11">
        <v>16.634584778704259</v>
      </c>
      <c r="AJ14" s="11">
        <v>1.3657687392274405</v>
      </c>
      <c r="AK14" s="11">
        <f t="shared" si="6"/>
        <v>25.583649247099103</v>
      </c>
      <c r="AL14" s="11"/>
      <c r="AM14" s="11">
        <v>7.0471841999233327</v>
      </c>
      <c r="AN14" s="11">
        <v>17.029770149665218</v>
      </c>
      <c r="AO14" s="11">
        <v>0.89433025257608501</v>
      </c>
      <c r="AP14" s="11">
        <f t="shared" si="7"/>
        <v>24.971284602164637</v>
      </c>
      <c r="AQ14" s="11"/>
      <c r="AR14" s="11">
        <v>6.5815387144549238</v>
      </c>
      <c r="AS14" s="11">
        <v>16.966480477267073</v>
      </c>
      <c r="AT14" s="11">
        <v>0.66727521453751437</v>
      </c>
      <c r="AU14" s="11">
        <f t="shared" si="8"/>
        <v>24.215294406259513</v>
      </c>
    </row>
    <row r="15" spans="1:47" x14ac:dyDescent="0.2">
      <c r="A15" t="str">
        <f>name!E11</f>
        <v>Process, plant and machine operatives</v>
      </c>
      <c r="B15" s="11">
        <v>17.187086060999579</v>
      </c>
      <c r="C15" s="11">
        <v>3.8397233282975227</v>
      </c>
      <c r="D15" s="11">
        <v>4.7377282161532062</v>
      </c>
      <c r="E15" s="11">
        <f t="shared" si="0"/>
        <v>25.764537605450307</v>
      </c>
      <c r="F15" s="11"/>
      <c r="G15" s="11">
        <v>14.313179758047081</v>
      </c>
      <c r="H15" s="11">
        <v>4.6885024345489326</v>
      </c>
      <c r="I15" s="11">
        <v>4.232044227994054</v>
      </c>
      <c r="J15" s="11">
        <f t="shared" si="1"/>
        <v>23.233726420590067</v>
      </c>
      <c r="K15" s="11"/>
      <c r="L15" s="11">
        <v>12.407706681188337</v>
      </c>
      <c r="M15" s="11">
        <v>5.9866694918148786</v>
      </c>
      <c r="N15" s="11">
        <v>5.1765705680082954</v>
      </c>
      <c r="O15" s="11">
        <f t="shared" si="2"/>
        <v>23.570946741011511</v>
      </c>
      <c r="Q15" s="10" t="str">
        <f>name!E11</f>
        <v>Process, plant and machine operatives</v>
      </c>
      <c r="R15" s="11">
        <v>15.756222694270921</v>
      </c>
      <c r="S15" s="11">
        <v>2.9416048181000476</v>
      </c>
      <c r="T15" s="11">
        <v>4.0564006302339131</v>
      </c>
      <c r="U15" s="11">
        <f t="shared" si="3"/>
        <v>22.75422814260488</v>
      </c>
      <c r="V15" s="11"/>
      <c r="W15" s="11">
        <v>13.172042284935232</v>
      </c>
      <c r="X15" s="11">
        <v>3.9213738225210073</v>
      </c>
      <c r="Y15" s="11">
        <v>3.5419704219709209</v>
      </c>
      <c r="Z15" s="11">
        <f t="shared" si="4"/>
        <v>20.635386529427159</v>
      </c>
      <c r="AA15" s="11"/>
      <c r="AB15" s="11">
        <v>11.185083079197673</v>
      </c>
      <c r="AC15" s="11">
        <v>4.5337254516672205</v>
      </c>
      <c r="AD15" s="11">
        <v>4.3476851866827086</v>
      </c>
      <c r="AE15" s="11">
        <f t="shared" si="5"/>
        <v>20.066493717547601</v>
      </c>
      <c r="AG15" s="10" t="str">
        <f>name!E11</f>
        <v>Process, plant and machine operatives</v>
      </c>
      <c r="AH15" s="11">
        <v>1.4308633667286625</v>
      </c>
      <c r="AI15" s="11">
        <v>0.89811851019747313</v>
      </c>
      <c r="AJ15" s="11">
        <v>0.68132758591929377</v>
      </c>
      <c r="AK15" s="11">
        <f t="shared" si="6"/>
        <v>3.0103094628454299</v>
      </c>
      <c r="AL15" s="11"/>
      <c r="AM15" s="11">
        <v>1.1411374731118529</v>
      </c>
      <c r="AN15" s="11">
        <v>0.76712861202792382</v>
      </c>
      <c r="AO15" s="11">
        <v>0.69007380602313551</v>
      </c>
      <c r="AP15" s="11">
        <f t="shared" si="7"/>
        <v>2.5983398911629125</v>
      </c>
      <c r="AQ15" s="11"/>
      <c r="AR15" s="11">
        <v>1.2226236019906627</v>
      </c>
      <c r="AS15" s="11">
        <v>1.4529440401476565</v>
      </c>
      <c r="AT15" s="11">
        <v>0.82888538132558753</v>
      </c>
      <c r="AU15" s="11">
        <f t="shared" si="8"/>
        <v>3.5044530234639071</v>
      </c>
    </row>
    <row r="16" spans="1:47" x14ac:dyDescent="0.2">
      <c r="A16" t="str">
        <f>name!E12</f>
        <v>Elementary occupations</v>
      </c>
      <c r="B16" s="11">
        <v>23.004423316701317</v>
      </c>
      <c r="C16" s="11">
        <v>32.626441259470589</v>
      </c>
      <c r="D16" s="11">
        <v>3.3038211437358562</v>
      </c>
      <c r="E16" s="11">
        <f t="shared" si="0"/>
        <v>58.934685719907762</v>
      </c>
      <c r="F16" s="11"/>
      <c r="G16" s="11">
        <v>19.916389614629306</v>
      </c>
      <c r="H16" s="11">
        <v>32.973123495632301</v>
      </c>
      <c r="I16" s="11">
        <v>2.7895811544460964</v>
      </c>
      <c r="J16" s="11">
        <f t="shared" si="1"/>
        <v>55.6790942647077</v>
      </c>
      <c r="K16" s="11"/>
      <c r="L16" s="11">
        <v>20.923134644075901</v>
      </c>
      <c r="M16" s="11">
        <v>29.020886869789646</v>
      </c>
      <c r="N16" s="11">
        <v>3.7579775627979997</v>
      </c>
      <c r="O16" s="11">
        <f t="shared" si="2"/>
        <v>53.701999076663547</v>
      </c>
      <c r="Q16" s="10" t="str">
        <f>name!E12</f>
        <v>Elementary occupations</v>
      </c>
      <c r="R16" s="11">
        <v>16.825604189459963</v>
      </c>
      <c r="S16" s="11">
        <v>11.765239896564491</v>
      </c>
      <c r="T16" s="11">
        <v>2.0990778545911342</v>
      </c>
      <c r="U16" s="11">
        <f t="shared" si="3"/>
        <v>30.689921940615587</v>
      </c>
      <c r="V16" s="11"/>
      <c r="W16" s="11">
        <v>14.384865508610149</v>
      </c>
      <c r="X16" s="11">
        <v>12.335703271488498</v>
      </c>
      <c r="Y16" s="11">
        <v>1.9639152995539273</v>
      </c>
      <c r="Z16" s="11">
        <f t="shared" si="4"/>
        <v>28.684484079652574</v>
      </c>
      <c r="AA16" s="11"/>
      <c r="AB16" s="11">
        <v>14.602300301378515</v>
      </c>
      <c r="AC16" s="11">
        <v>11.070723330139039</v>
      </c>
      <c r="AD16" s="11">
        <v>2.5001462236955074</v>
      </c>
      <c r="AE16" s="11">
        <f t="shared" si="5"/>
        <v>28.173169855213061</v>
      </c>
      <c r="AG16" s="10" t="str">
        <f>name!E12</f>
        <v>Elementary occupations</v>
      </c>
      <c r="AH16" s="11">
        <v>6.1788191272413675</v>
      </c>
      <c r="AI16" s="11">
        <v>20.861201362906108</v>
      </c>
      <c r="AJ16" s="11">
        <v>1.2047432891447225</v>
      </c>
      <c r="AK16" s="11">
        <f t="shared" si="6"/>
        <v>28.2447637792922</v>
      </c>
      <c r="AL16" s="11"/>
      <c r="AM16" s="11">
        <v>5.5315241060191607</v>
      </c>
      <c r="AN16" s="11">
        <v>20.637420224143813</v>
      </c>
      <c r="AO16" s="11">
        <v>0.82566585489216915</v>
      </c>
      <c r="AP16" s="11">
        <f t="shared" si="7"/>
        <v>26.994610185055141</v>
      </c>
      <c r="AQ16" s="11"/>
      <c r="AR16" s="11">
        <v>6.3208343426973848</v>
      </c>
      <c r="AS16" s="11">
        <v>17.95016353965061</v>
      </c>
      <c r="AT16" s="11">
        <v>1.2578313391024927</v>
      </c>
      <c r="AU16" s="11">
        <f t="shared" si="8"/>
        <v>25.528829221450486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328.51681715840874</v>
      </c>
      <c r="C18" s="34">
        <f t="shared" ref="C18:D18" si="9">SUM(C8:C16)</f>
        <v>146.02608030695365</v>
      </c>
      <c r="D18" s="34">
        <f t="shared" si="9"/>
        <v>79.756102534637492</v>
      </c>
      <c r="E18" s="34">
        <f t="shared" si="0"/>
        <v>554.29899999999986</v>
      </c>
      <c r="F18" s="34"/>
      <c r="G18" s="34">
        <f>SUM(G8:G16)</f>
        <v>343.51564995209304</v>
      </c>
      <c r="H18" s="34">
        <f t="shared" ref="H18:I18" si="10">SUM(H8:H16)</f>
        <v>161.63928308593103</v>
      </c>
      <c r="I18" s="34">
        <f t="shared" si="10"/>
        <v>75.726066961976144</v>
      </c>
      <c r="J18" s="34">
        <f t="shared" ref="J18" si="11">SUM(G18:I18)</f>
        <v>580.8810000000002</v>
      </c>
      <c r="K18" s="34"/>
      <c r="L18" s="34">
        <f>SUM(L8:L16)</f>
        <v>374.45005818956457</v>
      </c>
      <c r="M18" s="34">
        <f t="shared" ref="M18:N18" si="12">SUM(M8:M16)</f>
        <v>168.37757201220376</v>
      </c>
      <c r="N18" s="34">
        <f t="shared" si="12"/>
        <v>85.11936979823156</v>
      </c>
      <c r="O18" s="34">
        <f>SUM(L18:N18)</f>
        <v>627.94699999999989</v>
      </c>
      <c r="Q18" s="231" t="str">
        <f>name!E3</f>
        <v>All occupations</v>
      </c>
      <c r="R18" s="34">
        <f>SUM(R8:R16)</f>
        <v>209.55583533328763</v>
      </c>
      <c r="S18" s="34">
        <f t="shared" ref="S18:T18" si="13">SUM(S8:S16)</f>
        <v>41.231269197355132</v>
      </c>
      <c r="T18" s="34">
        <f t="shared" si="13"/>
        <v>48.902186233350697</v>
      </c>
      <c r="U18" s="34">
        <f t="shared" ref="U18" si="14">SUM(R18:T18)</f>
        <v>299.68929076399343</v>
      </c>
      <c r="V18" s="34"/>
      <c r="W18" s="34">
        <f>SUM(W8:W16)</f>
        <v>213.22722241269295</v>
      </c>
      <c r="X18" s="34">
        <f t="shared" ref="X18:Y18" si="15">SUM(X8:X16)</f>
        <v>50.527802709561641</v>
      </c>
      <c r="Y18" s="34">
        <f t="shared" si="15"/>
        <v>43.602882128950654</v>
      </c>
      <c r="Z18" s="34">
        <f t="shared" ref="Z18" si="16">SUM(W18:Y18)</f>
        <v>307.35790725120523</v>
      </c>
      <c r="AA18" s="34"/>
      <c r="AB18" s="34">
        <f>SUM(AB8:AB16)</f>
        <v>227.64938549562947</v>
      </c>
      <c r="AC18" s="34">
        <f t="shared" ref="AC18:AD18" si="17">SUM(AC8:AC16)</f>
        <v>56.215926468337337</v>
      </c>
      <c r="AD18" s="34">
        <f t="shared" si="17"/>
        <v>49.444429533370055</v>
      </c>
      <c r="AE18" s="34">
        <f t="shared" ref="AE18" si="18">SUM(AB18:AD18)</f>
        <v>333.30974149733686</v>
      </c>
      <c r="AG18" s="231" t="str">
        <f>name!E3</f>
        <v>All occupations</v>
      </c>
      <c r="AH18" s="34">
        <f>SUM(AH8:AH16)</f>
        <v>118.9609818251211</v>
      </c>
      <c r="AI18" s="34">
        <f t="shared" ref="AI18:AJ18" si="19">SUM(AI8:AI16)</f>
        <v>104.79481110959856</v>
      </c>
      <c r="AJ18" s="34">
        <f t="shared" si="19"/>
        <v>30.853916301286834</v>
      </c>
      <c r="AK18" s="34">
        <f t="shared" si="6"/>
        <v>254.60970923600647</v>
      </c>
      <c r="AL18" s="34"/>
      <c r="AM18" s="34">
        <f>SUM(AM8:AM16)</f>
        <v>130.28842753940015</v>
      </c>
      <c r="AN18" s="34">
        <f t="shared" ref="AN18:AO18" si="20">SUM(AN8:AN16)</f>
        <v>111.1114803763694</v>
      </c>
      <c r="AO18" s="34">
        <f t="shared" si="20"/>
        <v>32.123184833025498</v>
      </c>
      <c r="AP18" s="34">
        <f t="shared" si="7"/>
        <v>273.52309274879502</v>
      </c>
      <c r="AQ18" s="34"/>
      <c r="AR18" s="34">
        <f>SUM(AR8:AR16)</f>
        <v>146.80067269393521</v>
      </c>
      <c r="AS18" s="34">
        <f t="shared" ref="AS18:AT18" si="21">SUM(AS8:AS16)</f>
        <v>112.16164554386643</v>
      </c>
      <c r="AT18" s="34">
        <f t="shared" si="21"/>
        <v>35.674940264861483</v>
      </c>
      <c r="AU18" s="34">
        <f t="shared" si="8"/>
        <v>294.63725850266314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14.791710207862174</v>
      </c>
      <c r="C26" s="18">
        <f t="shared" ref="C26:O26" si="22">C8/C$18*100</f>
        <v>4.6210938634059904</v>
      </c>
      <c r="D26" s="18">
        <f t="shared" si="22"/>
        <v>14.197872649554895</v>
      </c>
      <c r="E26" s="18">
        <f t="shared" si="22"/>
        <v>12.026889401264926</v>
      </c>
      <c r="F26" s="18"/>
      <c r="G26" s="18">
        <f t="shared" si="22"/>
        <v>15.619319282906691</v>
      </c>
      <c r="H26" s="18">
        <f t="shared" si="22"/>
        <v>6.5245415719537947</v>
      </c>
      <c r="I26" s="18">
        <f t="shared" si="22"/>
        <v>15.877034332589874</v>
      </c>
      <c r="J26" s="18">
        <f t="shared" si="22"/>
        <v>13.122151012787834</v>
      </c>
      <c r="K26" s="18"/>
      <c r="L26" s="18">
        <f t="shared" si="22"/>
        <v>14.277315357775427</v>
      </c>
      <c r="M26" s="18">
        <f t="shared" si="22"/>
        <v>7.6267054018454754</v>
      </c>
      <c r="N26" s="18">
        <f t="shared" si="22"/>
        <v>16.408592262465231</v>
      </c>
      <c r="O26" s="18">
        <f t="shared" si="22"/>
        <v>12.782920751563513</v>
      </c>
      <c r="Q26" t="str">
        <f>$A$8</f>
        <v>Managers, directors and senior officials</v>
      </c>
      <c r="R26" s="18">
        <f>R8/R$18*100</f>
        <v>16.360724151605588</v>
      </c>
      <c r="S26" s="18">
        <f t="shared" ref="S26:U26" si="23">S8/S$18*100</f>
        <v>5.9654453552497992</v>
      </c>
      <c r="T26" s="18">
        <f t="shared" si="23"/>
        <v>15.355799622357283</v>
      </c>
      <c r="U26" s="18">
        <f t="shared" si="23"/>
        <v>14.76656126478392</v>
      </c>
      <c r="V26" s="18"/>
      <c r="W26" s="18">
        <f t="shared" ref="W26:Z26" si="24">W8/W$18*100</f>
        <v>17.188873201483627</v>
      </c>
      <c r="X26" s="18">
        <f t="shared" si="24"/>
        <v>8.0062107787954506</v>
      </c>
      <c r="Y26" s="18">
        <f t="shared" si="24"/>
        <v>17.111594945457757</v>
      </c>
      <c r="Z26" s="18">
        <f t="shared" si="24"/>
        <v>15.668335421569759</v>
      </c>
      <c r="AA26" s="18"/>
      <c r="AB26" s="18">
        <f t="shared" ref="AB26:AE26" si="25">AB8/AB$18*100</f>
        <v>15.363177739790057</v>
      </c>
      <c r="AC26" s="18">
        <f t="shared" si="25"/>
        <v>7.7401753735102208</v>
      </c>
      <c r="AD26" s="18">
        <f t="shared" si="25"/>
        <v>18.033044494439718</v>
      </c>
      <c r="AE26" s="18">
        <f t="shared" si="25"/>
        <v>14.473542469770939</v>
      </c>
      <c r="AG26" t="str">
        <f>$A$8</f>
        <v>Managers, directors and senior officials</v>
      </c>
      <c r="AH26" s="18">
        <f>AH8/AH$18*100</f>
        <v>12.027812141569541</v>
      </c>
      <c r="AI26" s="18">
        <f t="shared" ref="AI26:AK26" si="26">AI8/AI$18*100</f>
        <v>4.0921619662139825</v>
      </c>
      <c r="AJ26" s="18">
        <f t="shared" si="26"/>
        <v>12.362606101358521</v>
      </c>
      <c r="AK26" s="18">
        <f t="shared" si="26"/>
        <v>8.8021486002650136</v>
      </c>
      <c r="AL26" s="18"/>
      <c r="AM26" s="18">
        <f t="shared" ref="AM26:AP26" si="27">AM8/AM$18*100</f>
        <v>13.050621288728232</v>
      </c>
      <c r="AN26" s="18">
        <f t="shared" si="27"/>
        <v>5.85075440693236</v>
      </c>
      <c r="AO26" s="18">
        <f t="shared" si="27"/>
        <v>14.20128514508775</v>
      </c>
      <c r="AP26" s="18">
        <f t="shared" si="27"/>
        <v>10.261003518826145</v>
      </c>
      <c r="AQ26" s="18"/>
      <c r="AR26" s="18">
        <f t="shared" ref="AR26:AU26" si="28">AR8/AR$18*100</f>
        <v>12.59342727019267</v>
      </c>
      <c r="AS26" s="18">
        <f t="shared" si="28"/>
        <v>7.5698337363796346</v>
      </c>
      <c r="AT26" s="18">
        <f t="shared" si="28"/>
        <v>14.157148719242226</v>
      </c>
      <c r="AU26" s="18">
        <f t="shared" si="28"/>
        <v>10.870397227793319</v>
      </c>
    </row>
    <row r="27" spans="1:47" x14ac:dyDescent="0.2">
      <c r="A27" t="str">
        <f>$A$9</f>
        <v>Professional occupations</v>
      </c>
      <c r="B27" s="18">
        <f t="shared" ref="B27:B34" si="29">B9/B$18*100</f>
        <v>27.518287278027898</v>
      </c>
      <c r="C27" s="18">
        <f t="shared" ref="C27:O27" si="30">C9/C$18*100</f>
        <v>13.103685390510933</v>
      </c>
      <c r="D27" s="18">
        <f t="shared" si="30"/>
        <v>23.029991110771931</v>
      </c>
      <c r="E27" s="18">
        <f t="shared" si="30"/>
        <v>23.075059305145381</v>
      </c>
      <c r="F27" s="18"/>
      <c r="G27" s="18">
        <f t="shared" si="30"/>
        <v>31.104137163621747</v>
      </c>
      <c r="H27" s="18">
        <f t="shared" si="30"/>
        <v>15.545412044477841</v>
      </c>
      <c r="I27" s="18">
        <f t="shared" si="30"/>
        <v>23.310022062595205</v>
      </c>
      <c r="J27" s="18">
        <f t="shared" si="30"/>
        <v>25.758603644640804</v>
      </c>
      <c r="K27" s="18"/>
      <c r="L27" s="18">
        <f t="shared" si="30"/>
        <v>35.644157710358662</v>
      </c>
      <c r="M27" s="18">
        <f t="shared" si="30"/>
        <v>17.851227994273064</v>
      </c>
      <c r="N27" s="18">
        <f t="shared" si="30"/>
        <v>21.464841900378435</v>
      </c>
      <c r="O27" s="18">
        <f t="shared" si="30"/>
        <v>28.951133091252423</v>
      </c>
      <c r="Q27" t="str">
        <f>$A$9</f>
        <v>Professional occupations</v>
      </c>
      <c r="R27" s="18">
        <f t="shared" ref="R27:U27" si="31">R9/R$18*100</f>
        <v>28.181628645872671</v>
      </c>
      <c r="S27" s="18">
        <f t="shared" si="31"/>
        <v>10.200826953671427</v>
      </c>
      <c r="T27" s="18">
        <f t="shared" si="31"/>
        <v>24.000814121335164</v>
      </c>
      <c r="U27" s="18">
        <f t="shared" si="31"/>
        <v>25.02561915674389</v>
      </c>
      <c r="V27" s="18"/>
      <c r="W27" s="18">
        <f t="shared" ref="W27:Z27" si="32">W9/W$18*100</f>
        <v>31.654423518940039</v>
      </c>
      <c r="X27" s="18">
        <f t="shared" si="32"/>
        <v>13.520864126510052</v>
      </c>
      <c r="Y27" s="18">
        <f t="shared" si="32"/>
        <v>23.160213729162372</v>
      </c>
      <c r="Z27" s="18">
        <f t="shared" si="32"/>
        <v>27.468356040957403</v>
      </c>
      <c r="AA27" s="18"/>
      <c r="AB27" s="18">
        <f t="shared" ref="AB27:AE27" si="33">AB9/AB$18*100</f>
        <v>37.413479497011224</v>
      </c>
      <c r="AC27" s="18">
        <f t="shared" si="33"/>
        <v>17.440131978287297</v>
      </c>
      <c r="AD27" s="18">
        <f t="shared" si="33"/>
        <v>19.426541564879791</v>
      </c>
      <c r="AE27" s="18">
        <f t="shared" si="33"/>
        <v>31.376529867197956</v>
      </c>
      <c r="AG27" t="str">
        <f>$A$9</f>
        <v>Professional occupations</v>
      </c>
      <c r="AH27" s="18">
        <f t="shared" ref="AH27:AK27" si="34">AH9/AH$18*100</f>
        <v>26.349777634637555</v>
      </c>
      <c r="AI27" s="18">
        <f>AI9/AI$18*100</f>
        <v>14.245808138611199</v>
      </c>
      <c r="AJ27" s="18">
        <f t="shared" si="34"/>
        <v>21.491276634509315</v>
      </c>
      <c r="AK27" s="18">
        <f t="shared" si="34"/>
        <v>20.779145687898264</v>
      </c>
      <c r="AL27" s="18"/>
      <c r="AM27" s="18">
        <f t="shared" ref="AM27:AP27" si="35">AM9/AM$18*100</f>
        <v>30.203550417031046</v>
      </c>
      <c r="AN27" s="18">
        <f t="shared" si="35"/>
        <v>16.466072604742372</v>
      </c>
      <c r="AO27" s="18">
        <f t="shared" si="35"/>
        <v>23.513366629410719</v>
      </c>
      <c r="AP27" s="18">
        <f t="shared" si="35"/>
        <v>23.837354827334416</v>
      </c>
      <c r="AQ27" s="18"/>
      <c r="AR27" s="18">
        <f t="shared" ref="AR27:AU27" si="36">AR9/AR$18*100</f>
        <v>32.900403134279472</v>
      </c>
      <c r="AS27" s="18">
        <f t="shared" si="36"/>
        <v>18.057271185722527</v>
      </c>
      <c r="AT27" s="18">
        <f t="shared" si="36"/>
        <v>24.289866877523924</v>
      </c>
      <c r="AU27" s="18">
        <f t="shared" si="36"/>
        <v>26.207391934661494</v>
      </c>
    </row>
    <row r="28" spans="1:47" x14ac:dyDescent="0.2">
      <c r="A28" t="str">
        <f>$A$10</f>
        <v>Associate professional occupations</v>
      </c>
      <c r="B28" s="18">
        <f t="shared" si="29"/>
        <v>15.308399000446258</v>
      </c>
      <c r="C28" s="18">
        <f t="shared" ref="C28:O28" si="37">C10/C$18*100</f>
        <v>8.3227900950464715</v>
      </c>
      <c r="D28" s="18">
        <f t="shared" si="37"/>
        <v>17.775982492103655</v>
      </c>
      <c r="E28" s="18">
        <f t="shared" si="37"/>
        <v>13.823142406009909</v>
      </c>
      <c r="F28" s="18"/>
      <c r="G28" s="18">
        <f t="shared" si="37"/>
        <v>16.371166248039955</v>
      </c>
      <c r="H28" s="18">
        <f t="shared" si="37"/>
        <v>9.1463565594598268</v>
      </c>
      <c r="I28" s="18">
        <f t="shared" si="37"/>
        <v>17.724361190337852</v>
      </c>
      <c r="J28" s="18">
        <f t="shared" si="37"/>
        <v>14.537157341428584</v>
      </c>
      <c r="K28" s="18"/>
      <c r="L28" s="18">
        <f t="shared" si="37"/>
        <v>16.679196030315641</v>
      </c>
      <c r="M28" s="18">
        <f t="shared" si="37"/>
        <v>10.417313807920255</v>
      </c>
      <c r="N28" s="18">
        <f t="shared" si="37"/>
        <v>17.338308753305238</v>
      </c>
      <c r="O28" s="18">
        <f t="shared" si="37"/>
        <v>15.089480233876696</v>
      </c>
      <c r="Q28" t="str">
        <f>$A$10</f>
        <v>Associate professional occupations</v>
      </c>
      <c r="R28" s="18">
        <f t="shared" ref="R28:U28" si="38">R10/R$18*100</f>
        <v>15.377037936435356</v>
      </c>
      <c r="S28" s="18">
        <f t="shared" si="38"/>
        <v>8.3160328218225921</v>
      </c>
      <c r="T28" s="18">
        <f t="shared" si="38"/>
        <v>14.049980107386117</v>
      </c>
      <c r="U28" s="18">
        <f t="shared" si="38"/>
        <v>14.189040090815084</v>
      </c>
      <c r="V28" s="18"/>
      <c r="W28" s="18">
        <f t="shared" ref="W28:Z28" si="39">W10/W$18*100</f>
        <v>16.24596904297519</v>
      </c>
      <c r="X28" s="18">
        <f t="shared" si="39"/>
        <v>9.5249140007799902</v>
      </c>
      <c r="Y28" s="18">
        <f t="shared" si="39"/>
        <v>13.377156870946095</v>
      </c>
      <c r="Z28" s="18">
        <f t="shared" si="39"/>
        <v>14.734087906371036</v>
      </c>
      <c r="AA28" s="18"/>
      <c r="AB28" s="18">
        <f t="shared" ref="AB28:AE28" si="40">AB10/AB$18*100</f>
        <v>14.988370848555041</v>
      </c>
      <c r="AC28" s="18">
        <f t="shared" si="40"/>
        <v>9.0280139244444442</v>
      </c>
      <c r="AD28" s="18">
        <f t="shared" si="40"/>
        <v>13.411302698132316</v>
      </c>
      <c r="AE28" s="18">
        <f t="shared" si="40"/>
        <v>13.749150477292519</v>
      </c>
      <c r="AG28" t="str">
        <f>$A$10</f>
        <v>Associate professional occupations</v>
      </c>
      <c r="AH28" s="18">
        <f t="shared" ref="AH28:AK28" si="41">AH10/AH$18*100</f>
        <v>15.187488014786036</v>
      </c>
      <c r="AI28" s="18">
        <f t="shared" si="41"/>
        <v>8.325448728125572</v>
      </c>
      <c r="AJ28" s="18">
        <f t="shared" si="41"/>
        <v>23.681542769901068</v>
      </c>
      <c r="AK28" s="18">
        <f t="shared" si="41"/>
        <v>13.392461196010155</v>
      </c>
      <c r="AL28" s="18"/>
      <c r="AM28" s="18">
        <f t="shared" ref="AM28:AP28" si="42">AM10/AM$18*100</f>
        <v>16.576061285872179</v>
      </c>
      <c r="AN28" s="18">
        <f t="shared" si="42"/>
        <v>8.974208050192642</v>
      </c>
      <c r="AO28" s="18">
        <f t="shared" si="42"/>
        <v>23.625103551787294</v>
      </c>
      <c r="AP28" s="18">
        <f t="shared" si="42"/>
        <v>14.315866459893742</v>
      </c>
      <c r="AQ28" s="18"/>
      <c r="AR28" s="18">
        <f t="shared" ref="AR28:AU28" si="43">AR10/AR$18*100</f>
        <v>19.301222936219848</v>
      </c>
      <c r="AS28" s="18">
        <f t="shared" si="43"/>
        <v>11.113637223230716</v>
      </c>
      <c r="AT28" s="18">
        <f t="shared" si="43"/>
        <v>22.781024921308596</v>
      </c>
      <c r="AU28" s="18">
        <f t="shared" si="43"/>
        <v>16.605734379596768</v>
      </c>
    </row>
    <row r="29" spans="1:47" x14ac:dyDescent="0.2">
      <c r="A29" t="str">
        <f>$A$11</f>
        <v>Administrative and secretarial occupations</v>
      </c>
      <c r="B29" s="18">
        <f t="shared" si="29"/>
        <v>9.7846688529007242</v>
      </c>
      <c r="C29" s="18">
        <f t="shared" ref="C29:O29" si="44">C11/C$18*100</f>
        <v>15.840057183398073</v>
      </c>
      <c r="D29" s="18">
        <f t="shared" si="44"/>
        <v>4.4260592140327502</v>
      </c>
      <c r="E29" s="18">
        <f t="shared" si="44"/>
        <v>10.608886112607752</v>
      </c>
      <c r="F29" s="18"/>
      <c r="G29" s="18">
        <f t="shared" si="44"/>
        <v>9.1505707515953727</v>
      </c>
      <c r="H29" s="18">
        <f t="shared" si="44"/>
        <v>14.093890887280974</v>
      </c>
      <c r="I29" s="18">
        <f t="shared" si="44"/>
        <v>4.0357443042695369</v>
      </c>
      <c r="J29" s="18">
        <f t="shared" si="44"/>
        <v>9.8593373195281924</v>
      </c>
      <c r="K29" s="18"/>
      <c r="L29" s="18">
        <f t="shared" si="44"/>
        <v>8.031736227651546</v>
      </c>
      <c r="M29" s="18">
        <f t="shared" si="44"/>
        <v>11.81437125920873</v>
      </c>
      <c r="N29" s="18">
        <f t="shared" si="44"/>
        <v>3.8670285952614134</v>
      </c>
      <c r="O29" s="18">
        <f t="shared" si="44"/>
        <v>8.4814773894995525</v>
      </c>
      <c r="Q29" t="str">
        <f>$A$11</f>
        <v>Administrative and secretarial occupations</v>
      </c>
      <c r="R29" s="18">
        <f t="shared" ref="R29:U29" si="45">R11/R$18*100</f>
        <v>4.5054128968537785</v>
      </c>
      <c r="S29" s="18">
        <f t="shared" si="45"/>
        <v>5.4286716789220559</v>
      </c>
      <c r="T29" s="18">
        <f t="shared" si="45"/>
        <v>1.9595827540145869</v>
      </c>
      <c r="U29" s="18">
        <f t="shared" si="45"/>
        <v>4.2170157767532013</v>
      </c>
      <c r="V29" s="18"/>
      <c r="W29" s="18">
        <f t="shared" ref="W29:Z29" si="46">W11/W$18*100</f>
        <v>4.669294312403494</v>
      </c>
      <c r="X29" s="18">
        <f t="shared" si="46"/>
        <v>5.6269477425936119</v>
      </c>
      <c r="Y29" s="18">
        <f t="shared" si="46"/>
        <v>1.6866666048265095</v>
      </c>
      <c r="Z29" s="18">
        <f t="shared" si="46"/>
        <v>4.4036006736304509</v>
      </c>
      <c r="AA29" s="18"/>
      <c r="AB29" s="18">
        <f t="shared" ref="AB29:AE29" si="47">AB11/AB$18*100</f>
        <v>5.2558025042944951</v>
      </c>
      <c r="AC29" s="18">
        <f t="shared" si="47"/>
        <v>4.2508731089049432</v>
      </c>
      <c r="AD29" s="18">
        <f t="shared" si="47"/>
        <v>2.1193239769875576</v>
      </c>
      <c r="AE29" s="18">
        <f t="shared" si="47"/>
        <v>4.6210342926815242</v>
      </c>
      <c r="AG29" t="str">
        <f>$A$11</f>
        <v>Administrative and secretarial occupations</v>
      </c>
      <c r="AH29" s="18">
        <f t="shared" ref="AH29:AK29" si="48">AH11/AH$18*100</f>
        <v>19.084347409975585</v>
      </c>
      <c r="AI29" s="18">
        <f t="shared" si="48"/>
        <v>19.936392048714435</v>
      </c>
      <c r="AJ29" s="18">
        <f t="shared" si="48"/>
        <v>8.3353227904998093</v>
      </c>
      <c r="AK29" s="18">
        <f t="shared" si="48"/>
        <v>18.132460501642715</v>
      </c>
      <c r="AL29" s="18"/>
      <c r="AM29" s="18">
        <f t="shared" ref="AM29:AP29" si="49">AM11/AM$18*100</f>
        <v>16.484530843356918</v>
      </c>
      <c r="AN29" s="18">
        <f t="shared" si="49"/>
        <v>17.944222386048615</v>
      </c>
      <c r="AO29" s="18">
        <f t="shared" si="49"/>
        <v>7.2242998155915989</v>
      </c>
      <c r="AP29" s="18">
        <f t="shared" si="49"/>
        <v>15.989948746684288</v>
      </c>
      <c r="AQ29" s="18"/>
      <c r="AR29" s="18">
        <f t="shared" ref="AR29:AU29" si="50">AR11/AR$18*100</f>
        <v>12.336482212135937</v>
      </c>
      <c r="AS29" s="18">
        <f t="shared" si="50"/>
        <v>15.605230904670975</v>
      </c>
      <c r="AT29" s="18">
        <f t="shared" si="50"/>
        <v>6.2892963608644301</v>
      </c>
      <c r="AU29" s="18">
        <f t="shared" si="50"/>
        <v>12.848621236834678</v>
      </c>
    </row>
    <row r="30" spans="1:47" x14ac:dyDescent="0.2">
      <c r="A30" t="str">
        <f>$A$12</f>
        <v>Skilled trades occupations</v>
      </c>
      <c r="B30" s="18">
        <f t="shared" si="29"/>
        <v>8.7521117913278292</v>
      </c>
      <c r="C30" s="18">
        <f t="shared" ref="C30:O30" si="51">C12/C$18*100</f>
        <v>3.2875547350529164</v>
      </c>
      <c r="D30" s="18">
        <f t="shared" si="51"/>
        <v>18.457210874206197</v>
      </c>
      <c r="E30" s="18">
        <f t="shared" si="51"/>
        <v>8.7089456121020561</v>
      </c>
      <c r="F30" s="18"/>
      <c r="G30" s="18">
        <f t="shared" si="51"/>
        <v>7.103003025636152</v>
      </c>
      <c r="H30" s="18">
        <f t="shared" si="51"/>
        <v>2.7615610599415383</v>
      </c>
      <c r="I30" s="18">
        <f t="shared" si="51"/>
        <v>18.197391601496697</v>
      </c>
      <c r="J30" s="18">
        <f t="shared" si="51"/>
        <v>7.3412391623039825</v>
      </c>
      <c r="K30" s="18"/>
      <c r="L30" s="18">
        <f t="shared" si="51"/>
        <v>5.7774072508398877</v>
      </c>
      <c r="M30" s="18">
        <f t="shared" si="51"/>
        <v>3.5482217539906062</v>
      </c>
      <c r="N30" s="18">
        <f t="shared" si="51"/>
        <v>19.304207009761246</v>
      </c>
      <c r="O30" s="18">
        <f t="shared" si="51"/>
        <v>7.0132565014007735</v>
      </c>
      <c r="Q30" t="str">
        <f>$A$12</f>
        <v>Skilled trades occupations</v>
      </c>
      <c r="R30" s="18">
        <f t="shared" ref="R30:U30" si="52">R12/R$18*100</f>
        <v>12.520555959071466</v>
      </c>
      <c r="S30" s="18">
        <f t="shared" si="52"/>
        <v>7.2505029864594919</v>
      </c>
      <c r="T30" s="18">
        <f t="shared" si="52"/>
        <v>26.679132666155368</v>
      </c>
      <c r="U30" s="18">
        <f t="shared" si="52"/>
        <v>14.105845780138351</v>
      </c>
      <c r="V30" s="18"/>
      <c r="W30" s="18">
        <f t="shared" ref="W30:Z30" si="53">W12/W$18*100</f>
        <v>10.235935913107678</v>
      </c>
      <c r="X30" s="18">
        <f t="shared" si="53"/>
        <v>5.3035353823981231</v>
      </c>
      <c r="Y30" s="18">
        <f t="shared" si="53"/>
        <v>27.473546310507096</v>
      </c>
      <c r="Z30" s="18">
        <f t="shared" si="53"/>
        <v>11.870467257803973</v>
      </c>
      <c r="AA30" s="18"/>
      <c r="AB30" s="18">
        <f t="shared" ref="AB30:AE30" si="54">AB12/AB$18*100</f>
        <v>8.0363851596583284</v>
      </c>
      <c r="AC30" s="18">
        <f t="shared" si="54"/>
        <v>6.4089194571141377</v>
      </c>
      <c r="AD30" s="18">
        <f t="shared" si="54"/>
        <v>28.40075811946604</v>
      </c>
      <c r="AE30" s="18">
        <f t="shared" si="54"/>
        <v>10.782825474982349</v>
      </c>
      <c r="AG30" t="str">
        <f>$A$12</f>
        <v>Skilled trades occupations</v>
      </c>
      <c r="AH30" s="18">
        <f t="shared" ref="AH30:AK30" si="55">AH12/AH$18*100</f>
        <v>2.1138052359963333</v>
      </c>
      <c r="AI30" s="18">
        <f t="shared" si="55"/>
        <v>1.7283421706250381</v>
      </c>
      <c r="AJ30" s="18">
        <f t="shared" si="55"/>
        <v>5.4258035565823457</v>
      </c>
      <c r="AK30" s="18">
        <f t="shared" si="55"/>
        <v>2.3565045031746052</v>
      </c>
      <c r="AL30" s="18"/>
      <c r="AM30" s="18">
        <f t="shared" ref="AM30:AP30" si="56">AM12/AM$18*100</f>
        <v>1.9757128263671715</v>
      </c>
      <c r="AN30" s="18">
        <f t="shared" si="56"/>
        <v>1.6056015081221404</v>
      </c>
      <c r="AO30" s="18">
        <f t="shared" si="56"/>
        <v>5.6062652082300035</v>
      </c>
      <c r="AP30" s="18">
        <f t="shared" si="56"/>
        <v>2.2517454200891454</v>
      </c>
      <c r="AQ30" s="18"/>
      <c r="AR30" s="18">
        <f t="shared" ref="AR30:AU30" si="57">AR12/AR$18*100</f>
        <v>2.2743243060982752</v>
      </c>
      <c r="AS30" s="18">
        <f t="shared" si="57"/>
        <v>2.1144270646639574</v>
      </c>
      <c r="AT30" s="18">
        <f t="shared" si="57"/>
        <v>6.6966517622613981</v>
      </c>
      <c r="AU30" s="18">
        <f t="shared" si="57"/>
        <v>2.7489144201378215</v>
      </c>
    </row>
    <row r="31" spans="1:47" x14ac:dyDescent="0.2">
      <c r="A31" t="str">
        <f>$A$13</f>
        <v>Caring, leisure and other service occupations</v>
      </c>
      <c r="B31" s="18">
        <f t="shared" si="29"/>
        <v>6.712773888831534</v>
      </c>
      <c r="C31" s="18">
        <f t="shared" ref="C31:O31" si="58">C13/C$18*100</f>
        <v>12.790198677920648</v>
      </c>
      <c r="D31" s="18">
        <f t="shared" si="58"/>
        <v>8.1346210500469329</v>
      </c>
      <c r="E31" s="18">
        <f t="shared" si="58"/>
        <v>8.5184121964768238</v>
      </c>
      <c r="F31" s="18"/>
      <c r="G31" s="18">
        <f t="shared" si="58"/>
        <v>6.2492025450733255</v>
      </c>
      <c r="H31" s="18">
        <f t="shared" si="58"/>
        <v>12.184840704409527</v>
      </c>
      <c r="I31" s="18">
        <f t="shared" si="58"/>
        <v>8.8169891707120094</v>
      </c>
      <c r="J31" s="18">
        <f t="shared" si="58"/>
        <v>8.2356346691913114</v>
      </c>
      <c r="K31" s="18"/>
      <c r="L31" s="18">
        <f t="shared" si="58"/>
        <v>6.5135822216655965</v>
      </c>
      <c r="M31" s="18">
        <f t="shared" si="58"/>
        <v>11.584452642522486</v>
      </c>
      <c r="N31" s="18">
        <f t="shared" si="58"/>
        <v>8.948954363250138</v>
      </c>
      <c r="O31" s="18">
        <f t="shared" si="58"/>
        <v>8.2034034826449957</v>
      </c>
      <c r="Q31" t="str">
        <f>$A$13</f>
        <v>Caring, leisure and other service occupations</v>
      </c>
      <c r="R31" s="18">
        <f t="shared" ref="R31:U31" si="59">R13/R$18*100</f>
        <v>3.4471292489416827</v>
      </c>
      <c r="S31" s="18">
        <f t="shared" si="59"/>
        <v>7.0856805910337091</v>
      </c>
      <c r="T31" s="18">
        <f t="shared" si="59"/>
        <v>1.8067872234798352</v>
      </c>
      <c r="U31" s="18">
        <f t="shared" si="59"/>
        <v>3.6800564198816668</v>
      </c>
      <c r="V31" s="18"/>
      <c r="W31" s="18">
        <f t="shared" ref="W31:Z31" si="60">W13/W$18*100</f>
        <v>3.2368465228180661</v>
      </c>
      <c r="X31" s="18">
        <f t="shared" si="60"/>
        <v>6.943422439167084</v>
      </c>
      <c r="Y31" s="18">
        <f t="shared" si="60"/>
        <v>1.810690630235565</v>
      </c>
      <c r="Z31" s="18">
        <f t="shared" si="60"/>
        <v>3.6438659174590735</v>
      </c>
      <c r="AA31" s="18"/>
      <c r="AB31" s="18">
        <f t="shared" ref="AB31:AE31" si="61">AB13/AB$18*100</f>
        <v>3.6383901488396262</v>
      </c>
      <c r="AC31" s="18">
        <f t="shared" si="61"/>
        <v>8.5336022073192375</v>
      </c>
      <c r="AD31" s="18">
        <f t="shared" si="61"/>
        <v>2.3706236569324477</v>
      </c>
      <c r="AE31" s="18">
        <f t="shared" si="61"/>
        <v>4.275949942915533</v>
      </c>
      <c r="AG31" t="str">
        <f>$A$13</f>
        <v>Caring, leisure and other service occupations</v>
      </c>
      <c r="AH31" s="18">
        <f t="shared" ref="AH31:AK31" si="62">AH13/AH$18*100</f>
        <v>12.465373437982866</v>
      </c>
      <c r="AI31" s="18">
        <f t="shared" si="62"/>
        <v>15.034627752139116</v>
      </c>
      <c r="AJ31" s="18">
        <f t="shared" si="62"/>
        <v>18.163976974227417</v>
      </c>
      <c r="AK31" s="18">
        <f t="shared" si="62"/>
        <v>14.21341658379033</v>
      </c>
      <c r="AL31" s="18"/>
      <c r="AM31" s="18">
        <f t="shared" ref="AM31:AP31" si="63">AM13/AM$18*100</f>
        <v>11.179159254769562</v>
      </c>
      <c r="AN31" s="18">
        <f t="shared" si="63"/>
        <v>14.568368915242255</v>
      </c>
      <c r="AO31" s="18">
        <f t="shared" si="63"/>
        <v>18.32709257448651</v>
      </c>
      <c r="AP31" s="18">
        <f t="shared" si="63"/>
        <v>13.395405348627365</v>
      </c>
      <c r="AQ31" s="18"/>
      <c r="AR31" s="18">
        <f t="shared" ref="AR31:AU31" si="64">AR13/AR$18*100</f>
        <v>10.972251903141649</v>
      </c>
      <c r="AS31" s="18">
        <f t="shared" si="64"/>
        <v>13.113552745321927</v>
      </c>
      <c r="AT31" s="18">
        <f t="shared" si="64"/>
        <v>18.06632937890225</v>
      </c>
      <c r="AU31" s="18">
        <f t="shared" si="64"/>
        <v>12.64635319892535</v>
      </c>
    </row>
    <row r="32" spans="1:47" x14ac:dyDescent="0.2">
      <c r="A32" t="str">
        <f>$A$14</f>
        <v>Sales and customer service occupations</v>
      </c>
      <c r="B32" s="18">
        <f t="shared" si="29"/>
        <v>4.8978170391925504</v>
      </c>
      <c r="C32" s="18">
        <f t="shared" ref="C32:O32" si="65">C14/C$18*100</f>
        <v>17.062255863888534</v>
      </c>
      <c r="D32" s="18">
        <f t="shared" si="65"/>
        <v>3.8955866706033695</v>
      </c>
      <c r="E32" s="18">
        <f t="shared" si="65"/>
        <v>7.9582435105799334</v>
      </c>
      <c r="F32" s="18"/>
      <c r="G32" s="18">
        <f t="shared" si="65"/>
        <v>4.4381148301814806</v>
      </c>
      <c r="H32" s="18">
        <f t="shared" si="65"/>
        <v>16.44359949262693</v>
      </c>
      <c r="I32" s="18">
        <f t="shared" si="65"/>
        <v>2.7660552918634189</v>
      </c>
      <c r="J32" s="18">
        <f t="shared" si="65"/>
        <v>7.5608532936081341</v>
      </c>
      <c r="K32" s="18"/>
      <c r="L32" s="18">
        <f t="shared" si="65"/>
        <v>4.1753270212225431</v>
      </c>
      <c r="M32" s="18">
        <f t="shared" si="65"/>
        <v>16.366602990651558</v>
      </c>
      <c r="N32" s="18">
        <f t="shared" si="65"/>
        <v>2.1715747754858969</v>
      </c>
      <c r="O32" s="18">
        <f t="shared" si="65"/>
        <v>7.1726808091605196</v>
      </c>
      <c r="Q32" t="str">
        <f>$A$14</f>
        <v>Sales and customer service occupations</v>
      </c>
      <c r="R32" s="18">
        <f t="shared" ref="R32:U32" si="66">R14/R$18*100</f>
        <v>4.0594703100013678</v>
      </c>
      <c r="S32" s="18">
        <f t="shared" si="66"/>
        <v>20.083686077281207</v>
      </c>
      <c r="T32" s="18">
        <f t="shared" si="66"/>
        <v>3.5605757006364187</v>
      </c>
      <c r="U32" s="18">
        <f t="shared" si="66"/>
        <v>6.182675030654293</v>
      </c>
      <c r="V32" s="18"/>
      <c r="W32" s="18">
        <f t="shared" ref="W32:Z32" si="67">W14/W$18*100</f>
        <v>3.8449287627670072</v>
      </c>
      <c r="X32" s="18">
        <f t="shared" si="67"/>
        <v>18.899587299749427</v>
      </c>
      <c r="Y32" s="18">
        <f t="shared" si="67"/>
        <v>2.7527873648259189</v>
      </c>
      <c r="Z32" s="18">
        <f t="shared" si="67"/>
        <v>6.1648895867815554</v>
      </c>
      <c r="AA32" s="18"/>
      <c r="AB32" s="18">
        <f>AB14/AB$18*100</f>
        <v>3.9767187275325662</v>
      </c>
      <c r="AC32" s="18">
        <f t="shared" ref="AC32:AE32" si="68">AC14/AC$18*100</f>
        <v>18.840227182298676</v>
      </c>
      <c r="AD32" s="18">
        <f t="shared" si="68"/>
        <v>2.3888546398462958</v>
      </c>
      <c r="AE32" s="18">
        <f t="shared" si="68"/>
        <v>6.2480440748252377</v>
      </c>
      <c r="AG32" t="str">
        <f>$A$14</f>
        <v>Sales and customer service occupations</v>
      </c>
      <c r="AH32" s="18">
        <f t="shared" ref="AH32:AK32" si="69">AH14/AH$18*100</f>
        <v>6.3746075501589656</v>
      </c>
      <c r="AI32" s="18">
        <f t="shared" si="69"/>
        <v>15.873481332302944</v>
      </c>
      <c r="AJ32" s="18">
        <f t="shared" si="69"/>
        <v>4.4265652563868461</v>
      </c>
      <c r="AK32" s="18">
        <f t="shared" si="69"/>
        <v>10.048182892893822</v>
      </c>
      <c r="AL32" s="18"/>
      <c r="AM32" s="18">
        <f t="shared" ref="AM32:AP32" si="70">AM14/AM$18*100</f>
        <v>5.4089103176812952</v>
      </c>
      <c r="AN32" s="18">
        <f t="shared" si="70"/>
        <v>15.326742197997948</v>
      </c>
      <c r="AO32" s="18">
        <f t="shared" si="70"/>
        <v>2.7840647097252753</v>
      </c>
      <c r="AP32" s="18">
        <f t="shared" si="70"/>
        <v>9.1294977514378992</v>
      </c>
      <c r="AQ32" s="18"/>
      <c r="AR32" s="18">
        <f t="shared" ref="AR32:AU32" si="71">AR14/AR$18*100</f>
        <v>4.483316454671006</v>
      </c>
      <c r="AS32" s="18">
        <f t="shared" si="71"/>
        <v>15.12681130434332</v>
      </c>
      <c r="AT32" s="18">
        <f t="shared" si="71"/>
        <v>1.870431203481947</v>
      </c>
      <c r="AU32" s="18">
        <f t="shared" si="71"/>
        <v>8.2186803289308497</v>
      </c>
    </row>
    <row r="33" spans="1:47" x14ac:dyDescent="0.2">
      <c r="A33" t="str">
        <f>$A$15</f>
        <v>Process, plant and machine operatives</v>
      </c>
      <c r="B33" s="18">
        <f t="shared" si="29"/>
        <v>5.2317218368495499</v>
      </c>
      <c r="C33" s="18">
        <f t="shared" ref="C33:O33" si="72">C15/C$18*100</f>
        <v>2.6294777756317536</v>
      </c>
      <c r="D33" s="18">
        <f t="shared" si="72"/>
        <v>5.9402704816169338</v>
      </c>
      <c r="E33" s="18">
        <f t="shared" si="72"/>
        <v>4.6481299092097066</v>
      </c>
      <c r="F33" s="18"/>
      <c r="G33" s="18">
        <f t="shared" si="72"/>
        <v>4.1666747235659303</v>
      </c>
      <c r="H33" s="18">
        <f t="shared" si="72"/>
        <v>2.9005959102506167</v>
      </c>
      <c r="I33" s="18">
        <f t="shared" si="72"/>
        <v>5.5886227791535301</v>
      </c>
      <c r="J33" s="18">
        <f t="shared" si="72"/>
        <v>3.9997394338238053</v>
      </c>
      <c r="K33" s="18"/>
      <c r="L33" s="18">
        <f t="shared" si="72"/>
        <v>3.3135811865482365</v>
      </c>
      <c r="M33" s="18">
        <f t="shared" si="72"/>
        <v>3.5555029213635256</v>
      </c>
      <c r="N33" s="18">
        <f t="shared" si="72"/>
        <v>6.0815424036607988</v>
      </c>
      <c r="O33" s="18">
        <f t="shared" si="72"/>
        <v>3.7536522574375732</v>
      </c>
      <c r="Q33" t="str">
        <f>$A$15</f>
        <v>Process, plant and machine operatives</v>
      </c>
      <c r="R33" s="18">
        <f t="shared" ref="R33:U33" si="73">R15/R$18*100</f>
        <v>7.5188661147094615</v>
      </c>
      <c r="S33" s="18">
        <f t="shared" si="73"/>
        <v>7.1344027854683247</v>
      </c>
      <c r="T33" s="18">
        <f t="shared" si="73"/>
        <v>8.294926960683604</v>
      </c>
      <c r="U33" s="18">
        <f t="shared" si="73"/>
        <v>7.5926063572701805</v>
      </c>
      <c r="V33" s="18"/>
      <c r="W33" s="18">
        <f t="shared" ref="W33:Z33" si="74">W15/W$18*100</f>
        <v>6.1774674621241648</v>
      </c>
      <c r="X33" s="18">
        <f t="shared" si="74"/>
        <v>7.7608239666811105</v>
      </c>
      <c r="Y33" s="18">
        <f t="shared" si="74"/>
        <v>8.1232483932964303</v>
      </c>
      <c r="Z33" s="18">
        <f t="shared" si="74"/>
        <v>6.7137971864708685</v>
      </c>
      <c r="AA33" s="18"/>
      <c r="AB33" s="18">
        <f t="shared" ref="AB33:AE33" si="75">AB15/AB$18*100</f>
        <v>4.9132937718438994</v>
      </c>
      <c r="AC33" s="18">
        <f t="shared" si="75"/>
        <v>8.0648416498494679</v>
      </c>
      <c r="AD33" s="18">
        <f t="shared" si="75"/>
        <v>8.793073815824803</v>
      </c>
      <c r="AE33" s="18">
        <f t="shared" si="75"/>
        <v>6.0203742103073017</v>
      </c>
      <c r="AG33" t="str">
        <f>$A$15</f>
        <v>Process, plant and machine operatives</v>
      </c>
      <c r="AH33" s="18">
        <f t="shared" ref="AH33:AK33" si="76">AH15/AH$18*100</f>
        <v>1.2028005693766946</v>
      </c>
      <c r="AI33" s="18">
        <f t="shared" si="76"/>
        <v>0.85702574458403802</v>
      </c>
      <c r="AJ33" s="18">
        <f t="shared" si="76"/>
        <v>2.2082369682544236</v>
      </c>
      <c r="AK33" s="18">
        <f t="shared" si="76"/>
        <v>1.1823231218786989</v>
      </c>
      <c r="AL33" s="18"/>
      <c r="AM33" s="18">
        <f t="shared" ref="AM33:AP33" si="77">AM15/AM$18*100</f>
        <v>0.87585482046497554</v>
      </c>
      <c r="AN33" s="18">
        <f t="shared" si="77"/>
        <v>0.69041345631380202</v>
      </c>
      <c r="AO33" s="18">
        <f t="shared" si="77"/>
        <v>2.1482110494650519</v>
      </c>
      <c r="AP33" s="18">
        <f t="shared" si="77"/>
        <v>0.94995265849426491</v>
      </c>
      <c r="AQ33" s="18"/>
      <c r="AR33" s="18">
        <f t="shared" ref="AR33:AU33" si="78">AR15/AR$18*100</f>
        <v>0.8328460486960515</v>
      </c>
      <c r="AS33" s="18">
        <f t="shared" si="78"/>
        <v>1.2954018578297426</v>
      </c>
      <c r="AT33" s="18">
        <f t="shared" si="78"/>
        <v>2.3234387364679332</v>
      </c>
      <c r="AU33" s="18">
        <f t="shared" si="78"/>
        <v>1.1894127176153559</v>
      </c>
    </row>
    <row r="34" spans="1:47" x14ac:dyDescent="0.2">
      <c r="A34" t="str">
        <f>$A$16</f>
        <v>Elementary occupations</v>
      </c>
      <c r="B34" s="18">
        <f t="shared" si="29"/>
        <v>7.002510104561475</v>
      </c>
      <c r="C34" s="18">
        <f t="shared" ref="C34:O34" si="79">C16/C$18*100</f>
        <v>22.342886415144665</v>
      </c>
      <c r="D34" s="18">
        <f t="shared" si="79"/>
        <v>4.1424054570633393</v>
      </c>
      <c r="E34" s="18">
        <f t="shared" si="79"/>
        <v>10.632291546603508</v>
      </c>
      <c r="F34" s="18"/>
      <c r="G34" s="18">
        <f t="shared" si="79"/>
        <v>5.7978114293793777</v>
      </c>
      <c r="H34" s="18">
        <f t="shared" si="79"/>
        <v>20.399201769598953</v>
      </c>
      <c r="I34" s="18">
        <f t="shared" si="79"/>
        <v>3.6837792669818854</v>
      </c>
      <c r="J34" s="18">
        <f t="shared" si="79"/>
        <v>9.5852841226873799</v>
      </c>
      <c r="K34" s="18"/>
      <c r="L34" s="18">
        <f t="shared" si="79"/>
        <v>5.5876969936224734</v>
      </c>
      <c r="M34" s="18">
        <f t="shared" si="79"/>
        <v>17.235601228224301</v>
      </c>
      <c r="N34" s="18">
        <f t="shared" si="79"/>
        <v>4.4149499364315963</v>
      </c>
      <c r="O34" s="18">
        <f t="shared" si="79"/>
        <v>8.5519954831639549</v>
      </c>
      <c r="Q34" t="str">
        <f>$A$16</f>
        <v>Elementary occupations</v>
      </c>
      <c r="R34" s="18">
        <f t="shared" ref="R34:U34" si="80">R16/R$18*100</f>
        <v>8.029174736508633</v>
      </c>
      <c r="S34" s="18">
        <f t="shared" si="80"/>
        <v>28.53475075009138</v>
      </c>
      <c r="T34" s="18">
        <f t="shared" si="80"/>
        <v>4.2924008439516115</v>
      </c>
      <c r="U34" s="18">
        <f t="shared" si="80"/>
        <v>10.240580122959425</v>
      </c>
      <c r="V34" s="18"/>
      <c r="W34" s="18">
        <f t="shared" ref="W34:Z34" si="81">W16/W$18*100</f>
        <v>6.7462612633807169</v>
      </c>
      <c r="X34" s="18">
        <f t="shared" si="81"/>
        <v>24.413694263325144</v>
      </c>
      <c r="Y34" s="18">
        <f t="shared" si="81"/>
        <v>4.5040951507422538</v>
      </c>
      <c r="Z34" s="18">
        <f t="shared" si="81"/>
        <v>9.3326000089558772</v>
      </c>
      <c r="AA34" s="18"/>
      <c r="AB34" s="18">
        <f t="shared" ref="AB34:AE34" si="82">AB16/AB$18*100</f>
        <v>6.4143816024747657</v>
      </c>
      <c r="AC34" s="18">
        <f t="shared" si="82"/>
        <v>19.693215118271574</v>
      </c>
      <c r="AD34" s="18">
        <f t="shared" si="82"/>
        <v>5.056477033491019</v>
      </c>
      <c r="AE34" s="18">
        <f t="shared" si="82"/>
        <v>8.4525491900266481</v>
      </c>
      <c r="AG34" t="str">
        <f>$A$16</f>
        <v>Elementary occupations</v>
      </c>
      <c r="AH34" s="18">
        <f t="shared" ref="AH34:AK34" si="83">AH16/AH$18*100</f>
        <v>5.1939880055164274</v>
      </c>
      <c r="AI34" s="18">
        <f t="shared" si="83"/>
        <v>19.906712118683661</v>
      </c>
      <c r="AJ34" s="18">
        <f t="shared" si="83"/>
        <v>3.904668948280241</v>
      </c>
      <c r="AK34" s="18">
        <f t="shared" si="83"/>
        <v>11.093356912446399</v>
      </c>
      <c r="AL34" s="18"/>
      <c r="AM34" s="18">
        <f t="shared" ref="AM34:AP34" si="84">AM16/AM$18*100</f>
        <v>4.245598945728613</v>
      </c>
      <c r="AN34" s="18">
        <f t="shared" si="84"/>
        <v>18.573616474407871</v>
      </c>
      <c r="AO34" s="18">
        <f t="shared" si="84"/>
        <v>2.5703113162157916</v>
      </c>
      <c r="AP34" s="18">
        <f t="shared" si="84"/>
        <v>9.8692252686127393</v>
      </c>
      <c r="AQ34" s="18"/>
      <c r="AR34" s="18">
        <f t="shared" ref="AR34:AU34" si="85">AR16/AR$18*100</f>
        <v>4.3057257345650557</v>
      </c>
      <c r="AS34" s="18">
        <f t="shared" si="85"/>
        <v>16.003833977837193</v>
      </c>
      <c r="AT34" s="18">
        <f t="shared" si="85"/>
        <v>3.5258120399472981</v>
      </c>
      <c r="AU34" s="18">
        <f t="shared" si="85"/>
        <v>8.6644945555043371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5.0615505746052563</v>
      </c>
      <c r="C44" s="27">
        <f t="shared" ref="C44:E44" si="93">H8-C8</f>
        <v>3.7982199855127101</v>
      </c>
      <c r="D44" s="27">
        <f t="shared" si="93"/>
        <v>0.69938378215669417</v>
      </c>
      <c r="E44" s="27">
        <f t="shared" si="93"/>
        <v>9.5591543422746668</v>
      </c>
      <c r="F44" s="27"/>
      <c r="G44" s="27">
        <f>L8-G8</f>
        <v>-0.19339048767179179</v>
      </c>
      <c r="H44" s="27">
        <f t="shared" ref="H44:J44" si="94">M8-H8</f>
        <v>2.2954391586013507</v>
      </c>
      <c r="I44" s="27">
        <f t="shared" si="94"/>
        <v>1.9438366762988402</v>
      </c>
      <c r="J44" s="27">
        <f t="shared" si="94"/>
        <v>4.045885347228392</v>
      </c>
      <c r="K44" s="27"/>
      <c r="L44" s="27">
        <f>L8-B8</f>
        <v>4.8681600869334645</v>
      </c>
      <c r="M44" s="27">
        <f t="shared" ref="M44:O44" si="95">M8-C8</f>
        <v>6.0936591441140608</v>
      </c>
      <c r="N44" s="27">
        <f t="shared" si="95"/>
        <v>2.6432204584555343</v>
      </c>
      <c r="O44" s="27">
        <f t="shared" si="95"/>
        <v>13.605039689503059</v>
      </c>
      <c r="Q44" t="str">
        <f>$A$8</f>
        <v>Managers, directors and senior officials</v>
      </c>
      <c r="R44" s="27">
        <f>W8-R8</f>
        <v>2.3665047290912469</v>
      </c>
      <c r="S44" s="27">
        <f t="shared" ref="S44:S52" si="96">X8-S8</f>
        <v>1.5857335535772608</v>
      </c>
      <c r="T44" s="27">
        <f t="shared" ref="T44:T52" si="97">Y8-T8</f>
        <v>-4.8173154493897918E-2</v>
      </c>
      <c r="U44" s="27">
        <f t="shared" ref="U44:U52" si="98">Z8-U8</f>
        <v>3.9040651281746079</v>
      </c>
      <c r="V44" s="27"/>
      <c r="W44" s="27">
        <f>AB8-W8</f>
        <v>-1.67717717432987</v>
      </c>
      <c r="X44" s="27">
        <f t="shared" ref="X44:X52" si="99">AC8-X8</f>
        <v>0.30584890967143696</v>
      </c>
      <c r="Y44" s="27">
        <f t="shared" ref="Y44:Y52" si="100">AD8-Y8</f>
        <v>1.4551874033230909</v>
      </c>
      <c r="Z44" s="27">
        <f t="shared" ref="Z44:Z52" si="101">AE8-Z8</f>
        <v>8.3859138664664101E-2</v>
      </c>
      <c r="AA44" s="27"/>
      <c r="AB44" s="27">
        <f>AB8-R8</f>
        <v>0.68932755476137686</v>
      </c>
      <c r="AC44" s="27">
        <f t="shared" ref="AC44:AC52" si="102">AC8-S8</f>
        <v>1.8915824632486977</v>
      </c>
      <c r="AD44" s="27">
        <f t="shared" ref="AD44:AD52" si="103">AD8-T8</f>
        <v>1.407014248829193</v>
      </c>
      <c r="AE44" s="27">
        <f t="shared" ref="AE44:AE52" si="104">AE8-U8</f>
        <v>3.987924266839272</v>
      </c>
      <c r="AG44" t="str">
        <f>$A$8</f>
        <v>Managers, directors and senior officials</v>
      </c>
      <c r="AH44" s="27">
        <f>AM8-AH8</f>
        <v>2.6950458455139596</v>
      </c>
      <c r="AI44" s="27">
        <f t="shared" ref="AI44:AI52" si="105">AN8-AI8</f>
        <v>2.2124864319354396</v>
      </c>
      <c r="AJ44" s="27">
        <f t="shared" ref="AJ44:AJ52" si="106">AO8-AJ8</f>
        <v>0.74755693665059342</v>
      </c>
      <c r="AK44" s="27">
        <f t="shared" ref="AK44:AK52" si="107">AP8-AK8</f>
        <v>5.6550892140999949</v>
      </c>
      <c r="AL44" s="27"/>
      <c r="AM44" s="27">
        <f>AR8-AM8</f>
        <v>1.4837866866581102</v>
      </c>
      <c r="AN44" s="27">
        <f t="shared" ref="AN44:AN52" si="108">AS8-AN8</f>
        <v>1.9895902489299297</v>
      </c>
      <c r="AO44" s="27">
        <f t="shared" ref="AO44:AO52" si="109">AT8-AO8</f>
        <v>0.4886492729757359</v>
      </c>
      <c r="AP44" s="27">
        <f t="shared" ref="AP44:AP52" si="110">AU8-AP8</f>
        <v>3.9620262085637705</v>
      </c>
      <c r="AQ44" s="27"/>
      <c r="AR44" s="27">
        <f>AR8-AH8</f>
        <v>4.1788325321720698</v>
      </c>
      <c r="AS44" s="27">
        <f t="shared" ref="AS44:AS52" si="111">AS8-AI8</f>
        <v>4.2020766808653693</v>
      </c>
      <c r="AT44" s="27">
        <f t="shared" ref="AT44:AT52" si="112">AT8-AJ8</f>
        <v>1.2362062096263293</v>
      </c>
      <c r="AU44" s="27">
        <f t="shared" ref="AU44:AU52" si="113">AU8-AK8</f>
        <v>9.6171154226637654</v>
      </c>
    </row>
    <row r="45" spans="1:47" x14ac:dyDescent="0.2">
      <c r="A45" t="str">
        <f>$A$9</f>
        <v>Professional occupations</v>
      </c>
      <c r="B45" s="27">
        <f t="shared" ref="B45:B54" si="114">G9-B9</f>
        <v>16.445377437321198</v>
      </c>
      <c r="C45" s="27">
        <f t="shared" ref="C45:C54" si="115">H9-C9</f>
        <v>5.9926944299299088</v>
      </c>
      <c r="D45" s="27">
        <f t="shared" ref="D45:D54" si="116">I9-D9</f>
        <v>-0.7160604080529005</v>
      </c>
      <c r="E45" s="27">
        <f t="shared" ref="E45:E54" si="117">J9-E9</f>
        <v>21.722011459198228</v>
      </c>
      <c r="F45" s="27"/>
      <c r="G45" s="27">
        <f t="shared" ref="G45:G54" si="118">L9-G9</f>
        <v>26.621990348012389</v>
      </c>
      <c r="H45" s="27">
        <f t="shared" ref="H45:H54" si="119">M9-H9</f>
        <v>4.9299716896718486</v>
      </c>
      <c r="I45" s="27">
        <f t="shared" ref="I45:I54" si="120">N9-I9</f>
        <v>0.61897523781661334</v>
      </c>
      <c r="J45" s="27">
        <f t="shared" ref="J45:J54" si="121">O9-J9</f>
        <v>32.170937275500847</v>
      </c>
      <c r="K45" s="27"/>
      <c r="L45" s="27">
        <f t="shared" ref="L45:L54" si="122">L9-B9</f>
        <v>43.067367785333587</v>
      </c>
      <c r="M45" s="27">
        <f t="shared" ref="M45:M54" si="123">M9-C9</f>
        <v>10.922666119601757</v>
      </c>
      <c r="N45" s="27">
        <f t="shared" ref="N45:N54" si="124">N9-D9</f>
        <v>-9.7085170236287155E-2</v>
      </c>
      <c r="O45" s="27">
        <f t="shared" ref="O45:O54" si="125">O9-E9</f>
        <v>53.892948734699075</v>
      </c>
      <c r="Q45" t="str">
        <f>$A$9</f>
        <v>Professional occupations</v>
      </c>
      <c r="R45" s="27">
        <f t="shared" ref="R45:R52" si="126">W9-R9</f>
        <v>8.4396007208025168</v>
      </c>
      <c r="S45" s="27">
        <f t="shared" si="96"/>
        <v>2.6258651288462671</v>
      </c>
      <c r="T45" s="27">
        <f t="shared" si="97"/>
        <v>-1.63840212599594</v>
      </c>
      <c r="U45" s="27">
        <f t="shared" si="98"/>
        <v>9.4270637236528501</v>
      </c>
      <c r="V45" s="27"/>
      <c r="W45" s="27">
        <f t="shared" ref="W45:W52" si="127">AB9-W9</f>
        <v>17.675708127293319</v>
      </c>
      <c r="X45" s="27">
        <f t="shared" si="99"/>
        <v>2.97233621842408</v>
      </c>
      <c r="Y45" s="27">
        <f t="shared" si="100"/>
        <v>-0.49317803832188289</v>
      </c>
      <c r="Z45" s="27">
        <f t="shared" si="101"/>
        <v>20.154866307395508</v>
      </c>
      <c r="AA45" s="27"/>
      <c r="AB45" s="27">
        <f t="shared" ref="AB45:AB52" si="128">AB9-R9</f>
        <v>26.115308848095836</v>
      </c>
      <c r="AC45" s="27">
        <f t="shared" si="102"/>
        <v>5.5982013472703471</v>
      </c>
      <c r="AD45" s="27">
        <f t="shared" si="103"/>
        <v>-2.1315801643178229</v>
      </c>
      <c r="AE45" s="27">
        <f t="shared" si="104"/>
        <v>29.581930031048358</v>
      </c>
      <c r="AG45" t="str">
        <f>$A$9</f>
        <v>Professional occupations</v>
      </c>
      <c r="AH45" s="27">
        <f t="shared" ref="AH45:AH52" si="129">AM9-AH9</f>
        <v>8.0057767165186817</v>
      </c>
      <c r="AI45" s="27">
        <f t="shared" si="105"/>
        <v>3.3668293010836354</v>
      </c>
      <c r="AJ45" s="27">
        <f t="shared" si="106"/>
        <v>0.92234171794302533</v>
      </c>
      <c r="AK45" s="27">
        <f t="shared" si="107"/>
        <v>12.294947735545335</v>
      </c>
      <c r="AL45" s="27"/>
      <c r="AM45" s="27">
        <f t="shared" ref="AM45:AM52" si="130">AR9-AM9</f>
        <v>8.9462822207191266</v>
      </c>
      <c r="AN45" s="27">
        <f t="shared" si="108"/>
        <v>1.9576354712477695</v>
      </c>
      <c r="AO45" s="27">
        <f t="shared" si="109"/>
        <v>1.1121532761384918</v>
      </c>
      <c r="AP45" s="27">
        <f t="shared" si="110"/>
        <v>12.016070968105396</v>
      </c>
      <c r="AQ45" s="27"/>
      <c r="AR45" s="27">
        <f t="shared" ref="AR45:AR52" si="131">AR9-AH9</f>
        <v>16.952058937237808</v>
      </c>
      <c r="AS45" s="27">
        <f t="shared" si="111"/>
        <v>5.3244647723314049</v>
      </c>
      <c r="AT45" s="27">
        <f t="shared" si="112"/>
        <v>2.0344949940815171</v>
      </c>
      <c r="AU45" s="27">
        <f t="shared" si="113"/>
        <v>24.311018703650731</v>
      </c>
    </row>
    <row r="46" spans="1:47" x14ac:dyDescent="0.2">
      <c r="A46" t="str">
        <f>$A$10</f>
        <v>Associate professional occupations</v>
      </c>
      <c r="B46" s="27">
        <f t="shared" si="114"/>
        <v>5.9468529875164435</v>
      </c>
      <c r="C46" s="27">
        <f t="shared" si="115"/>
        <v>2.6306610232221477</v>
      </c>
      <c r="D46" s="27">
        <f t="shared" si="116"/>
        <v>-0.75546919936364709</v>
      </c>
      <c r="E46" s="27">
        <f t="shared" si="117"/>
        <v>7.8220448113749512</v>
      </c>
      <c r="F46" s="27"/>
      <c r="G46" s="27">
        <f t="shared" si="118"/>
        <v>6.2177410993763189</v>
      </c>
      <c r="H46" s="27">
        <f t="shared" si="119"/>
        <v>2.756314887474284</v>
      </c>
      <c r="I46" s="27">
        <f t="shared" si="120"/>
        <v>1.3362975209072818</v>
      </c>
      <c r="J46" s="27">
        <f t="shared" si="121"/>
        <v>10.310353507757881</v>
      </c>
      <c r="K46" s="27"/>
      <c r="L46" s="27">
        <f t="shared" si="122"/>
        <v>12.164594086892762</v>
      </c>
      <c r="M46" s="27">
        <f t="shared" si="123"/>
        <v>5.3869759106964317</v>
      </c>
      <c r="N46" s="27">
        <f t="shared" si="124"/>
        <v>0.58082832154363473</v>
      </c>
      <c r="O46" s="27">
        <f t="shared" si="125"/>
        <v>18.132398319132832</v>
      </c>
      <c r="Q46" t="str">
        <f>$A$10</f>
        <v>Associate professional occupations</v>
      </c>
      <c r="R46" s="27">
        <f t="shared" si="126"/>
        <v>2.4173482471483112</v>
      </c>
      <c r="S46" s="27">
        <f t="shared" si="96"/>
        <v>1.383923875263446</v>
      </c>
      <c r="T46" s="27">
        <f t="shared" si="97"/>
        <v>-1.0379214952192362</v>
      </c>
      <c r="U46" s="27">
        <f t="shared" si="98"/>
        <v>2.7633506271925228</v>
      </c>
      <c r="V46" s="27"/>
      <c r="W46" s="27">
        <f>AB10-W10</f>
        <v>-0.51989441182034568</v>
      </c>
      <c r="X46" s="27">
        <f t="shared" si="99"/>
        <v>0.26245191474741691</v>
      </c>
      <c r="Y46" s="27">
        <f t="shared" si="100"/>
        <v>0.7983161694415406</v>
      </c>
      <c r="Z46" s="27">
        <f t="shared" si="101"/>
        <v>0.54087367236861184</v>
      </c>
      <c r="AA46" s="27"/>
      <c r="AB46" s="27">
        <f t="shared" si="128"/>
        <v>1.8974538353279655</v>
      </c>
      <c r="AC46" s="27">
        <f t="shared" si="102"/>
        <v>1.6463757900108629</v>
      </c>
      <c r="AD46" s="27">
        <f t="shared" si="103"/>
        <v>-0.23960532577769555</v>
      </c>
      <c r="AE46" s="27">
        <f t="shared" si="104"/>
        <v>3.3042242995611346</v>
      </c>
      <c r="AG46" t="str">
        <f>$A$10</f>
        <v>Associate professional occupations</v>
      </c>
      <c r="AH46" s="27">
        <f t="shared" si="129"/>
        <v>3.5295047403680719</v>
      </c>
      <c r="AI46" s="27">
        <f t="shared" si="105"/>
        <v>1.2467371479586919</v>
      </c>
      <c r="AJ46" s="27">
        <f t="shared" si="106"/>
        <v>0.28245229585558551</v>
      </c>
      <c r="AK46" s="27">
        <f t="shared" si="107"/>
        <v>5.0586941841823503</v>
      </c>
      <c r="AL46" s="27"/>
      <c r="AM46" s="27">
        <f t="shared" si="130"/>
        <v>6.7376355111967143</v>
      </c>
      <c r="AN46" s="27">
        <f t="shared" si="108"/>
        <v>2.4938629727268751</v>
      </c>
      <c r="AO46" s="27">
        <f t="shared" si="109"/>
        <v>0.53798135146574477</v>
      </c>
      <c r="AP46" s="27">
        <f t="shared" si="110"/>
        <v>9.7694798353893333</v>
      </c>
      <c r="AQ46" s="27"/>
      <c r="AR46" s="27">
        <f t="shared" si="131"/>
        <v>10.267140251564786</v>
      </c>
      <c r="AS46" s="27">
        <f t="shared" si="111"/>
        <v>3.740600120685567</v>
      </c>
      <c r="AT46" s="27">
        <f t="shared" si="112"/>
        <v>0.82043364732133028</v>
      </c>
      <c r="AU46" s="27">
        <f t="shared" si="113"/>
        <v>14.828174019571684</v>
      </c>
    </row>
    <row r="47" spans="1:47" x14ac:dyDescent="0.2">
      <c r="A47" t="str">
        <f>$A$11</f>
        <v>Administrative and secretarial occupations</v>
      </c>
      <c r="B47" s="27">
        <f t="shared" si="114"/>
        <v>-0.71064009337067091</v>
      </c>
      <c r="C47" s="27">
        <f t="shared" si="115"/>
        <v>-0.3493504341819218</v>
      </c>
      <c r="D47" s="27">
        <f t="shared" si="116"/>
        <v>-0.47394189072244286</v>
      </c>
      <c r="E47" s="27">
        <f t="shared" si="117"/>
        <v>-1.5339324182750431</v>
      </c>
      <c r="F47" s="27"/>
      <c r="G47" s="27">
        <f t="shared" si="118"/>
        <v>-1.3588016135954213</v>
      </c>
      <c r="H47" s="27">
        <f t="shared" si="119"/>
        <v>-2.8885127143510445</v>
      </c>
      <c r="I47" s="27">
        <f t="shared" si="120"/>
        <v>0.23547993593863392</v>
      </c>
      <c r="J47" s="27">
        <f t="shared" si="121"/>
        <v>-4.0118343920078274</v>
      </c>
      <c r="K47" s="27"/>
      <c r="L47" s="27">
        <f t="shared" si="122"/>
        <v>-2.0694417069660922</v>
      </c>
      <c r="M47" s="27">
        <f t="shared" si="123"/>
        <v>-3.2378631485329663</v>
      </c>
      <c r="N47" s="27">
        <f t="shared" si="124"/>
        <v>-0.23846195478380894</v>
      </c>
      <c r="O47" s="27">
        <f t="shared" si="125"/>
        <v>-5.5457668102828706</v>
      </c>
      <c r="Q47" t="str">
        <f>$A$11</f>
        <v>Administrative and secretarial occupations</v>
      </c>
      <c r="R47" s="27">
        <f t="shared" si="126"/>
        <v>0.51485093739621313</v>
      </c>
      <c r="S47" s="27">
        <f t="shared" si="96"/>
        <v>0.60486282017090121</v>
      </c>
      <c r="T47" s="27">
        <f t="shared" si="97"/>
        <v>-0.2228435561539589</v>
      </c>
      <c r="U47" s="27">
        <f t="shared" si="98"/>
        <v>0.89687020141315443</v>
      </c>
      <c r="V47" s="27"/>
      <c r="W47" s="27">
        <f t="shared" si="127"/>
        <v>2.0085955352785021</v>
      </c>
      <c r="X47" s="27">
        <f t="shared" si="99"/>
        <v>-0.45350535278350446</v>
      </c>
      <c r="Y47" s="27">
        <f t="shared" si="100"/>
        <v>0.31245239877455178</v>
      </c>
      <c r="Z47" s="27">
        <f t="shared" si="101"/>
        <v>1.8675425812695483</v>
      </c>
      <c r="AA47" s="27"/>
      <c r="AB47" s="27">
        <f t="shared" si="128"/>
        <v>2.5234464726747152</v>
      </c>
      <c r="AC47" s="27">
        <f t="shared" si="102"/>
        <v>0.15135746738739675</v>
      </c>
      <c r="AD47" s="27">
        <f t="shared" si="103"/>
        <v>8.9608842620592877E-2</v>
      </c>
      <c r="AE47" s="27">
        <f t="shared" si="104"/>
        <v>2.7644127826827027</v>
      </c>
      <c r="AG47" t="str">
        <f>$A$11</f>
        <v>Administrative and secretarial occupations</v>
      </c>
      <c r="AH47" s="27">
        <f t="shared" si="129"/>
        <v>-1.2254910307668787</v>
      </c>
      <c r="AI47" s="27">
        <f t="shared" si="105"/>
        <v>-0.95421325435282256</v>
      </c>
      <c r="AJ47" s="27">
        <f t="shared" si="106"/>
        <v>-0.25109833456848785</v>
      </c>
      <c r="AK47" s="27">
        <f t="shared" si="107"/>
        <v>-2.4308026196881798</v>
      </c>
      <c r="AL47" s="27"/>
      <c r="AM47" s="27">
        <f t="shared" si="130"/>
        <v>-3.3673971488739305</v>
      </c>
      <c r="AN47" s="27">
        <f t="shared" si="108"/>
        <v>-2.4350073615675356</v>
      </c>
      <c r="AO47" s="27">
        <f t="shared" si="109"/>
        <v>-7.6972462835917188E-2</v>
      </c>
      <c r="AP47" s="27">
        <f>AU11-AP11</f>
        <v>-5.8793769732773811</v>
      </c>
      <c r="AQ47" s="27"/>
      <c r="AR47" s="27">
        <f t="shared" si="131"/>
        <v>-4.5928881796408092</v>
      </c>
      <c r="AS47" s="27">
        <f t="shared" si="111"/>
        <v>-3.3892206159203582</v>
      </c>
      <c r="AT47" s="27">
        <f t="shared" si="112"/>
        <v>-0.32807079740440503</v>
      </c>
      <c r="AU47" s="27">
        <f t="shared" si="113"/>
        <v>-8.3101795929655609</v>
      </c>
    </row>
    <row r="48" spans="1:47" x14ac:dyDescent="0.2">
      <c r="A48" t="str">
        <f>$A$12</f>
        <v>Skilled trades occupations</v>
      </c>
      <c r="B48" s="27">
        <f t="shared" si="114"/>
        <v>-4.3522320813851181</v>
      </c>
      <c r="C48" s="27">
        <f t="shared" si="115"/>
        <v>-0.33691981827368789</v>
      </c>
      <c r="D48" s="27">
        <f t="shared" si="116"/>
        <v>-0.94058308038374605</v>
      </c>
      <c r="E48" s="27">
        <f t="shared" si="117"/>
        <v>-5.6297349800425565</v>
      </c>
      <c r="F48" s="27"/>
      <c r="G48" s="27">
        <f t="shared" si="118"/>
        <v>-2.7664221970127763</v>
      </c>
      <c r="H48" s="27">
        <f t="shared" si="119"/>
        <v>1.5106421397084713</v>
      </c>
      <c r="I48" s="27">
        <f t="shared" si="120"/>
        <v>2.6514504017724025</v>
      </c>
      <c r="J48" s="27">
        <f t="shared" si="121"/>
        <v>1.3956703444681011</v>
      </c>
      <c r="K48" s="27"/>
      <c r="L48" s="27">
        <f t="shared" si="122"/>
        <v>-7.1186542783978943</v>
      </c>
      <c r="M48" s="27">
        <f t="shared" si="123"/>
        <v>1.1737223214347834</v>
      </c>
      <c r="N48" s="27">
        <f t="shared" si="124"/>
        <v>1.7108673213886565</v>
      </c>
      <c r="O48" s="27">
        <f t="shared" si="125"/>
        <v>-4.2340646355744553</v>
      </c>
      <c r="Q48" t="str">
        <f>$A$12</f>
        <v>Skilled trades occupations</v>
      </c>
      <c r="R48" s="27">
        <f t="shared" si="126"/>
        <v>-4.4117537929411093</v>
      </c>
      <c r="S48" s="27">
        <f t="shared" si="96"/>
        <v>-0.30971450985946714</v>
      </c>
      <c r="T48" s="27">
        <f t="shared" si="97"/>
        <v>-1.0674211274329188</v>
      </c>
      <c r="U48" s="27">
        <f t="shared" si="98"/>
        <v>-5.7888894302334961</v>
      </c>
      <c r="V48" s="27"/>
      <c r="W48" s="27">
        <f t="shared" si="127"/>
        <v>-3.5310204034386778</v>
      </c>
      <c r="X48" s="27">
        <f t="shared" si="99"/>
        <v>0.92307355477632846</v>
      </c>
      <c r="Y48" s="27">
        <f t="shared" si="100"/>
        <v>2.06333482090918</v>
      </c>
      <c r="Z48" s="27">
        <f t="shared" si="101"/>
        <v>-0.54461202775316764</v>
      </c>
      <c r="AA48" s="27"/>
      <c r="AB48" s="27">
        <f t="shared" si="128"/>
        <v>-7.9427741963797871</v>
      </c>
      <c r="AC48" s="27">
        <f t="shared" si="102"/>
        <v>0.61335904491686133</v>
      </c>
      <c r="AD48" s="27">
        <f t="shared" si="103"/>
        <v>0.99591369347626113</v>
      </c>
      <c r="AE48" s="27">
        <f t="shared" si="104"/>
        <v>-6.3335014579866638</v>
      </c>
      <c r="AG48" t="str">
        <f>$A$12</f>
        <v>Skilled trades occupations</v>
      </c>
      <c r="AH48" s="27">
        <f t="shared" si="129"/>
        <v>5.9521711555970747E-2</v>
      </c>
      <c r="AI48" s="27">
        <f t="shared" si="105"/>
        <v>-2.7205308414220974E-2</v>
      </c>
      <c r="AJ48" s="27">
        <f t="shared" si="106"/>
        <v>0.12683804704916479</v>
      </c>
      <c r="AK48" s="27">
        <f t="shared" si="107"/>
        <v>0.15915445019091479</v>
      </c>
      <c r="AL48" s="27"/>
      <c r="AM48" s="27">
        <f t="shared" si="130"/>
        <v>0.76459820642591492</v>
      </c>
      <c r="AN48" s="27">
        <f t="shared" si="108"/>
        <v>0.58756858493214392</v>
      </c>
      <c r="AO48" s="27">
        <f t="shared" si="109"/>
        <v>0.58811558086322191</v>
      </c>
      <c r="AP48" s="27">
        <f t="shared" si="110"/>
        <v>1.9402823722212794</v>
      </c>
      <c r="AQ48" s="27"/>
      <c r="AR48" s="27">
        <f t="shared" si="131"/>
        <v>0.82411991798188566</v>
      </c>
      <c r="AS48" s="27">
        <f t="shared" si="111"/>
        <v>0.56036327651792295</v>
      </c>
      <c r="AT48" s="27">
        <f t="shared" si="112"/>
        <v>0.7149536279123867</v>
      </c>
      <c r="AU48" s="27">
        <f t="shared" si="113"/>
        <v>2.0994368224121942</v>
      </c>
    </row>
    <row r="49" spans="1:47" x14ac:dyDescent="0.2">
      <c r="A49" t="str">
        <f>$A$13</f>
        <v>Caring, leisure and other service occupations</v>
      </c>
      <c r="B49" s="27">
        <f t="shared" si="114"/>
        <v>-0.58560238309872403</v>
      </c>
      <c r="C49" s="27">
        <f t="shared" si="115"/>
        <v>1.0184633669309413</v>
      </c>
      <c r="D49" s="27">
        <f t="shared" si="116"/>
        <v>0.18890241796392448</v>
      </c>
      <c r="E49" s="27">
        <f t="shared" si="117"/>
        <v>0.62176340179614442</v>
      </c>
      <c r="F49" s="27"/>
      <c r="G49" s="27">
        <f t="shared" si="118"/>
        <v>2.923123679720586</v>
      </c>
      <c r="H49" s="27">
        <f t="shared" si="119"/>
        <v>-0.18986906938732773</v>
      </c>
      <c r="I49" s="27">
        <f t="shared" si="120"/>
        <v>0.94053443408630244</v>
      </c>
      <c r="J49" s="27">
        <f t="shared" si="121"/>
        <v>3.6737890444195571</v>
      </c>
      <c r="K49" s="27"/>
      <c r="L49" s="27">
        <f t="shared" si="122"/>
        <v>2.3375212966218619</v>
      </c>
      <c r="M49" s="27">
        <f t="shared" si="123"/>
        <v>0.82859429754361358</v>
      </c>
      <c r="N49" s="27">
        <f t="shared" si="124"/>
        <v>1.1294368520502269</v>
      </c>
      <c r="O49" s="27">
        <f t="shared" si="125"/>
        <v>4.2955524462157015</v>
      </c>
      <c r="Q49" t="str">
        <f>$A$13</f>
        <v>Caring, leisure and other service occupations</v>
      </c>
      <c r="R49" s="27">
        <f t="shared" si="126"/>
        <v>-0.32182255827103123</v>
      </c>
      <c r="S49" s="27">
        <f t="shared" si="96"/>
        <v>0.58684275239992356</v>
      </c>
      <c r="T49" s="27">
        <f t="shared" si="97"/>
        <v>-9.4045151644928215E-2</v>
      </c>
      <c r="U49" s="27">
        <f t="shared" si="98"/>
        <v>0.17097504248396334</v>
      </c>
      <c r="V49" s="27"/>
      <c r="W49" s="27">
        <f t="shared" si="127"/>
        <v>1.3809348814001314</v>
      </c>
      <c r="X49" s="27">
        <f t="shared" si="99"/>
        <v>1.2888847506132173</v>
      </c>
      <c r="Y49" s="27">
        <f t="shared" si="100"/>
        <v>0.38262804233179737</v>
      </c>
      <c r="Z49" s="27">
        <f t="shared" si="101"/>
        <v>3.0524476743451476</v>
      </c>
      <c r="AA49" s="27"/>
      <c r="AB49" s="27">
        <f t="shared" si="128"/>
        <v>1.0591123231291002</v>
      </c>
      <c r="AC49" s="27">
        <f t="shared" si="102"/>
        <v>1.8757275030131408</v>
      </c>
      <c r="AD49" s="27">
        <f t="shared" si="103"/>
        <v>0.28858289068686915</v>
      </c>
      <c r="AE49" s="27">
        <f t="shared" si="104"/>
        <v>3.223422716829111</v>
      </c>
      <c r="AG49" t="str">
        <f>$A$13</f>
        <v>Caring, leisure and other service occupations</v>
      </c>
      <c r="AH49" s="27">
        <f t="shared" si="129"/>
        <v>-0.26377982482768303</v>
      </c>
      <c r="AI49" s="27">
        <f t="shared" si="105"/>
        <v>0.43162061453102751</v>
      </c>
      <c r="AJ49" s="27">
        <f t="shared" si="106"/>
        <v>0.28294756960885348</v>
      </c>
      <c r="AK49" s="27">
        <f t="shared" si="107"/>
        <v>0.45078835931219174</v>
      </c>
      <c r="AL49" s="27"/>
      <c r="AM49" s="27">
        <f t="shared" si="130"/>
        <v>1.5421887983204616</v>
      </c>
      <c r="AN49" s="27">
        <f t="shared" si="108"/>
        <v>-1.4787538200005521</v>
      </c>
      <c r="AO49" s="27">
        <f t="shared" si="109"/>
        <v>0.5579063917545044</v>
      </c>
      <c r="AP49" s="27">
        <f t="shared" si="110"/>
        <v>0.62134137007441836</v>
      </c>
      <c r="AQ49" s="27"/>
      <c r="AR49" s="27">
        <f t="shared" si="131"/>
        <v>1.2784089734927786</v>
      </c>
      <c r="AS49" s="27">
        <f t="shared" si="111"/>
        <v>-1.0471332054695246</v>
      </c>
      <c r="AT49" s="27">
        <f t="shared" si="112"/>
        <v>0.84085396136335788</v>
      </c>
      <c r="AU49" s="27">
        <f t="shared" si="113"/>
        <v>1.0721297293866101</v>
      </c>
    </row>
    <row r="50" spans="1:47" x14ac:dyDescent="0.2">
      <c r="A50" t="str">
        <f>$A$14</f>
        <v>Sales and customer service occupations</v>
      </c>
      <c r="B50" s="27">
        <f t="shared" si="114"/>
        <v>-0.84453364287943344</v>
      </c>
      <c r="C50" s="27">
        <f t="shared" si="115"/>
        <v>1.6639728834241829</v>
      </c>
      <c r="D50" s="27">
        <f t="shared" si="116"/>
        <v>-1.0123432168103172</v>
      </c>
      <c r="E50" s="27">
        <f t="shared" si="117"/>
        <v>-0.1929039762655691</v>
      </c>
      <c r="F50" s="27"/>
      <c r="G50" s="27">
        <f t="shared" si="118"/>
        <v>0.38889545605428388</v>
      </c>
      <c r="H50" s="27">
        <f t="shared" si="119"/>
        <v>0.97837240313185703</v>
      </c>
      <c r="I50" s="27">
        <f t="shared" si="120"/>
        <v>-0.24619411893081966</v>
      </c>
      <c r="J50" s="27">
        <f t="shared" si="121"/>
        <v>1.1210737402553193</v>
      </c>
      <c r="K50" s="27"/>
      <c r="L50" s="27">
        <f t="shared" si="122"/>
        <v>-0.45563818682514956</v>
      </c>
      <c r="M50" s="27">
        <f t="shared" si="123"/>
        <v>2.64234528655604</v>
      </c>
      <c r="N50" s="27">
        <f t="shared" si="124"/>
        <v>-1.2585373357411369</v>
      </c>
      <c r="O50" s="27">
        <f t="shared" si="125"/>
        <v>0.92816976398975015</v>
      </c>
      <c r="Q50" t="str">
        <f>$A$14</f>
        <v>Sales and customer service occupations</v>
      </c>
      <c r="R50" s="27">
        <f t="shared" si="126"/>
        <v>-0.30842211363535554</v>
      </c>
      <c r="S50" s="27">
        <f t="shared" si="96"/>
        <v>1.2687875124632111</v>
      </c>
      <c r="T50" s="27">
        <f t="shared" si="97"/>
        <v>-0.54090473015896068</v>
      </c>
      <c r="U50" s="27">
        <f t="shared" si="98"/>
        <v>0.41946066866889709</v>
      </c>
      <c r="V50" s="27"/>
      <c r="W50" s="27">
        <f t="shared" si="127"/>
        <v>0.854540941522691</v>
      </c>
      <c r="X50" s="27">
        <f t="shared" si="99"/>
        <v>1.0416620755299686</v>
      </c>
      <c r="Y50" s="27">
        <f t="shared" si="100"/>
        <v>-1.9139080892249583E-2</v>
      </c>
      <c r="Z50" s="27">
        <f t="shared" si="101"/>
        <v>1.8770639361604111</v>
      </c>
      <c r="AA50" s="27"/>
      <c r="AB50" s="27">
        <f t="shared" si="128"/>
        <v>0.54611882788733546</v>
      </c>
      <c r="AC50" s="27">
        <f t="shared" si="102"/>
        <v>2.3104495879931797</v>
      </c>
      <c r="AD50" s="27">
        <f t="shared" si="103"/>
        <v>-0.56004381105121026</v>
      </c>
      <c r="AE50" s="27">
        <f t="shared" si="104"/>
        <v>2.2965246048293082</v>
      </c>
      <c r="AG50" t="str">
        <f>$A$14</f>
        <v>Sales and customer service occupations</v>
      </c>
      <c r="AH50" s="27">
        <f t="shared" si="129"/>
        <v>-0.53611152924407168</v>
      </c>
      <c r="AI50" s="27">
        <f t="shared" si="105"/>
        <v>0.3951853709609594</v>
      </c>
      <c r="AJ50" s="27">
        <f t="shared" si="106"/>
        <v>-0.47143848665135546</v>
      </c>
      <c r="AK50" s="27">
        <f t="shared" si="107"/>
        <v>-0.61236464493446618</v>
      </c>
      <c r="AL50" s="27"/>
      <c r="AM50" s="27">
        <f t="shared" si="130"/>
        <v>-0.46564548546840889</v>
      </c>
      <c r="AN50" s="27">
        <f t="shared" si="108"/>
        <v>-6.3289672398145314E-2</v>
      </c>
      <c r="AO50" s="27">
        <f t="shared" si="109"/>
        <v>-0.22705503803857063</v>
      </c>
      <c r="AP50" s="27">
        <f t="shared" si="110"/>
        <v>-0.75599019590512384</v>
      </c>
      <c r="AQ50" s="27"/>
      <c r="AR50" s="27">
        <f t="shared" si="131"/>
        <v>-1.0017570147124806</v>
      </c>
      <c r="AS50" s="27">
        <f t="shared" si="111"/>
        <v>0.33189569856281409</v>
      </c>
      <c r="AT50" s="27">
        <f t="shared" si="112"/>
        <v>-0.69849352468992609</v>
      </c>
      <c r="AU50" s="27">
        <f t="shared" si="113"/>
        <v>-1.36835484083959</v>
      </c>
    </row>
    <row r="51" spans="1:47" x14ac:dyDescent="0.2">
      <c r="A51" t="str">
        <f>$A$15</f>
        <v>Process, plant and machine operatives</v>
      </c>
      <c r="B51" s="27">
        <f t="shared" si="114"/>
        <v>-2.8739063029524985</v>
      </c>
      <c r="C51" s="27">
        <f t="shared" si="115"/>
        <v>0.84877910625140984</v>
      </c>
      <c r="D51" s="27">
        <f t="shared" si="116"/>
        <v>-0.50568398815915216</v>
      </c>
      <c r="E51" s="27">
        <f t="shared" si="117"/>
        <v>-2.5308111848602408</v>
      </c>
      <c r="F51" s="27"/>
      <c r="G51" s="27">
        <f t="shared" si="118"/>
        <v>-1.905473076858744</v>
      </c>
      <c r="H51" s="27">
        <f t="shared" si="119"/>
        <v>1.2981670572659461</v>
      </c>
      <c r="I51" s="27">
        <f t="shared" si="120"/>
        <v>0.94452634001424141</v>
      </c>
      <c r="J51" s="27">
        <f t="shared" si="121"/>
        <v>0.33722032042144434</v>
      </c>
      <c r="K51" s="27"/>
      <c r="L51" s="27">
        <f t="shared" si="122"/>
        <v>-4.7793793798112425</v>
      </c>
      <c r="M51" s="27">
        <f t="shared" si="123"/>
        <v>2.1469461635173559</v>
      </c>
      <c r="N51" s="27">
        <f t="shared" si="124"/>
        <v>0.43884235185508924</v>
      </c>
      <c r="O51" s="27">
        <f t="shared" si="125"/>
        <v>-2.1935908644387965</v>
      </c>
      <c r="Q51" t="str">
        <f>$A$15</f>
        <v>Process, plant and machine operatives</v>
      </c>
      <c r="R51" s="27">
        <f t="shared" si="126"/>
        <v>-2.5841804093356888</v>
      </c>
      <c r="S51" s="27">
        <f t="shared" si="96"/>
        <v>0.97976900442095971</v>
      </c>
      <c r="T51" s="27">
        <f t="shared" si="97"/>
        <v>-0.51443020826299213</v>
      </c>
      <c r="U51" s="27">
        <f t="shared" si="98"/>
        <v>-2.1188416131777217</v>
      </c>
      <c r="V51" s="27"/>
      <c r="W51" s="27">
        <f t="shared" si="127"/>
        <v>-1.9869592057375591</v>
      </c>
      <c r="X51" s="27">
        <f t="shared" si="99"/>
        <v>0.61235162914621322</v>
      </c>
      <c r="Y51" s="27">
        <f t="shared" si="100"/>
        <v>0.80571476471178771</v>
      </c>
      <c r="Z51" s="27">
        <f t="shared" si="101"/>
        <v>-0.56889281187955731</v>
      </c>
      <c r="AA51" s="27"/>
      <c r="AB51" s="27">
        <f t="shared" si="128"/>
        <v>-4.571139615073248</v>
      </c>
      <c r="AC51" s="27">
        <f t="shared" si="102"/>
        <v>1.5921206335671729</v>
      </c>
      <c r="AD51" s="27">
        <f t="shared" si="103"/>
        <v>0.29128455644879558</v>
      </c>
      <c r="AE51" s="27">
        <f t="shared" si="104"/>
        <v>-2.687734425057279</v>
      </c>
      <c r="AG51" t="str">
        <f>$A$15</f>
        <v>Process, plant and machine operatives</v>
      </c>
      <c r="AH51" s="27">
        <f t="shared" si="129"/>
        <v>-0.28972589361680967</v>
      </c>
      <c r="AI51" s="27">
        <f t="shared" si="105"/>
        <v>-0.13098989816954931</v>
      </c>
      <c r="AJ51" s="27">
        <f t="shared" si="106"/>
        <v>8.7462201038417398E-3</v>
      </c>
      <c r="AK51" s="27">
        <f t="shared" si="107"/>
        <v>-0.41196957168251735</v>
      </c>
      <c r="AL51" s="27"/>
      <c r="AM51" s="27">
        <f t="shared" si="130"/>
        <v>8.1486128878809794E-2</v>
      </c>
      <c r="AN51" s="27">
        <f t="shared" si="108"/>
        <v>0.68581542811973273</v>
      </c>
      <c r="AO51" s="27">
        <f t="shared" si="109"/>
        <v>0.13881157530245203</v>
      </c>
      <c r="AP51" s="27">
        <f t="shared" si="110"/>
        <v>0.90611313230099455</v>
      </c>
      <c r="AQ51" s="27"/>
      <c r="AR51" s="27">
        <f t="shared" si="131"/>
        <v>-0.20823976473799988</v>
      </c>
      <c r="AS51" s="27">
        <f t="shared" si="111"/>
        <v>0.55482552995018342</v>
      </c>
      <c r="AT51" s="27">
        <f t="shared" si="112"/>
        <v>0.14755779540629377</v>
      </c>
      <c r="AU51" s="27">
        <f t="shared" si="113"/>
        <v>0.4941435606184772</v>
      </c>
    </row>
    <row r="52" spans="1:47" x14ac:dyDescent="0.2">
      <c r="A52" t="str">
        <f>$A$16</f>
        <v>Elementary occupations</v>
      </c>
      <c r="B52" s="27">
        <f t="shared" si="114"/>
        <v>-3.0880337020720106</v>
      </c>
      <c r="C52" s="27">
        <f t="shared" si="115"/>
        <v>0.3466822361617119</v>
      </c>
      <c r="D52" s="27">
        <f t="shared" si="116"/>
        <v>-0.51423998928975978</v>
      </c>
      <c r="E52" s="27">
        <f t="shared" si="117"/>
        <v>-3.2555914552000615</v>
      </c>
      <c r="F52" s="27"/>
      <c r="G52" s="27">
        <f t="shared" si="118"/>
        <v>1.0067450294465949</v>
      </c>
      <c r="H52" s="27">
        <f t="shared" si="119"/>
        <v>-3.9522366258426551</v>
      </c>
      <c r="I52" s="27">
        <f t="shared" si="120"/>
        <v>0.96839640835190322</v>
      </c>
      <c r="J52" s="27">
        <f t="shared" si="121"/>
        <v>-1.977095188044153</v>
      </c>
      <c r="K52" s="27"/>
      <c r="L52" s="27">
        <f t="shared" si="122"/>
        <v>-2.0812886726254156</v>
      </c>
      <c r="M52" s="27">
        <f t="shared" si="123"/>
        <v>-3.6055543896809432</v>
      </c>
      <c r="N52" s="27">
        <f t="shared" si="124"/>
        <v>0.45415641906214343</v>
      </c>
      <c r="O52" s="27">
        <f t="shared" si="125"/>
        <v>-5.2326866432442145</v>
      </c>
      <c r="Q52" t="str">
        <f>$A$16</f>
        <v>Elementary occupations</v>
      </c>
      <c r="R52" s="27">
        <f t="shared" si="126"/>
        <v>-2.4407386808498135</v>
      </c>
      <c r="S52" s="27">
        <f t="shared" si="96"/>
        <v>0.57046337492400667</v>
      </c>
      <c r="T52" s="27">
        <f t="shared" si="97"/>
        <v>-0.13516255503720687</v>
      </c>
      <c r="U52" s="27">
        <f t="shared" si="98"/>
        <v>-2.0054378609630135</v>
      </c>
      <c r="V52" s="27"/>
      <c r="W52" s="27">
        <f t="shared" si="127"/>
        <v>0.21743479276836553</v>
      </c>
      <c r="X52" s="27">
        <f t="shared" si="99"/>
        <v>-1.2649799413494591</v>
      </c>
      <c r="Y52" s="27">
        <f t="shared" si="100"/>
        <v>0.53623092414158013</v>
      </c>
      <c r="Z52" s="27">
        <f t="shared" si="101"/>
        <v>-0.5113142244395128</v>
      </c>
      <c r="AA52" s="27"/>
      <c r="AB52" s="27">
        <f t="shared" si="128"/>
        <v>-2.223303888081448</v>
      </c>
      <c r="AC52" s="27">
        <f t="shared" si="102"/>
        <v>-0.69451656642545245</v>
      </c>
      <c r="AD52" s="27">
        <f t="shared" si="103"/>
        <v>0.40106836910437327</v>
      </c>
      <c r="AE52" s="27">
        <f t="shared" si="104"/>
        <v>-2.5167520854025263</v>
      </c>
      <c r="AG52" t="str">
        <f>$A$16</f>
        <v>Elementary occupations</v>
      </c>
      <c r="AH52" s="27">
        <f t="shared" si="129"/>
        <v>-0.64729502122220683</v>
      </c>
      <c r="AI52" s="27">
        <f t="shared" si="105"/>
        <v>-0.22378113876229477</v>
      </c>
      <c r="AJ52" s="27">
        <f t="shared" si="106"/>
        <v>-0.37907743425255336</v>
      </c>
      <c r="AK52" s="27">
        <f t="shared" si="107"/>
        <v>-1.2501535942370587</v>
      </c>
      <c r="AL52" s="27"/>
      <c r="AM52" s="27">
        <f t="shared" si="130"/>
        <v>0.78931023667822409</v>
      </c>
      <c r="AN52" s="27">
        <f t="shared" si="108"/>
        <v>-2.6872566844932031</v>
      </c>
      <c r="AO52" s="27">
        <f t="shared" si="109"/>
        <v>0.43216548421032353</v>
      </c>
      <c r="AP52" s="27">
        <f t="shared" si="110"/>
        <v>-1.4657809636046544</v>
      </c>
      <c r="AQ52" s="27"/>
      <c r="AR52" s="27">
        <f t="shared" si="131"/>
        <v>0.14201521545601725</v>
      </c>
      <c r="AS52" s="27">
        <f t="shared" si="111"/>
        <v>-2.9110378232554979</v>
      </c>
      <c r="AT52" s="27">
        <f t="shared" si="112"/>
        <v>5.3088049957770167E-2</v>
      </c>
      <c r="AU52" s="27">
        <f t="shared" si="113"/>
        <v>-2.7159345578417131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14.998832793684301</v>
      </c>
      <c r="C54" s="29">
        <f t="shared" si="115"/>
        <v>15.613202778977382</v>
      </c>
      <c r="D54" s="29">
        <f t="shared" si="116"/>
        <v>-4.0300355726613475</v>
      </c>
      <c r="E54" s="29">
        <f t="shared" si="117"/>
        <v>26.582000000000335</v>
      </c>
      <c r="F54" s="29"/>
      <c r="G54" s="29">
        <f t="shared" si="118"/>
        <v>30.93440823747153</v>
      </c>
      <c r="H54" s="29">
        <f t="shared" si="119"/>
        <v>6.7382889262727304</v>
      </c>
      <c r="I54" s="29">
        <f t="shared" si="120"/>
        <v>9.3933028362554154</v>
      </c>
      <c r="J54" s="29">
        <f t="shared" si="121"/>
        <v>47.06599999999969</v>
      </c>
      <c r="K54" s="29"/>
      <c r="L54" s="29">
        <f t="shared" si="122"/>
        <v>45.933241031155831</v>
      </c>
      <c r="M54" s="29">
        <f t="shared" si="123"/>
        <v>22.351491705250112</v>
      </c>
      <c r="N54" s="29">
        <f t="shared" si="124"/>
        <v>5.3632672635940679</v>
      </c>
      <c r="O54" s="29">
        <f t="shared" si="125"/>
        <v>73.648000000000025</v>
      </c>
      <c r="Q54" s="24" t="str">
        <f>$A$18</f>
        <v>All occupations</v>
      </c>
      <c r="R54" s="29">
        <f t="shared" ref="R54" si="132">W18-R18</f>
        <v>3.6713870794053207</v>
      </c>
      <c r="S54" s="29">
        <f t="shared" ref="S54" si="133">X18-S18</f>
        <v>9.2965335122065085</v>
      </c>
      <c r="T54" s="29">
        <f t="shared" ref="T54" si="134">Y18-T18</f>
        <v>-5.2993041044000435</v>
      </c>
      <c r="U54" s="29">
        <f t="shared" ref="U54" si="135">Z18-U18</f>
        <v>7.668616487211807</v>
      </c>
      <c r="V54" s="29"/>
      <c r="W54" s="29">
        <f t="shared" ref="W54" si="136">AB18-W18</f>
        <v>14.422163082936521</v>
      </c>
      <c r="X54" s="29">
        <f t="shared" ref="X54" si="137">AC18-X18</f>
        <v>5.6881237587756956</v>
      </c>
      <c r="Y54" s="29">
        <f t="shared" ref="Y54" si="138">AD18-Y18</f>
        <v>5.8415474044194013</v>
      </c>
      <c r="Z54" s="29">
        <f t="shared" ref="Z54" si="139">AE18-Z18</f>
        <v>25.951834246131625</v>
      </c>
      <c r="AA54" s="29"/>
      <c r="AB54" s="29">
        <f t="shared" ref="AB54" si="140">AB18-R18</f>
        <v>18.093550162341842</v>
      </c>
      <c r="AC54" s="29">
        <f t="shared" ref="AC54" si="141">AC18-S18</f>
        <v>14.984657270982204</v>
      </c>
      <c r="AD54" s="29">
        <f t="shared" ref="AD54" si="142">AD18-T18</f>
        <v>0.54224330001935783</v>
      </c>
      <c r="AE54" s="29">
        <f t="shared" ref="AE54" si="143">AE18-U18</f>
        <v>33.620450733343432</v>
      </c>
      <c r="AG54" s="24" t="str">
        <f>$A$18</f>
        <v>All occupations</v>
      </c>
      <c r="AH54" s="29">
        <f t="shared" ref="AH54" si="144">AM18-AH18</f>
        <v>11.327445714279051</v>
      </c>
      <c r="AI54" s="29">
        <f t="shared" ref="AI54" si="145">AN18-AI18</f>
        <v>6.3166692667708446</v>
      </c>
      <c r="AJ54" s="29">
        <f t="shared" ref="AJ54" si="146">AO18-AJ18</f>
        <v>1.2692685317386641</v>
      </c>
      <c r="AK54" s="29">
        <f t="shared" ref="AK54" si="147">AP18-AK18</f>
        <v>18.913383512788556</v>
      </c>
      <c r="AL54" s="29"/>
      <c r="AM54" s="29">
        <f t="shared" ref="AM54" si="148">AR18-AM18</f>
        <v>16.512245154535066</v>
      </c>
      <c r="AN54" s="29">
        <f t="shared" ref="AN54" si="149">AS18-AN18</f>
        <v>1.0501651674970276</v>
      </c>
      <c r="AO54" s="29">
        <f t="shared" ref="AO54" si="150">AT18-AO18</f>
        <v>3.5517554318359856</v>
      </c>
      <c r="AP54" s="29">
        <f t="shared" ref="AP54" si="151">AU18-AP18</f>
        <v>21.114165753868122</v>
      </c>
      <c r="AQ54" s="29"/>
      <c r="AR54" s="29">
        <f t="shared" ref="AR54" si="152">AR18-AH18</f>
        <v>27.839690868814117</v>
      </c>
      <c r="AS54" s="29">
        <f t="shared" ref="AS54" si="153">AS18-AI18</f>
        <v>7.3668344342678722</v>
      </c>
      <c r="AT54" s="29">
        <f t="shared" ref="AT54" si="154">AT18-AJ18</f>
        <v>4.8210239635746497</v>
      </c>
      <c r="AU54" s="29">
        <f t="shared" ref="AU54" si="155">AU18-AK18</f>
        <v>40.027549266656678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Thames Valley Berkshire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0.94123530379768283</v>
      </c>
      <c r="N7" s="91">
        <f>'Occ T2'!I180</f>
        <v>0.52075022441306906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-0.71002608450300153</v>
      </c>
      <c r="N9" s="91">
        <f>'Occ T2'!I178</f>
        <v>-1.1842209981689722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-4.457654189737303</v>
      </c>
      <c r="N10" s="91">
        <f>'Occ T2'!I177</f>
        <v>5.0874115803211106</v>
      </c>
    </row>
    <row r="11" spans="1:14" x14ac:dyDescent="0.2">
      <c r="L11" s="114" t="str">
        <f>"["&amp;'Occ T3'!A47&amp;"]"</f>
        <v>[Elementary occupations]</v>
      </c>
      <c r="M11" s="91">
        <f>'Occ T1'!H88</f>
        <v>-1.130067419759373</v>
      </c>
      <c r="N11" s="91">
        <f>'Occ T1'!I88</f>
        <v>-0.24073989906066018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-1.8248203307236088</v>
      </c>
      <c r="N13" s="91">
        <f>'Occ T2'!I176</f>
        <v>1.6065803868281492E-2</v>
      </c>
    </row>
    <row r="14" spans="1:14" x14ac:dyDescent="0.2">
      <c r="L14" s="91" t="str">
        <f>'Occ T3'!A44</f>
        <v>81 Process, plant and machine operatives</v>
      </c>
      <c r="M14" s="91">
        <f>'Occ T2'!H175</f>
        <v>-2.5441678274735091</v>
      </c>
      <c r="N14" s="91">
        <f>'Occ T2'!I175</f>
        <v>0.27633847439176851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-2.0466476813335022</v>
      </c>
      <c r="N15" s="91">
        <f>'Occ T1'!I87</f>
        <v>9.6112393610781055E-2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1.8249158359705975</v>
      </c>
      <c r="N17" s="91">
        <f>'Occ T2'!I174</f>
        <v>1.4787923750499088</v>
      </c>
    </row>
    <row r="18" spans="12:14" x14ac:dyDescent="0.2">
      <c r="L18" s="91" t="str">
        <f>'Occ T3'!A40</f>
        <v>71 Sales occupations</v>
      </c>
      <c r="M18" s="91">
        <f>'Occ T2'!H173</f>
        <v>-0.59162936971002278</v>
      </c>
      <c r="N18" s="91">
        <f>'Occ T2'!I173</f>
        <v>-0.25094400475350609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-8.7613465165081728E-2</v>
      </c>
      <c r="N19" s="91">
        <f>'Occ T1'!I86</f>
        <v>0.16817642673896405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0.57708402306657636</v>
      </c>
      <c r="N21" s="91">
        <f>'Occ T2'!I172</f>
        <v>-1.429606883429646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-0.88084688477682027</v>
      </c>
      <c r="N22" s="91">
        <f>'Occ T2'!I171</f>
        <v>-0.23296046869918374</v>
      </c>
    </row>
    <row r="23" spans="12:14" x14ac:dyDescent="0.2">
      <c r="L23" s="91" t="str">
        <f>'Occ T3'!A35</f>
        <v>61 Caring personal service occupations</v>
      </c>
      <c r="M23" s="91">
        <f>'Occ T2'!H170</f>
        <v>0.71706302007017442</v>
      </c>
      <c r="N23" s="91">
        <f>'Occ T2'!I170</f>
        <v>0.78441486415699035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0.26198524467460071</v>
      </c>
      <c r="N24" s="91">
        <f>'Occ T1'!I85</f>
        <v>0.49447550183163713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-2.9180018923881335</v>
      </c>
      <c r="N26" s="91">
        <f>'Occ T2'!I169</f>
        <v>0.95458158999537357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-2.2316041618331006</v>
      </c>
      <c r="N27" s="91">
        <f>'Occ T2'!I168</f>
        <v>-0.47546747311932869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-2.4615547139279492</v>
      </c>
      <c r="N28" s="91">
        <f>'Occ T2'!I167</f>
        <v>-0.10342029497639738</v>
      </c>
    </row>
    <row r="29" spans="12:14" x14ac:dyDescent="0.2">
      <c r="L29" s="91" t="str">
        <f>'Occ T3'!A29</f>
        <v>51 Skilled agricultural and related trades</v>
      </c>
      <c r="M29" s="91">
        <f>'Occ T2'!H166</f>
        <v>-1.8867821407082319</v>
      </c>
      <c r="N29" s="91">
        <f>'Occ T2'!I166</f>
        <v>1.3797280488939023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-2.4495282128185081</v>
      </c>
      <c r="N30" s="91">
        <f>'Occ T1'!I84</f>
        <v>0.21492626171182305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-2.5650413971310737</v>
      </c>
      <c r="N32" s="91">
        <f>'Occ T2'!I165</f>
        <v>-2.4810349480668847</v>
      </c>
    </row>
    <row r="33" spans="12:14" x14ac:dyDescent="0.2">
      <c r="L33" s="91" t="str">
        <f>'Occ T3'!A25</f>
        <v>41 Administrative occupations</v>
      </c>
      <c r="M33" s="91">
        <f>'Occ T2'!H164</f>
        <v>3.6262017234434119E-2</v>
      </c>
      <c r="N33" s="91">
        <f>'Occ T2'!I164</f>
        <v>-5.1850282789334123E-2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-0.52723204339951701</v>
      </c>
      <c r="N34" s="91">
        <f>'Occ T1'!I83</f>
        <v>-0.48299282612781491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1.7932176503699937</v>
      </c>
      <c r="N36" s="91">
        <f>'Occ T2'!I163</f>
        <v>0.5460426436126431</v>
      </c>
    </row>
    <row r="37" spans="12:14" x14ac:dyDescent="0.2">
      <c r="L37" s="91" t="str">
        <f>'Occ T3'!A21</f>
        <v>34 Culture, media and sports occupations</v>
      </c>
      <c r="M37" s="91">
        <f>'Occ T2'!H162</f>
        <v>0.56499292534077927</v>
      </c>
      <c r="N37" s="91">
        <f>'Occ T2'!I162</f>
        <v>2.9897639947584764E-2</v>
      </c>
    </row>
    <row r="38" spans="12:14" x14ac:dyDescent="0.2">
      <c r="L38" s="91" t="str">
        <f>'Occ T3'!A20</f>
        <v>33 Protective service occupations</v>
      </c>
      <c r="M38" s="91">
        <f>'Occ T2'!H161</f>
        <v>-0.45399429944364966</v>
      </c>
      <c r="N38" s="91">
        <f>'Occ T2'!I161</f>
        <v>-0.50538100448047629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3.9671758584274075</v>
      </c>
      <c r="N39" s="91">
        <f>'Occ T2'!I160</f>
        <v>3.8707701079750745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4.220859944718125</v>
      </c>
      <c r="N40" s="91">
        <f>'Occ T2'!I159</f>
        <v>0.33429074605813014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1.9631296085834249</v>
      </c>
      <c r="N41" s="91">
        <f>'Occ T1'!I82</f>
        <v>0.77095488573131199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3.9217250448698282</v>
      </c>
      <c r="N43" s="91">
        <f>'Occ T2'!I158</f>
        <v>1.0184893423379693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2.0306876316834144</v>
      </c>
      <c r="N44" s="91">
        <f>'Occ T2'!I157</f>
        <v>0.2319691453164241</v>
      </c>
    </row>
    <row r="45" spans="12:14" x14ac:dyDescent="0.2">
      <c r="L45" s="91" t="str">
        <f>'Occ T3'!A13</f>
        <v>22 Health professionals</v>
      </c>
      <c r="M45" s="91">
        <f>'Occ T2'!H156</f>
        <v>4.4546430224645883</v>
      </c>
      <c r="N45" s="91">
        <f>'Occ T2'!I156</f>
        <v>0.11106668829390376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2.7437932854829761</v>
      </c>
      <c r="N46" s="91">
        <f>'Occ T2'!I155</f>
        <v>2.2777968473347121</v>
      </c>
    </row>
    <row r="47" spans="12:14" x14ac:dyDescent="0.2">
      <c r="L47" s="114" t="str">
        <f>"["&amp;'Occ T3'!A11&amp;"]"</f>
        <v>[Professional occupations]</v>
      </c>
      <c r="M47" s="91">
        <f>'Occ T1'!H81</f>
        <v>3.1868876608627028</v>
      </c>
      <c r="N47" s="91">
        <f>'Occ T1'!I81</f>
        <v>1.3068016577562958</v>
      </c>
    </row>
    <row r="49" spans="12:14" x14ac:dyDescent="0.2">
      <c r="L49" s="107" t="str">
        <f>'Occ T3'!A9</f>
        <v>12 Other managers and proprietors</v>
      </c>
      <c r="M49" s="91">
        <f>'Occ T2'!H154</f>
        <v>1.1437557269551757</v>
      </c>
      <c r="N49" s="91">
        <f>'Occ T2'!I154</f>
        <v>1.2003806959970609</v>
      </c>
    </row>
    <row r="50" spans="12:14" x14ac:dyDescent="0.2">
      <c r="L50" s="107" t="str">
        <f>'Occ T3'!A8</f>
        <v>11 Corporate managers and directors</v>
      </c>
      <c r="M50" s="91">
        <f>'Occ T2'!H153</f>
        <v>3.339414235487137</v>
      </c>
      <c r="N50" s="91">
        <f>'Occ T2'!I153</f>
        <v>-1.4209615226690175E-4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2.716203277839413</v>
      </c>
      <c r="N51" s="91">
        <f>'Occ T1'!I80</f>
        <v>0.34538238069152793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Thames Valley Berkshire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8.4177995291927132</v>
      </c>
      <c r="N82" s="94">
        <f>'Occ T2'!F119</f>
        <v>-1.1845598669566471E-3</v>
      </c>
    </row>
    <row r="83" spans="12:14" x14ac:dyDescent="0.2">
      <c r="L83" s="10" t="str">
        <f>name!D5</f>
        <v>12 Other managers and proprietors</v>
      </c>
      <c r="M83" s="94">
        <f>'Occ T2'!D9-'Occ T2'!B9</f>
        <v>1.1413548130818754</v>
      </c>
      <c r="N83" s="94">
        <f>'Occ T2'!F120</f>
        <v>4.0470699070953522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7.3617064262815717</v>
      </c>
      <c r="N84" s="94">
        <f>'Occ T2'!F121</f>
        <v>23.374143476361724</v>
      </c>
    </row>
    <row r="85" spans="12:14" x14ac:dyDescent="0.2">
      <c r="L85" s="10" t="str">
        <f>name!D7</f>
        <v>22 Health professionals</v>
      </c>
      <c r="M85" s="94">
        <f>'Occ T2'!D11-'Occ T2'!B11</f>
        <v>3.8360510090282816</v>
      </c>
      <c r="N85" s="94">
        <f>'Occ T2'!F122</f>
        <v>0.32893858774249551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2.4738211854361829</v>
      </c>
      <c r="N86" s="94">
        <f>'Occ T2'!F123</f>
        <v>0.91486959184546279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8.0504328384521955</v>
      </c>
      <c r="N87" s="94">
        <f>'Occ T2'!F124</f>
        <v>7.5529856195511726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2.593721578899439</v>
      </c>
      <c r="N88" s="94">
        <f>'Occ T2'!F125</f>
        <v>0.7129856864803692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1.5075824532231703</v>
      </c>
      <c r="N89" s="94">
        <f>'Occ T2'!F126</f>
        <v>6.5468694220565844</v>
      </c>
    </row>
    <row r="90" spans="12:14" x14ac:dyDescent="0.2">
      <c r="L90" s="10" t="str">
        <f>name!D12</f>
        <v>33 Protective service occupations</v>
      </c>
      <c r="M90" s="94">
        <f>'Occ T2'!D16-'Occ T2'!B16</f>
        <v>-0.15423765774172171</v>
      </c>
      <c r="N90" s="94">
        <f>'Occ T2'!F127</f>
        <v>-0.49050553918556972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0.40234324034321212</v>
      </c>
      <c r="N91" s="94">
        <f>'Occ T2'!F128</f>
        <v>6.5095009004306092E-2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3.4726351966509199</v>
      </c>
      <c r="N92" s="94">
        <f>'Occ T2'!F129</f>
        <v>3.4759089294020669</v>
      </c>
    </row>
    <row r="93" spans="12:14" x14ac:dyDescent="0.2">
      <c r="L93" s="10" t="str">
        <f>name!D15</f>
        <v>41 Administrative occupations</v>
      </c>
      <c r="M93" s="94">
        <f>'Occ T2'!D19-'Occ T2'!B19</f>
        <v>8.262309531944112E-2</v>
      </c>
      <c r="N93" s="94">
        <f>'Occ T2'!F130</f>
        <v>-0.35352374992492486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-1.6165555135944842</v>
      </c>
      <c r="N94" s="94">
        <f>'Occ T2'!F131</f>
        <v>-3.6583106420829603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-0.4213878457899991</v>
      </c>
      <c r="N95" s="94">
        <f>'Occ T2'!F132</f>
        <v>0.96231818269624725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-2.252624345751034</v>
      </c>
      <c r="N96" s="94">
        <f>'Occ T2'!F133</f>
        <v>-0.26141031799065928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-1.3932733075891832</v>
      </c>
      <c r="N97" s="94">
        <f>'Occ T2'!F134</f>
        <v>-0.80470851854148684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-1.5624494809123526</v>
      </c>
      <c r="N98" s="94">
        <f>'Occ T2'!F135</f>
        <v>1.4994709983039876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1.1974461262059108</v>
      </c>
      <c r="N99" s="94">
        <f>'Occ T2'!F136</f>
        <v>4.2428121513529717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-0.59295656837734256</v>
      </c>
      <c r="N100" s="94">
        <f>'Occ T2'!F137</f>
        <v>-0.45070912052485568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1.7273843967663627E-2</v>
      </c>
      <c r="N101" s="94">
        <f>'Occ T2'!F138</f>
        <v>-0.11831398640861224</v>
      </c>
    </row>
    <row r="102" spans="12:14" x14ac:dyDescent="0.2">
      <c r="L102" s="10" t="str">
        <f>name!D24</f>
        <v>71 Sales occupations</v>
      </c>
      <c r="M102" s="94">
        <f>'Occ T2'!D28-'Occ T2'!B28</f>
        <v>-1.0307510810400231</v>
      </c>
      <c r="N102" s="94">
        <f>'Occ T2'!F139</f>
        <v>-1.2660267362758262</v>
      </c>
    </row>
    <row r="103" spans="12:14" x14ac:dyDescent="0.2">
      <c r="L103" s="10" t="str">
        <f>name!D25</f>
        <v>72 Customer service occupations</v>
      </c>
      <c r="M103" s="94">
        <f>'Occ T2'!D29-'Occ T2'!B29</f>
        <v>0.83784710477440427</v>
      </c>
      <c r="N103" s="94">
        <f>'Occ T2'!F140</f>
        <v>2.3871004765311437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-0.97033165943211674</v>
      </c>
      <c r="N104" s="94">
        <f>'Occ T2'!F141</f>
        <v>0.29818947327870227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-1.5604795254281107</v>
      </c>
      <c r="N105" s="94">
        <f>'Occ T2'!F142</f>
        <v>3.9030847142726088E-2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-1.4400552522110068</v>
      </c>
      <c r="N106" s="94">
        <f>'Occ T2'!F143</f>
        <v>6.2139240576002095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-1.8155362029890298</v>
      </c>
      <c r="N107" s="94">
        <f>'Occ T2'!F144</f>
        <v>-8.1910192456444904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26.582000000000562</v>
      </c>
      <c r="N109" s="94">
        <f>'Occ T2'!F146</f>
        <v>47.065999999999235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Thames Valley Berkshire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9.5591543422745815</v>
      </c>
      <c r="N153" s="94">
        <f>'Occ T1'!H8</f>
        <v>4.0458853472284062</v>
      </c>
    </row>
    <row r="154" spans="1:14" x14ac:dyDescent="0.2">
      <c r="L154" s="10" t="str">
        <f>name!E5</f>
        <v>Professional occupations</v>
      </c>
      <c r="M154" s="94">
        <f>'Occ T1'!D9-'Occ T1'!B9</f>
        <v>21.722011459198228</v>
      </c>
      <c r="N154" s="94">
        <f>'Occ T1'!H9</f>
        <v>32.170937275500847</v>
      </c>
    </row>
    <row r="155" spans="1:14" x14ac:dyDescent="0.2">
      <c r="L155" s="10" t="str">
        <f>name!E6</f>
        <v>Associate professional occupations</v>
      </c>
      <c r="M155" s="94">
        <f>'Occ T1'!D10-'Occ T1'!B10</f>
        <v>7.8220448113750223</v>
      </c>
      <c r="N155" s="94">
        <f>'Occ T1'!H10</f>
        <v>10.310353507757753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-1.5339324182750431</v>
      </c>
      <c r="N156" s="94">
        <f>'Occ T1'!H11</f>
        <v>-4.0118343920078843</v>
      </c>
    </row>
    <row r="157" spans="1:14" x14ac:dyDescent="0.2">
      <c r="L157" s="10" t="str">
        <f>name!E8</f>
        <v>Skilled trades occupations</v>
      </c>
      <c r="M157" s="94">
        <f>'Occ T1'!D12-'Occ T1'!B12</f>
        <v>-5.6297349800425636</v>
      </c>
      <c r="N157" s="94">
        <f>'Occ T1'!H12</f>
        <v>1.3956703444680798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0.62176340179622969</v>
      </c>
      <c r="N158" s="94">
        <f>'Occ T1'!H13</f>
        <v>3.6737890444195003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-0.19290397626561173</v>
      </c>
      <c r="N159" s="94">
        <f>'Occ T1'!H14</f>
        <v>1.1210737402553121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-2.5308111848602266</v>
      </c>
      <c r="N160" s="94">
        <f>'Occ T1'!H15</f>
        <v>0.33722032042142658</v>
      </c>
    </row>
    <row r="161" spans="12:14" x14ac:dyDescent="0.2">
      <c r="L161" s="10" t="str">
        <f>name!E12</f>
        <v>Elementary occupations</v>
      </c>
      <c r="M161" s="94">
        <f>'Occ T1'!D16-'Occ T1'!B16</f>
        <v>-3.2555914552000331</v>
      </c>
      <c r="N161" s="94">
        <f>'Occ T1'!H16</f>
        <v>-1.9770951880442809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26.582000000000562</v>
      </c>
      <c r="N163" s="94">
        <f>'Occ T1'!H18</f>
        <v>47.065999999999157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Thames Valley Berkshire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54.288843372125548</v>
      </c>
      <c r="N5" s="87">
        <f>SUM(N6:N7)</f>
        <v>60.490984681743178</v>
      </c>
      <c r="O5" s="87">
        <f t="shared" ref="O5:AL5" si="1">SUM(O6:O7)</f>
        <v>62.839745515015295</v>
      </c>
      <c r="P5" s="87">
        <f t="shared" si="1"/>
        <v>64.607404205826128</v>
      </c>
      <c r="Q5" s="87">
        <f t="shared" si="1"/>
        <v>64.998016281559657</v>
      </c>
      <c r="R5" s="87">
        <f t="shared" si="1"/>
        <v>66.664927682317455</v>
      </c>
      <c r="S5" s="87">
        <f t="shared" si="1"/>
        <v>71.168806860936144</v>
      </c>
      <c r="T5" s="87">
        <f t="shared" si="1"/>
        <v>71.820821190744709</v>
      </c>
      <c r="U5" s="87">
        <f t="shared" si="1"/>
        <v>71.52552503275011</v>
      </c>
      <c r="V5" s="87">
        <f t="shared" si="1"/>
        <v>76.630656132434126</v>
      </c>
      <c r="W5" s="87">
        <f t="shared" si="1"/>
        <v>76.224082024592036</v>
      </c>
      <c r="X5" s="87">
        <f t="shared" si="1"/>
        <v>69.519456926091209</v>
      </c>
      <c r="Y5" s="87">
        <f t="shared" si="1"/>
        <v>70.304821617120012</v>
      </c>
      <c r="Z5" s="87">
        <f t="shared" si="1"/>
        <v>71.283840011743308</v>
      </c>
      <c r="AA5" s="87">
        <f t="shared" si="1"/>
        <v>72.283831090734665</v>
      </c>
      <c r="AB5" s="87">
        <f t="shared" si="1"/>
        <v>73.062612660173443</v>
      </c>
      <c r="AC5" s="87">
        <f t="shared" si="1"/>
        <v>73.799236535466676</v>
      </c>
      <c r="AD5" s="87">
        <f t="shared" si="1"/>
        <v>74.512396106015984</v>
      </c>
      <c r="AE5" s="87">
        <f t="shared" si="1"/>
        <v>75.218645741671764</v>
      </c>
      <c r="AF5" s="87">
        <f t="shared" si="1"/>
        <v>75.909639985308004</v>
      </c>
      <c r="AG5" s="87">
        <f t="shared" si="1"/>
        <v>76.632589131776356</v>
      </c>
      <c r="AH5" s="87">
        <f t="shared" si="1"/>
        <v>77.339246861513487</v>
      </c>
      <c r="AI5" s="87">
        <f t="shared" si="1"/>
        <v>78.066652803897398</v>
      </c>
      <c r="AJ5" s="87">
        <f t="shared" si="1"/>
        <v>78.774377721880569</v>
      </c>
      <c r="AK5" s="87">
        <f t="shared" si="1"/>
        <v>79.531388330616267</v>
      </c>
      <c r="AL5" s="87">
        <f t="shared" si="1"/>
        <v>80.269967371820442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39.070521384981859</v>
      </c>
      <c r="N6" s="11">
        <v>43.181910102417113</v>
      </c>
      <c r="O6" s="11">
        <v>44.714725803076249</v>
      </c>
      <c r="P6" s="11">
        <v>45.88513664835574</v>
      </c>
      <c r="Q6" s="11">
        <v>44.699085198472844</v>
      </c>
      <c r="R6" s="11">
        <v>47.158260793428198</v>
      </c>
      <c r="S6" s="11">
        <v>52.315045973597073</v>
      </c>
      <c r="T6" s="11">
        <v>52.14063101045852</v>
      </c>
      <c r="U6" s="11">
        <v>51.515149975659249</v>
      </c>
      <c r="V6" s="11">
        <v>55.597851849898902</v>
      </c>
      <c r="W6" s="11">
        <v>55.576060322620911</v>
      </c>
      <c r="X6" s="11">
        <v>48.921917086581132</v>
      </c>
      <c r="Y6" s="11">
        <v>49.396733421189303</v>
      </c>
      <c r="Z6" s="11">
        <v>50.030455998106746</v>
      </c>
      <c r="AA6" s="11">
        <v>50.664641508415443</v>
      </c>
      <c r="AB6" s="11">
        <v>51.142153421726768</v>
      </c>
      <c r="AC6" s="11">
        <v>51.588652402125831</v>
      </c>
      <c r="AD6" s="11">
        <v>52.01669049359684</v>
      </c>
      <c r="AE6" s="11">
        <v>52.454007965615531</v>
      </c>
      <c r="AF6" s="11">
        <v>52.880416335784872</v>
      </c>
      <c r="AG6" s="11">
        <v>53.329109535651149</v>
      </c>
      <c r="AH6" s="11">
        <v>53.765523238733905</v>
      </c>
      <c r="AI6" s="11">
        <v>54.215562246902955</v>
      </c>
      <c r="AJ6" s="11">
        <v>54.654415306556231</v>
      </c>
      <c r="AK6" s="11">
        <v>55.125189241431613</v>
      </c>
      <c r="AL6" s="11">
        <v>55.574875762753955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15.218321987143691</v>
      </c>
      <c r="N7" s="11">
        <v>17.309074579326065</v>
      </c>
      <c r="O7" s="11">
        <v>18.12501971193905</v>
      </c>
      <c r="P7" s="11">
        <v>18.722267557470381</v>
      </c>
      <c r="Q7" s="11">
        <v>20.298931083086813</v>
      </c>
      <c r="R7" s="11">
        <v>19.506666888889256</v>
      </c>
      <c r="S7" s="11">
        <v>18.853760887339071</v>
      </c>
      <c r="T7" s="11">
        <v>19.680190180286189</v>
      </c>
      <c r="U7" s="11">
        <v>20.010375057090858</v>
      </c>
      <c r="V7" s="11">
        <v>21.032804282535221</v>
      </c>
      <c r="W7" s="11">
        <v>20.648021701971132</v>
      </c>
      <c r="X7" s="11">
        <v>20.59753983951007</v>
      </c>
      <c r="Y7" s="11">
        <v>20.908088195930713</v>
      </c>
      <c r="Z7" s="11">
        <v>21.25338401363657</v>
      </c>
      <c r="AA7" s="11">
        <v>21.619189582319226</v>
      </c>
      <c r="AB7" s="11">
        <v>21.920459238446671</v>
      </c>
      <c r="AC7" s="11">
        <v>22.210584133340841</v>
      </c>
      <c r="AD7" s="11">
        <v>22.495705612419144</v>
      </c>
      <c r="AE7" s="11">
        <v>22.764637776056233</v>
      </c>
      <c r="AF7" s="11">
        <v>23.029223649523129</v>
      </c>
      <c r="AG7" s="11">
        <v>23.303479596125211</v>
      </c>
      <c r="AH7" s="11">
        <v>23.573723622779589</v>
      </c>
      <c r="AI7" s="11">
        <v>23.851090556994439</v>
      </c>
      <c r="AJ7" s="11">
        <v>24.119962415324341</v>
      </c>
      <c r="AK7" s="11">
        <v>24.406199089184646</v>
      </c>
      <c r="AL7" s="11">
        <v>24.695091609066484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120.03375216423254</v>
      </c>
      <c r="N9" s="87">
        <f>SUM(N10:N13)</f>
        <v>118.56984701929269</v>
      </c>
      <c r="O9" s="87">
        <f t="shared" ref="O9:AL9" si="3">SUM(O10:O13)</f>
        <v>121.0369400216974</v>
      </c>
      <c r="P9" s="87">
        <f t="shared" si="3"/>
        <v>124.2089294036611</v>
      </c>
      <c r="Q9" s="87">
        <f t="shared" si="3"/>
        <v>125.42013156488161</v>
      </c>
      <c r="R9" s="87">
        <f t="shared" si="3"/>
        <v>127.90482297782785</v>
      </c>
      <c r="S9" s="87">
        <f t="shared" si="3"/>
        <v>137.84231002791805</v>
      </c>
      <c r="T9" s="87">
        <f t="shared" si="3"/>
        <v>131.92582753796768</v>
      </c>
      <c r="U9" s="87">
        <f t="shared" si="3"/>
        <v>134.28843418058779</v>
      </c>
      <c r="V9" s="87">
        <f t="shared" si="3"/>
        <v>146.51187776686703</v>
      </c>
      <c r="W9" s="87">
        <f t="shared" si="3"/>
        <v>149.62683443702608</v>
      </c>
      <c r="X9" s="87">
        <f t="shared" si="3"/>
        <v>156.83880446100426</v>
      </c>
      <c r="Y9" s="87">
        <f t="shared" si="3"/>
        <v>158.32690387281073</v>
      </c>
      <c r="Z9" s="87">
        <f t="shared" si="3"/>
        <v>160.49151150709037</v>
      </c>
      <c r="AA9" s="87">
        <f t="shared" si="3"/>
        <v>162.7760643466423</v>
      </c>
      <c r="AB9" s="87">
        <f t="shared" si="3"/>
        <v>164.64021048827178</v>
      </c>
      <c r="AC9" s="87">
        <f t="shared" si="3"/>
        <v>166.42017648655241</v>
      </c>
      <c r="AD9" s="87">
        <f t="shared" si="3"/>
        <v>168.1341093225416</v>
      </c>
      <c r="AE9" s="87">
        <f t="shared" si="3"/>
        <v>169.83778781260105</v>
      </c>
      <c r="AF9" s="87">
        <f t="shared" si="3"/>
        <v>171.49255082645192</v>
      </c>
      <c r="AG9" s="87">
        <f t="shared" si="3"/>
        <v>173.22732018376769</v>
      </c>
      <c r="AH9" s="87">
        <f t="shared" si="3"/>
        <v>174.9297845316014</v>
      </c>
      <c r="AI9" s="87">
        <f t="shared" si="3"/>
        <v>176.64604157818451</v>
      </c>
      <c r="AJ9" s="87">
        <f t="shared" si="3"/>
        <v>178.36041177951341</v>
      </c>
      <c r="AK9" s="87">
        <f t="shared" si="3"/>
        <v>180.11592778078088</v>
      </c>
      <c r="AL9" s="87">
        <f t="shared" si="3"/>
        <v>181.79777171252692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45.296406480405842</v>
      </c>
      <c r="N10" s="11">
        <v>45.425420618152579</v>
      </c>
      <c r="O10" s="11">
        <v>46.110008543016377</v>
      </c>
      <c r="P10" s="11">
        <v>47.048134049206986</v>
      </c>
      <c r="Q10" s="11">
        <v>49.718198290746336</v>
      </c>
      <c r="R10" s="11">
        <v>50.795794387453526</v>
      </c>
      <c r="S10" s="11">
        <v>54.652629492038237</v>
      </c>
      <c r="T10" s="11">
        <v>51.09403312688638</v>
      </c>
      <c r="U10" s="11">
        <v>52.208557936263311</v>
      </c>
      <c r="V10" s="11">
        <v>56.90711189513592</v>
      </c>
      <c r="W10" s="11">
        <v>58.157500813735098</v>
      </c>
      <c r="X10" s="11">
        <v>67.301598163028174</v>
      </c>
      <c r="Y10" s="11">
        <v>68.209849309835889</v>
      </c>
      <c r="Z10" s="11">
        <v>69.395931516522595</v>
      </c>
      <c r="AA10" s="11">
        <v>70.617826663931339</v>
      </c>
      <c r="AB10" s="11">
        <v>71.634879908860327</v>
      </c>
      <c r="AC10" s="11">
        <v>72.627336156777361</v>
      </c>
      <c r="AD10" s="11">
        <v>73.611878144727285</v>
      </c>
      <c r="AE10" s="11">
        <v>74.59358892198324</v>
      </c>
      <c r="AF10" s="11">
        <v>75.547704046834298</v>
      </c>
      <c r="AG10" s="11">
        <v>76.540036151285619</v>
      </c>
      <c r="AH10" s="11">
        <v>77.539665738092708</v>
      </c>
      <c r="AI10" s="11">
        <v>78.554730394225274</v>
      </c>
      <c r="AJ10" s="11">
        <v>79.549588355814592</v>
      </c>
      <c r="AK10" s="11">
        <v>80.560284867931088</v>
      </c>
      <c r="AL10" s="11">
        <v>81.531644290096821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14.427713477446952</v>
      </c>
      <c r="N11" s="11">
        <v>15.094911157904743</v>
      </c>
      <c r="O11" s="11">
        <v>15.864927736170019</v>
      </c>
      <c r="P11" s="11">
        <v>15.707006329144773</v>
      </c>
      <c r="Q11" s="11">
        <v>15.112904593172432</v>
      </c>
      <c r="R11" s="11">
        <v>15.755107814190112</v>
      </c>
      <c r="S11" s="11">
        <v>17.028792074237728</v>
      </c>
      <c r="T11" s="11">
        <v>17.707524884176681</v>
      </c>
      <c r="U11" s="11">
        <v>17.621793414323353</v>
      </c>
      <c r="V11" s="11">
        <v>19.729350669599086</v>
      </c>
      <c r="W11" s="11">
        <v>19.591158823218393</v>
      </c>
      <c r="X11" s="11">
        <v>18.795931584015413</v>
      </c>
      <c r="Y11" s="11">
        <v>18.849775455951526</v>
      </c>
      <c r="Z11" s="11">
        <v>18.972759221071577</v>
      </c>
      <c r="AA11" s="11">
        <v>19.108371822669643</v>
      </c>
      <c r="AB11" s="11">
        <v>19.200086600402798</v>
      </c>
      <c r="AC11" s="11">
        <v>19.27966453396423</v>
      </c>
      <c r="AD11" s="11">
        <v>19.346292033557457</v>
      </c>
      <c r="AE11" s="11">
        <v>19.406430857712131</v>
      </c>
      <c r="AF11" s="11">
        <v>19.470754085561758</v>
      </c>
      <c r="AG11" s="11">
        <v>19.545920702995407</v>
      </c>
      <c r="AH11" s="11">
        <v>19.621579042068731</v>
      </c>
      <c r="AI11" s="11">
        <v>19.699256108997766</v>
      </c>
      <c r="AJ11" s="11">
        <v>19.781046968019691</v>
      </c>
      <c r="AK11" s="11">
        <v>19.857388114504634</v>
      </c>
      <c r="AL11" s="11">
        <v>19.920097410960889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21.216189487147044</v>
      </c>
      <c r="N12" s="11">
        <v>21.290068038205018</v>
      </c>
      <c r="O12" s="11">
        <v>21.329186456507745</v>
      </c>
      <c r="P12" s="11">
        <v>22.325081134504693</v>
      </c>
      <c r="Q12" s="11">
        <v>21.882268548293034</v>
      </c>
      <c r="R12" s="11">
        <v>23.394730426599878</v>
      </c>
      <c r="S12" s="11">
        <v>23.97234067776634</v>
      </c>
      <c r="T12" s="11">
        <v>23.873443902954079</v>
      </c>
      <c r="U12" s="11">
        <v>23.892783969095561</v>
      </c>
      <c r="V12" s="11">
        <v>25.922688756816232</v>
      </c>
      <c r="W12" s="11">
        <v>25.868551612036061</v>
      </c>
      <c r="X12" s="11">
        <v>24.421186965973032</v>
      </c>
      <c r="Y12" s="11">
        <v>24.447546674702423</v>
      </c>
      <c r="Z12" s="11">
        <v>24.626919831687228</v>
      </c>
      <c r="AA12" s="11">
        <v>24.856144665091417</v>
      </c>
      <c r="AB12" s="11">
        <v>25.050240498999369</v>
      </c>
      <c r="AC12" s="11">
        <v>25.237682886811246</v>
      </c>
      <c r="AD12" s="11">
        <v>25.413164843400004</v>
      </c>
      <c r="AE12" s="11">
        <v>25.586872750541286</v>
      </c>
      <c r="AF12" s="11">
        <v>25.754158502827899</v>
      </c>
      <c r="AG12" s="11">
        <v>25.935505749975938</v>
      </c>
      <c r="AH12" s="11">
        <v>26.100469386174407</v>
      </c>
      <c r="AI12" s="11">
        <v>26.269151633752561</v>
      </c>
      <c r="AJ12" s="11">
        <v>26.440706597858675</v>
      </c>
      <c r="AK12" s="11">
        <v>26.61634804638966</v>
      </c>
      <c r="AL12" s="11">
        <v>26.783421203881524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39.093442719232698</v>
      </c>
      <c r="N13" s="11">
        <v>36.759447205030362</v>
      </c>
      <c r="O13" s="11">
        <v>37.732817286003275</v>
      </c>
      <c r="P13" s="11">
        <v>39.128707890804641</v>
      </c>
      <c r="Q13" s="11">
        <v>38.706760132669807</v>
      </c>
      <c r="R13" s="11">
        <v>37.959190349584325</v>
      </c>
      <c r="S13" s="11">
        <v>42.188547783875741</v>
      </c>
      <c r="T13" s="11">
        <v>39.250825623950526</v>
      </c>
      <c r="U13" s="11">
        <v>40.565298860905557</v>
      </c>
      <c r="V13" s="11">
        <v>43.95272644531579</v>
      </c>
      <c r="W13" s="11">
        <v>46.009623188036521</v>
      </c>
      <c r="X13" s="11">
        <v>46.320087747987635</v>
      </c>
      <c r="Y13" s="11">
        <v>46.81973243232089</v>
      </c>
      <c r="Z13" s="11">
        <v>47.495900937808962</v>
      </c>
      <c r="AA13" s="11">
        <v>48.193721194949909</v>
      </c>
      <c r="AB13" s="11">
        <v>48.755003480009286</v>
      </c>
      <c r="AC13" s="11">
        <v>49.275492908999574</v>
      </c>
      <c r="AD13" s="11">
        <v>49.76277430085684</v>
      </c>
      <c r="AE13" s="11">
        <v>50.25089528236439</v>
      </c>
      <c r="AF13" s="11">
        <v>50.719934191227971</v>
      </c>
      <c r="AG13" s="11">
        <v>51.205857579510749</v>
      </c>
      <c r="AH13" s="11">
        <v>51.668070365265557</v>
      </c>
      <c r="AI13" s="11">
        <v>52.122903441208912</v>
      </c>
      <c r="AJ13" s="11">
        <v>52.589069857820448</v>
      </c>
      <c r="AK13" s="11">
        <v>53.081906751955493</v>
      </c>
      <c r="AL13" s="11">
        <v>53.562608807587694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70.131445842108377</v>
      </c>
      <c r="N15" s="87">
        <f>SUM(N16:N20)</f>
        <v>70.994667595579699</v>
      </c>
      <c r="O15" s="87">
        <f t="shared" ref="O15:AL15" si="5">SUM(O16:O20)</f>
        <v>73.895071855562946</v>
      </c>
      <c r="P15" s="87">
        <f t="shared" si="5"/>
        <v>72.83451754537495</v>
      </c>
      <c r="Q15" s="87">
        <f t="shared" si="5"/>
        <v>74.307159998399158</v>
      </c>
      <c r="R15" s="87">
        <f t="shared" si="5"/>
        <v>76.621540125088828</v>
      </c>
      <c r="S15" s="87">
        <f t="shared" si="5"/>
        <v>80.251790137636732</v>
      </c>
      <c r="T15" s="87">
        <f t="shared" si="5"/>
        <v>80.896346256172677</v>
      </c>
      <c r="U15" s="87">
        <f t="shared" si="5"/>
        <v>79.827705693148275</v>
      </c>
      <c r="V15" s="87">
        <f t="shared" si="5"/>
        <v>82.15267250576693</v>
      </c>
      <c r="W15" s="87">
        <f t="shared" si="5"/>
        <v>84.44358493646385</v>
      </c>
      <c r="X15" s="87">
        <f t="shared" si="5"/>
        <v>83.744579309821731</v>
      </c>
      <c r="Y15" s="87">
        <f t="shared" si="5"/>
        <v>84.536588293713422</v>
      </c>
      <c r="Z15" s="87">
        <f t="shared" si="5"/>
        <v>85.561024383739905</v>
      </c>
      <c r="AA15" s="87">
        <f t="shared" si="5"/>
        <v>86.665205344319446</v>
      </c>
      <c r="AB15" s="87">
        <f t="shared" si="5"/>
        <v>87.522462096498714</v>
      </c>
      <c r="AC15" s="87">
        <f t="shared" si="5"/>
        <v>88.310406997283863</v>
      </c>
      <c r="AD15" s="87">
        <f t="shared" si="5"/>
        <v>89.019610052592895</v>
      </c>
      <c r="AE15" s="87">
        <f t="shared" si="5"/>
        <v>89.726264316198808</v>
      </c>
      <c r="AF15" s="87">
        <f t="shared" si="5"/>
        <v>90.45177917188839</v>
      </c>
      <c r="AG15" s="87">
        <f t="shared" si="5"/>
        <v>91.200026703003005</v>
      </c>
      <c r="AH15" s="87">
        <f t="shared" si="5"/>
        <v>91.909548918904505</v>
      </c>
      <c r="AI15" s="87">
        <f t="shared" si="5"/>
        <v>92.621206300020972</v>
      </c>
      <c r="AJ15" s="87">
        <f t="shared" si="5"/>
        <v>93.345535130045818</v>
      </c>
      <c r="AK15" s="87">
        <f t="shared" si="5"/>
        <v>94.058437078196761</v>
      </c>
      <c r="AL15" s="87">
        <f t="shared" si="5"/>
        <v>94.753938444221603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11.505644244796608</v>
      </c>
      <c r="N16" s="11">
        <v>11.516466956459951</v>
      </c>
      <c r="O16" s="11">
        <v>11.830786758915449</v>
      </c>
      <c r="P16" s="11">
        <v>12.089463366311374</v>
      </c>
      <c r="Q16" s="11">
        <v>11.270238425998329</v>
      </c>
      <c r="R16" s="11">
        <v>11.295386499334422</v>
      </c>
      <c r="S16" s="11">
        <v>12.411699158816289</v>
      </c>
      <c r="T16" s="11">
        <v>12.85004060029679</v>
      </c>
      <c r="U16" s="11">
        <v>13.005020954072791</v>
      </c>
      <c r="V16" s="11">
        <v>13.095059007365217</v>
      </c>
      <c r="W16" s="11">
        <v>13.889108078233861</v>
      </c>
      <c r="X16" s="11">
        <v>12.661631742755983</v>
      </c>
      <c r="Y16" s="11">
        <v>12.760062659222916</v>
      </c>
      <c r="Z16" s="11">
        <v>12.938719881050682</v>
      </c>
      <c r="AA16" s="11">
        <v>13.129190904901373</v>
      </c>
      <c r="AB16" s="11">
        <v>13.291070880149913</v>
      </c>
      <c r="AC16" s="11">
        <v>13.444849242571738</v>
      </c>
      <c r="AD16" s="11">
        <v>13.579801487749217</v>
      </c>
      <c r="AE16" s="11">
        <v>13.713171211613911</v>
      </c>
      <c r="AF16" s="11">
        <v>13.845814680552717</v>
      </c>
      <c r="AG16" s="11">
        <v>13.976725036307338</v>
      </c>
      <c r="AH16" s="11">
        <v>14.10679673326832</v>
      </c>
      <c r="AI16" s="11">
        <v>14.239006302991131</v>
      </c>
      <c r="AJ16" s="11">
        <v>14.361466009953327</v>
      </c>
      <c r="AK16" s="11">
        <v>14.487126680251949</v>
      </c>
      <c r="AL16" s="11">
        <v>14.60209376471423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5.6685602534603126</v>
      </c>
      <c r="N17" s="11">
        <v>6.9408025186912674</v>
      </c>
      <c r="O17" s="11">
        <v>6.9852835234249229</v>
      </c>
      <c r="P17" s="11">
        <v>6.6450370529705287</v>
      </c>
      <c r="Q17" s="11">
        <v>6.366485495698198</v>
      </c>
      <c r="R17" s="11">
        <v>7.0206931072320611</v>
      </c>
      <c r="S17" s="11">
        <v>7.2642219625552915</v>
      </c>
      <c r="T17" s="11">
        <v>7.3374885774200695</v>
      </c>
      <c r="U17" s="11">
        <v>7.8821470530903497</v>
      </c>
      <c r="V17" s="11">
        <v>8.4120255404731239</v>
      </c>
      <c r="W17" s="11">
        <v>8.5282755604552314</v>
      </c>
      <c r="X17" s="11">
        <v>12.404259107026906</v>
      </c>
      <c r="Y17" s="11">
        <v>12.566942986349066</v>
      </c>
      <c r="Z17" s="11">
        <v>12.771509329517354</v>
      </c>
      <c r="AA17" s="11">
        <v>12.991522651959256</v>
      </c>
      <c r="AB17" s="11">
        <v>13.185910368202507</v>
      </c>
      <c r="AC17" s="11">
        <v>13.375560534116838</v>
      </c>
      <c r="AD17" s="11">
        <v>13.556733294059658</v>
      </c>
      <c r="AE17" s="11">
        <v>13.740559796091059</v>
      </c>
      <c r="AF17" s="11">
        <v>13.926301747801006</v>
      </c>
      <c r="AG17" s="11">
        <v>14.120780497585498</v>
      </c>
      <c r="AH17" s="11">
        <v>14.301140896662647</v>
      </c>
      <c r="AI17" s="11">
        <v>14.494868353196729</v>
      </c>
      <c r="AJ17" s="11">
        <v>14.687847113912367</v>
      </c>
      <c r="AK17" s="11">
        <v>14.880875413312799</v>
      </c>
      <c r="AL17" s="11">
        <v>15.075144982511816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6.241680046791541</v>
      </c>
      <c r="N18" s="11">
        <v>7.183695205668303</v>
      </c>
      <c r="O18" s="11">
        <v>7.2900123602448357</v>
      </c>
      <c r="P18" s="11">
        <v>6.664673823929478</v>
      </c>
      <c r="Q18" s="11">
        <v>6.825777413766585</v>
      </c>
      <c r="R18" s="11">
        <v>6.8566715797641526</v>
      </c>
      <c r="S18" s="11">
        <v>7.3345774040320348</v>
      </c>
      <c r="T18" s="11">
        <v>6.8203499930793825</v>
      </c>
      <c r="U18" s="11">
        <v>6.6539878086804256</v>
      </c>
      <c r="V18" s="11">
        <v>6.4710175115266857</v>
      </c>
      <c r="W18" s="11">
        <v>6.7024339220224309</v>
      </c>
      <c r="X18" s="11">
        <v>5.5422014092950773</v>
      </c>
      <c r="Y18" s="11">
        <v>5.6139339706561753</v>
      </c>
      <c r="Z18" s="11">
        <v>5.6868823650468183</v>
      </c>
      <c r="AA18" s="11">
        <v>5.7614575713864831</v>
      </c>
      <c r="AB18" s="11">
        <v>5.820224583071286</v>
      </c>
      <c r="AC18" s="11">
        <v>5.8643487241384529</v>
      </c>
      <c r="AD18" s="11">
        <v>5.9019506133611701</v>
      </c>
      <c r="AE18" s="11">
        <v>5.930647903948417</v>
      </c>
      <c r="AF18" s="11">
        <v>5.9844365451787631</v>
      </c>
      <c r="AG18" s="11">
        <v>6.0327686425849105</v>
      </c>
      <c r="AH18" s="11">
        <v>6.0760030024938034</v>
      </c>
      <c r="AI18" s="11">
        <v>6.1035579669816187</v>
      </c>
      <c r="AJ18" s="11">
        <v>6.1499894993088917</v>
      </c>
      <c r="AK18" s="11">
        <v>6.1693658547338934</v>
      </c>
      <c r="AL18" s="11">
        <v>6.2119283828368612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9.7195284425554416</v>
      </c>
      <c r="N19" s="11">
        <v>11.146172999426907</v>
      </c>
      <c r="O19" s="11">
        <v>12.008521640915134</v>
      </c>
      <c r="P19" s="11">
        <v>11.704131451022405</v>
      </c>
      <c r="Q19" s="11">
        <v>12.777118459238009</v>
      </c>
      <c r="R19" s="11">
        <v>14.082386349605946</v>
      </c>
      <c r="S19" s="11">
        <v>13.33542763816846</v>
      </c>
      <c r="T19" s="11">
        <v>14.962620621557823</v>
      </c>
      <c r="U19" s="11">
        <v>13.82642053305158</v>
      </c>
      <c r="V19" s="11">
        <v>13.707603334963386</v>
      </c>
      <c r="W19" s="11">
        <v>14.484729589949158</v>
      </c>
      <c r="X19" s="11">
        <v>12.709958245467652</v>
      </c>
      <c r="Y19" s="11">
        <v>12.882160492434489</v>
      </c>
      <c r="Z19" s="11">
        <v>13.056166811533082</v>
      </c>
      <c r="AA19" s="11">
        <v>13.234166443808308</v>
      </c>
      <c r="AB19" s="11">
        <v>13.366130765405774</v>
      </c>
      <c r="AC19" s="11">
        <v>13.488272206068656</v>
      </c>
      <c r="AD19" s="11">
        <v>13.59678782499366</v>
      </c>
      <c r="AE19" s="11">
        <v>13.717501186173029</v>
      </c>
      <c r="AF19" s="11">
        <v>13.834382777912646</v>
      </c>
      <c r="AG19" s="11">
        <v>13.95243990812874</v>
      </c>
      <c r="AH19" s="11">
        <v>14.064487270079933</v>
      </c>
      <c r="AI19" s="11">
        <v>14.18720025513481</v>
      </c>
      <c r="AJ19" s="11">
        <v>14.304382876481458</v>
      </c>
      <c r="AK19" s="11">
        <v>14.435004757667748</v>
      </c>
      <c r="AL19" s="11">
        <v>14.549824598953464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36.99603285450447</v>
      </c>
      <c r="N20" s="11">
        <v>34.207529915333268</v>
      </c>
      <c r="O20" s="11">
        <v>35.780467572062598</v>
      </c>
      <c r="P20" s="11">
        <v>35.731211851141154</v>
      </c>
      <c r="Q20" s="11">
        <v>37.067540203698044</v>
      </c>
      <c r="R20" s="11">
        <v>37.366402589152244</v>
      </c>
      <c r="S20" s="11">
        <v>39.905863974064651</v>
      </c>
      <c r="T20" s="11">
        <v>38.925846463818615</v>
      </c>
      <c r="U20" s="11">
        <v>38.460129344253126</v>
      </c>
      <c r="V20" s="11">
        <v>40.466967111438528</v>
      </c>
      <c r="W20" s="11">
        <v>40.839037785803164</v>
      </c>
      <c r="X20" s="11">
        <v>40.426528805276114</v>
      </c>
      <c r="Y20" s="11">
        <v>40.713488185050778</v>
      </c>
      <c r="Z20" s="11">
        <v>41.107745996591966</v>
      </c>
      <c r="AA20" s="11">
        <v>41.548867772264018</v>
      </c>
      <c r="AB20" s="11">
        <v>41.85912549966924</v>
      </c>
      <c r="AC20" s="11">
        <v>42.137376290388175</v>
      </c>
      <c r="AD20" s="11">
        <v>42.384336832429177</v>
      </c>
      <c r="AE20" s="11">
        <v>42.624384218372384</v>
      </c>
      <c r="AF20" s="11">
        <v>42.86084342044326</v>
      </c>
      <c r="AG20" s="11">
        <v>43.117312618396511</v>
      </c>
      <c r="AH20" s="11">
        <v>43.361121016399814</v>
      </c>
      <c r="AI20" s="11">
        <v>43.596573421716684</v>
      </c>
      <c r="AJ20" s="11">
        <v>43.841849630389774</v>
      </c>
      <c r="AK20" s="11">
        <v>44.086064372230375</v>
      </c>
      <c r="AL20" s="11">
        <v>44.314946715205231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61.506465742236642</v>
      </c>
      <c r="N22" s="87">
        <f>SUM(N23:N24)</f>
        <v>59.111289585595749</v>
      </c>
      <c r="O22" s="87">
        <f t="shared" ref="O22:AL22" si="7">SUM(O23:O24)</f>
        <v>59.777921449047227</v>
      </c>
      <c r="P22" s="87">
        <f t="shared" si="7"/>
        <v>57.545654706647298</v>
      </c>
      <c r="Q22" s="87">
        <f t="shared" si="7"/>
        <v>57.566922340053146</v>
      </c>
      <c r="R22" s="87">
        <f t="shared" si="7"/>
        <v>58.804949633323645</v>
      </c>
      <c r="S22" s="87">
        <f t="shared" si="7"/>
        <v>58.558698351031524</v>
      </c>
      <c r="T22" s="87">
        <f t="shared" si="7"/>
        <v>58.813911118691514</v>
      </c>
      <c r="U22" s="87">
        <f t="shared" si="7"/>
        <v>58.422827197532172</v>
      </c>
      <c r="V22" s="87">
        <f t="shared" si="7"/>
        <v>57.228807598822314</v>
      </c>
      <c r="W22" s="87">
        <f t="shared" si="7"/>
        <v>57.271017215048602</v>
      </c>
      <c r="X22" s="87">
        <f t="shared" si="7"/>
        <v>58.835454636691203</v>
      </c>
      <c r="Y22" s="87">
        <f t="shared" si="7"/>
        <v>58.427387520087748</v>
      </c>
      <c r="Z22" s="87">
        <f t="shared" si="7"/>
        <v>58.134502120333337</v>
      </c>
      <c r="AA22" s="87">
        <f t="shared" si="7"/>
        <v>57.910038604379515</v>
      </c>
      <c r="AB22" s="87">
        <f t="shared" si="7"/>
        <v>57.523482892148749</v>
      </c>
      <c r="AC22" s="87">
        <f t="shared" si="7"/>
        <v>57.115284633656472</v>
      </c>
      <c r="AD22" s="87">
        <f t="shared" si="7"/>
        <v>56.677751195309945</v>
      </c>
      <c r="AE22" s="87">
        <f t="shared" si="7"/>
        <v>56.200234360965609</v>
      </c>
      <c r="AF22" s="87">
        <f t="shared" si="7"/>
        <v>55.733674478091395</v>
      </c>
      <c r="AG22" s="87">
        <f t="shared" si="7"/>
        <v>55.338720215097659</v>
      </c>
      <c r="AH22" s="87">
        <f t="shared" si="7"/>
        <v>54.980911122793117</v>
      </c>
      <c r="AI22" s="87">
        <f t="shared" si="7"/>
        <v>54.601678978868719</v>
      </c>
      <c r="AJ22" s="87">
        <f t="shared" si="7"/>
        <v>54.18456487674549</v>
      </c>
      <c r="AK22" s="87">
        <f t="shared" si="7"/>
        <v>53.665888278485482</v>
      </c>
      <c r="AL22" s="87">
        <f t="shared" si="7"/>
        <v>53.259182823040717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45.111371254636047</v>
      </c>
      <c r="N23" s="11">
        <v>44.382567383016941</v>
      </c>
      <c r="O23" s="11">
        <v>45.378007472926342</v>
      </c>
      <c r="P23" s="11">
        <v>43.274791467699522</v>
      </c>
      <c r="Q23" s="11">
        <v>43.77055500585881</v>
      </c>
      <c r="R23" s="11">
        <v>45.537011859192198</v>
      </c>
      <c r="S23" s="11">
        <v>45.789123313941012</v>
      </c>
      <c r="T23" s="11">
        <v>45.909994792939635</v>
      </c>
      <c r="U23" s="11">
        <v>45.036040555174175</v>
      </c>
      <c r="V23" s="11">
        <v>45.042305611179387</v>
      </c>
      <c r="W23" s="11">
        <v>45.619634954511639</v>
      </c>
      <c r="X23" s="11">
        <v>47.160549052114156</v>
      </c>
      <c r="Y23" s="11">
        <v>47.055381090933928</v>
      </c>
      <c r="Z23" s="11">
        <v>47.047678983558676</v>
      </c>
      <c r="AA23" s="11">
        <v>47.115035735406202</v>
      </c>
      <c r="AB23" s="11">
        <v>47.036918873383904</v>
      </c>
      <c r="AC23" s="11">
        <v>46.912380153612915</v>
      </c>
      <c r="AD23" s="11">
        <v>46.717192892979533</v>
      </c>
      <c r="AE23" s="11">
        <v>46.510883217181544</v>
      </c>
      <c r="AF23" s="11">
        <v>46.34321794712519</v>
      </c>
      <c r="AG23" s="11">
        <v>46.208668649780378</v>
      </c>
      <c r="AH23" s="11">
        <v>46.037398781133298</v>
      </c>
      <c r="AI23" s="11">
        <v>45.837151644564145</v>
      </c>
      <c r="AJ23" s="11">
        <v>45.616729013716864</v>
      </c>
      <c r="AK23" s="11">
        <v>45.429259046646614</v>
      </c>
      <c r="AL23" s="11">
        <v>45.266111204586714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16.395094487600595</v>
      </c>
      <c r="N24" s="11">
        <v>14.72872220257881</v>
      </c>
      <c r="O24" s="11">
        <v>14.399913976120882</v>
      </c>
      <c r="P24" s="11">
        <v>14.270863238947774</v>
      </c>
      <c r="Q24" s="11">
        <v>13.796367334194338</v>
      </c>
      <c r="R24" s="11">
        <v>13.267937774131449</v>
      </c>
      <c r="S24" s="11">
        <v>12.769575037090512</v>
      </c>
      <c r="T24" s="11">
        <v>12.903916325751879</v>
      </c>
      <c r="U24" s="11">
        <v>13.386786642358</v>
      </c>
      <c r="V24" s="11">
        <v>12.186501987642931</v>
      </c>
      <c r="W24" s="11">
        <v>11.651382260536964</v>
      </c>
      <c r="X24" s="11">
        <v>11.674905584577047</v>
      </c>
      <c r="Y24" s="11">
        <v>11.372006429153824</v>
      </c>
      <c r="Z24" s="11">
        <v>11.086823136774665</v>
      </c>
      <c r="AA24" s="11">
        <v>10.795002868973311</v>
      </c>
      <c r="AB24" s="11">
        <v>10.486564018764843</v>
      </c>
      <c r="AC24" s="11">
        <v>10.202904480043561</v>
      </c>
      <c r="AD24" s="11">
        <v>9.9605583023304121</v>
      </c>
      <c r="AE24" s="11">
        <v>9.689351143784064</v>
      </c>
      <c r="AF24" s="11">
        <v>9.3904565309662065</v>
      </c>
      <c r="AG24" s="11">
        <v>9.1300515653172791</v>
      </c>
      <c r="AH24" s="11">
        <v>8.9435123416598206</v>
      </c>
      <c r="AI24" s="11">
        <v>8.7645273343045744</v>
      </c>
      <c r="AJ24" s="11">
        <v>8.5678358630286269</v>
      </c>
      <c r="AK24" s="11">
        <v>8.2366292318388652</v>
      </c>
      <c r="AL24" s="11">
        <v>7.993071618454004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47.157486072677628</v>
      </c>
      <c r="N26" s="87">
        <f>SUM(N27:N30)</f>
        <v>47.359706461754641</v>
      </c>
      <c r="O26" s="87">
        <f t="shared" ref="O26:AL26" si="9">SUM(O27:O30)</f>
        <v>45.847826904969644</v>
      </c>
      <c r="P26" s="87">
        <f t="shared" si="9"/>
        <v>46.355030450447067</v>
      </c>
      <c r="Q26" s="87">
        <f t="shared" si="9"/>
        <v>48.011041293148295</v>
      </c>
      <c r="R26" s="87">
        <f>SUM(R27:R30)</f>
        <v>48.273598438425566</v>
      </c>
      <c r="S26" s="87">
        <f t="shared" si="9"/>
        <v>50.428475715593535</v>
      </c>
      <c r="T26" s="87">
        <f t="shared" si="9"/>
        <v>50.931402743201318</v>
      </c>
      <c r="U26" s="87">
        <f t="shared" si="9"/>
        <v>45.314640994110611</v>
      </c>
      <c r="V26" s="87">
        <f t="shared" si="9"/>
        <v>48.817278532387618</v>
      </c>
      <c r="W26" s="87">
        <f t="shared" si="9"/>
        <v>42.643863458383002</v>
      </c>
      <c r="X26" s="87">
        <f t="shared" si="9"/>
        <v>44.044398334216631</v>
      </c>
      <c r="Y26" s="87">
        <f t="shared" si="9"/>
        <v>44.118123366333307</v>
      </c>
      <c r="Z26" s="87">
        <f t="shared" si="9"/>
        <v>44.3620072322095</v>
      </c>
      <c r="AA26" s="87">
        <f t="shared" si="9"/>
        <v>44.599227702999436</v>
      </c>
      <c r="AB26" s="87">
        <f t="shared" si="9"/>
        <v>44.656116089664778</v>
      </c>
      <c r="AC26" s="87">
        <f t="shared" si="9"/>
        <v>44.635504468771671</v>
      </c>
      <c r="AD26" s="87">
        <f t="shared" si="9"/>
        <v>44.554263209799728</v>
      </c>
      <c r="AE26" s="87">
        <f t="shared" si="9"/>
        <v>44.489667161378513</v>
      </c>
      <c r="AF26" s="87">
        <f t="shared" si="9"/>
        <v>44.423904992234498</v>
      </c>
      <c r="AG26" s="87">
        <f t="shared" si="9"/>
        <v>44.375777995996557</v>
      </c>
      <c r="AH26" s="87">
        <f t="shared" si="9"/>
        <v>44.314419613849125</v>
      </c>
      <c r="AI26" s="87">
        <f t="shared" si="9"/>
        <v>44.238306124521529</v>
      </c>
      <c r="AJ26" s="87">
        <f t="shared" si="9"/>
        <v>44.153105324886155</v>
      </c>
      <c r="AK26" s="87">
        <f t="shared" si="9"/>
        <v>44.09557432928321</v>
      </c>
      <c r="AL26" s="87">
        <f t="shared" si="9"/>
        <v>44.039533802851082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3.5123355384654436</v>
      </c>
      <c r="N27" s="11">
        <v>3.8780270365124441</v>
      </c>
      <c r="O27" s="11">
        <v>4.3561675316379773</v>
      </c>
      <c r="P27" s="11">
        <v>3.8402831252543841</v>
      </c>
      <c r="Q27" s="11">
        <v>5.1906234982154658</v>
      </c>
      <c r="R27" s="11">
        <v>4.6385008650290258</v>
      </c>
      <c r="S27" s="11">
        <v>4.5772542286473303</v>
      </c>
      <c r="T27" s="11">
        <v>4.4288084846211788</v>
      </c>
      <c r="U27" s="11">
        <v>4.0261158356294171</v>
      </c>
      <c r="V27" s="11">
        <v>5.076984504815508</v>
      </c>
      <c r="W27" s="11">
        <v>4.2171130192390267</v>
      </c>
      <c r="X27" s="11">
        <v>4.0600667036288263</v>
      </c>
      <c r="Y27" s="11">
        <v>4.1338343177338457</v>
      </c>
      <c r="Z27" s="11">
        <v>4.228069121447267</v>
      </c>
      <c r="AA27" s="11">
        <v>4.3232160299435449</v>
      </c>
      <c r="AB27" s="11">
        <v>4.4065480966332942</v>
      </c>
      <c r="AC27" s="11">
        <v>4.4851387882492597</v>
      </c>
      <c r="AD27" s="11">
        <v>4.5596092015196605</v>
      </c>
      <c r="AE27" s="11">
        <v>4.6320267460241125</v>
      </c>
      <c r="AF27" s="11">
        <v>4.7038562069615049</v>
      </c>
      <c r="AG27" s="11">
        <v>4.7829334136479567</v>
      </c>
      <c r="AH27" s="11">
        <v>4.8605818344267568</v>
      </c>
      <c r="AI27" s="11">
        <v>4.9365908783287757</v>
      </c>
      <c r="AJ27" s="11">
        <v>5.0134889177858728</v>
      </c>
      <c r="AK27" s="11">
        <v>5.0911504884462548</v>
      </c>
      <c r="AL27" s="11">
        <v>5.179431201935274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18.483219251511773</v>
      </c>
      <c r="N28" s="11">
        <v>18.902888098263823</v>
      </c>
      <c r="O28" s="11">
        <v>17.763892299762244</v>
      </c>
      <c r="P28" s="11">
        <v>18.700264993587869</v>
      </c>
      <c r="Q28" s="11">
        <v>19.290716314010719</v>
      </c>
      <c r="R28" s="11">
        <v>19.225953042941963</v>
      </c>
      <c r="S28" s="11">
        <v>19.946319601564777</v>
      </c>
      <c r="T28" s="11">
        <v>19.779767470590876</v>
      </c>
      <c r="U28" s="11">
        <v>18.262418485391141</v>
      </c>
      <c r="V28" s="11">
        <v>19.923267711604904</v>
      </c>
      <c r="W28" s="11">
        <v>16.973328697190929</v>
      </c>
      <c r="X28" s="11">
        <v>17.469751113529234</v>
      </c>
      <c r="Y28" s="11">
        <v>17.447599460612018</v>
      </c>
      <c r="Z28" s="11">
        <v>17.498760698777353</v>
      </c>
      <c r="AA28" s="11">
        <v>17.541429401198457</v>
      </c>
      <c r="AB28" s="11">
        <v>17.52247947632042</v>
      </c>
      <c r="AC28" s="11">
        <v>17.470012862203053</v>
      </c>
      <c r="AD28" s="11">
        <v>17.387658358255308</v>
      </c>
      <c r="AE28" s="11">
        <v>17.307956343304493</v>
      </c>
      <c r="AF28" s="11">
        <v>17.228543342212177</v>
      </c>
      <c r="AG28" s="11">
        <v>17.146779923974897</v>
      </c>
      <c r="AH28" s="11">
        <v>17.059787369691428</v>
      </c>
      <c r="AI28" s="11">
        <v>16.973170479961933</v>
      </c>
      <c r="AJ28" s="11">
        <v>16.88780614071236</v>
      </c>
      <c r="AK28" s="11">
        <v>16.806085346036898</v>
      </c>
      <c r="AL28" s="11">
        <v>16.71191837920027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15.670099842790165</v>
      </c>
      <c r="N29" s="11">
        <v>14.43541081648794</v>
      </c>
      <c r="O29" s="11">
        <v>12.980112137011094</v>
      </c>
      <c r="P29" s="11">
        <v>13.131096491262035</v>
      </c>
      <c r="Q29" s="11">
        <v>12.687965148265935</v>
      </c>
      <c r="R29" s="11">
        <v>13.056626687304844</v>
      </c>
      <c r="S29" s="11">
        <v>14.626673037141625</v>
      </c>
      <c r="T29" s="11">
        <v>15.380385188227235</v>
      </c>
      <c r="U29" s="11">
        <v>12.109777698882892</v>
      </c>
      <c r="V29" s="11">
        <v>13.222084944303807</v>
      </c>
      <c r="W29" s="11">
        <v>11.663353379715661</v>
      </c>
      <c r="X29" s="11">
        <v>12.157487122974626</v>
      </c>
      <c r="Y29" s="11">
        <v>12.063949475830292</v>
      </c>
      <c r="Z29" s="11">
        <v>12.062058662379311</v>
      </c>
      <c r="AA29" s="11">
        <v>12.049694598812343</v>
      </c>
      <c r="AB29" s="11">
        <v>11.957676045558417</v>
      </c>
      <c r="AC29" s="11">
        <v>11.851055840203344</v>
      </c>
      <c r="AD29" s="11">
        <v>11.738833526094009</v>
      </c>
      <c r="AE29" s="11">
        <v>11.626955636564908</v>
      </c>
      <c r="AF29" s="11">
        <v>11.513947795663826</v>
      </c>
      <c r="AG29" s="11">
        <v>11.4085195383573</v>
      </c>
      <c r="AH29" s="11">
        <v>11.300919006510204</v>
      </c>
      <c r="AI29" s="11">
        <v>11.188315516430762</v>
      </c>
      <c r="AJ29" s="11">
        <v>11.073994514493426</v>
      </c>
      <c r="AK29" s="11">
        <v>10.970005230803116</v>
      </c>
      <c r="AL29" s="11">
        <v>10.858644861174174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9.4918314399102464</v>
      </c>
      <c r="N30" s="11">
        <v>10.143380510490438</v>
      </c>
      <c r="O30" s="11">
        <v>10.747654936558325</v>
      </c>
      <c r="P30" s="11">
        <v>10.683385840342781</v>
      </c>
      <c r="Q30" s="11">
        <v>10.841736332656172</v>
      </c>
      <c r="R30" s="11">
        <v>11.352517843149737</v>
      </c>
      <c r="S30" s="11">
        <v>11.278228848239804</v>
      </c>
      <c r="T30" s="11">
        <v>11.342441599762022</v>
      </c>
      <c r="U30" s="11">
        <v>10.916328974207159</v>
      </c>
      <c r="V30" s="11">
        <v>10.594941371663392</v>
      </c>
      <c r="W30" s="11">
        <v>9.7900683622373847</v>
      </c>
      <c r="X30" s="11">
        <v>10.35709339408394</v>
      </c>
      <c r="Y30" s="11">
        <v>10.472740112157156</v>
      </c>
      <c r="Z30" s="11">
        <v>10.573118749605568</v>
      </c>
      <c r="AA30" s="11">
        <v>10.68488767304509</v>
      </c>
      <c r="AB30" s="11">
        <v>10.769412471152652</v>
      </c>
      <c r="AC30" s="11">
        <v>10.82929697811602</v>
      </c>
      <c r="AD30" s="11">
        <v>10.868162123930755</v>
      </c>
      <c r="AE30" s="11">
        <v>10.922728435484997</v>
      </c>
      <c r="AF30" s="11">
        <v>10.97755764739699</v>
      </c>
      <c r="AG30" s="11">
        <v>11.037545120016407</v>
      </c>
      <c r="AH30" s="11">
        <v>11.093131403220735</v>
      </c>
      <c r="AI30" s="11">
        <v>11.140229249800058</v>
      </c>
      <c r="AJ30" s="11">
        <v>11.177815751894489</v>
      </c>
      <c r="AK30" s="11">
        <v>11.228333263996936</v>
      </c>
      <c r="AL30" s="11">
        <v>11.289539360541372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41.529104684781601</v>
      </c>
      <c r="N32" s="87">
        <f t="shared" si="10"/>
        <v>41.338751149004743</v>
      </c>
      <c r="O32" s="87">
        <f t="shared" si="10"/>
        <v>42.03986687348992</v>
      </c>
      <c r="P32" s="87">
        <f t="shared" si="10"/>
        <v>42.811554485164464</v>
      </c>
      <c r="Q32" s="87">
        <f t="shared" si="10"/>
        <v>43.397301221220992</v>
      </c>
      <c r="R32" s="87">
        <f t="shared" si="10"/>
        <v>47.217473620949022</v>
      </c>
      <c r="S32" s="87">
        <f t="shared" si="10"/>
        <v>47.846194507166516</v>
      </c>
      <c r="T32" s="87">
        <f t="shared" si="10"/>
        <v>49.118190656362046</v>
      </c>
      <c r="U32" s="87">
        <f t="shared" si="10"/>
        <v>47.748780121157019</v>
      </c>
      <c r="V32" s="87">
        <f t="shared" si="10"/>
        <v>50.859474025099225</v>
      </c>
      <c r="W32" s="87">
        <f t="shared" si="10"/>
        <v>47.839237022745252</v>
      </c>
      <c r="X32" s="87">
        <f t="shared" si="10"/>
        <v>47.421822760032491</v>
      </c>
      <c r="Y32" s="87">
        <f t="shared" si="10"/>
        <v>47.629459393751034</v>
      </c>
      <c r="Z32" s="87">
        <f t="shared" si="10"/>
        <v>47.963367524696956</v>
      </c>
      <c r="AA32" s="87">
        <f t="shared" si="10"/>
        <v>48.365941275956452</v>
      </c>
      <c r="AB32" s="87">
        <f t="shared" si="10"/>
        <v>48.698299778963992</v>
      </c>
      <c r="AC32" s="87">
        <f t="shared" si="10"/>
        <v>48.98899120189872</v>
      </c>
      <c r="AD32" s="87">
        <f t="shared" si="10"/>
        <v>49.252250110607278</v>
      </c>
      <c r="AE32" s="87">
        <f t="shared" ref="AE32" si="11">SUM(AE33:AE35)</f>
        <v>49.52659926179544</v>
      </c>
      <c r="AF32" s="87">
        <f t="shared" ref="AF32" si="12">SUM(AF33:AF35)</f>
        <v>49.815916536375809</v>
      </c>
      <c r="AG32" s="87">
        <f t="shared" ref="AG32" si="13">SUM(AG33:AG35)</f>
        <v>50.116115449278688</v>
      </c>
      <c r="AH32" s="87">
        <f t="shared" ref="AH32" si="14">SUM(AH33:AH35)</f>
        <v>50.395981684271611</v>
      </c>
      <c r="AI32" s="87">
        <f t="shared" ref="AI32" si="15">SUM(AI33:AI35)</f>
        <v>50.673730122388129</v>
      </c>
      <c r="AJ32" s="87">
        <f t="shared" ref="AJ32" si="16">SUM(AJ33:AJ35)</f>
        <v>50.960306790399507</v>
      </c>
      <c r="AK32" s="87">
        <f t="shared" ref="AK32" si="17">SUM(AK33:AK35)</f>
        <v>51.236338790580014</v>
      </c>
      <c r="AL32" s="87">
        <f t="shared" ref="AL32" si="18">SUM(AL33:AL35)</f>
        <v>51.513026067164752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29.745517744449856</v>
      </c>
      <c r="N33" s="11">
        <v>28.425380917733836</v>
      </c>
      <c r="O33" s="11">
        <v>28.957520924382887</v>
      </c>
      <c r="P33" s="11">
        <v>29.431964845344059</v>
      </c>
      <c r="Q33" s="11">
        <v>29.795576407818583</v>
      </c>
      <c r="R33" s="11">
        <v>32.92307383765533</v>
      </c>
      <c r="S33" s="11">
        <v>34.185240573521888</v>
      </c>
      <c r="T33" s="11">
        <v>34.654773346725634</v>
      </c>
      <c r="U33" s="11">
        <v>33.841950278688032</v>
      </c>
      <c r="V33" s="11">
        <v>36.105717628371544</v>
      </c>
      <c r="W33" s="11">
        <v>34.120519963861241</v>
      </c>
      <c r="X33" s="11">
        <v>34.685798619018534</v>
      </c>
      <c r="Y33" s="11">
        <v>34.890366014934642</v>
      </c>
      <c r="Z33" s="11">
        <v>35.169229473990505</v>
      </c>
      <c r="AA33" s="11">
        <v>35.495011291967138</v>
      </c>
      <c r="AB33" s="11">
        <v>35.77832362718889</v>
      </c>
      <c r="AC33" s="11">
        <v>36.036934690162987</v>
      </c>
      <c r="AD33" s="11">
        <v>36.274859446057476</v>
      </c>
      <c r="AE33" s="11">
        <v>36.515053004106271</v>
      </c>
      <c r="AF33" s="11">
        <v>36.770275621248437</v>
      </c>
      <c r="AG33" s="11">
        <v>37.046780572048625</v>
      </c>
      <c r="AH33" s="11">
        <v>37.312258111819226</v>
      </c>
      <c r="AI33" s="11">
        <v>37.575735285641095</v>
      </c>
      <c r="AJ33" s="11">
        <v>37.844853339676327</v>
      </c>
      <c r="AK33" s="11">
        <v>38.106693999126428</v>
      </c>
      <c r="AL33" s="11">
        <v>38.363332115214213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10.902746354294917</v>
      </c>
      <c r="N34" s="11">
        <v>12.290363879901518</v>
      </c>
      <c r="O34" s="11">
        <v>12.462267636590038</v>
      </c>
      <c r="P34" s="11">
        <v>12.825154600208993</v>
      </c>
      <c r="Q34" s="11">
        <v>12.96066688612243</v>
      </c>
      <c r="R34" s="11">
        <v>13.702609981394827</v>
      </c>
      <c r="S34" s="11">
        <v>13.147077952165892</v>
      </c>
      <c r="T34" s="11">
        <v>13.923219002060522</v>
      </c>
      <c r="U34" s="11">
        <v>13.359377405136142</v>
      </c>
      <c r="V34" s="11">
        <v>14.25301028353654</v>
      </c>
      <c r="W34" s="11">
        <v>13.109653413017485</v>
      </c>
      <c r="X34" s="11">
        <v>12.306024612243448</v>
      </c>
      <c r="Y34" s="11">
        <v>12.302197083914155</v>
      </c>
      <c r="Z34" s="11">
        <v>12.351045289012774</v>
      </c>
      <c r="AA34" s="11">
        <v>12.421061349097634</v>
      </c>
      <c r="AB34" s="11">
        <v>12.464425679894802</v>
      </c>
      <c r="AC34" s="11">
        <v>12.492154542393974</v>
      </c>
      <c r="AD34" s="11">
        <v>12.513673700975362</v>
      </c>
      <c r="AE34" s="11">
        <v>12.545250983953158</v>
      </c>
      <c r="AF34" s="11">
        <v>12.574606367356074</v>
      </c>
      <c r="AG34" s="11">
        <v>12.594491198194167</v>
      </c>
      <c r="AH34" s="11">
        <v>12.605411192383496</v>
      </c>
      <c r="AI34" s="11">
        <v>12.617323741388052</v>
      </c>
      <c r="AJ34" s="11">
        <v>12.630534767333316</v>
      </c>
      <c r="AK34" s="11">
        <v>12.6426630764121</v>
      </c>
      <c r="AL34" s="11">
        <v>12.658944292492629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0.88084058603682436</v>
      </c>
      <c r="N35" s="11">
        <v>0.62300635136938831</v>
      </c>
      <c r="O35" s="11">
        <v>0.62007831251699597</v>
      </c>
      <c r="P35" s="11">
        <v>0.55443503961141383</v>
      </c>
      <c r="Q35" s="11">
        <v>0.64105792727998379</v>
      </c>
      <c r="R35" s="11">
        <v>0.59178980189886221</v>
      </c>
      <c r="S35" s="11">
        <v>0.51387598147873481</v>
      </c>
      <c r="T35" s="11">
        <v>0.5401983075758906</v>
      </c>
      <c r="U35" s="11">
        <v>0.54745243733284199</v>
      </c>
      <c r="V35" s="11">
        <v>0.50074611319114404</v>
      </c>
      <c r="W35" s="11">
        <v>0.60906364586652584</v>
      </c>
      <c r="X35" s="11">
        <v>0.4299995287705084</v>
      </c>
      <c r="Y35" s="11">
        <v>0.43689629490224252</v>
      </c>
      <c r="Z35" s="11">
        <v>0.44309276169367662</v>
      </c>
      <c r="AA35" s="11">
        <v>0.44986863489167922</v>
      </c>
      <c r="AB35" s="11">
        <v>0.4555504718803034</v>
      </c>
      <c r="AC35" s="11">
        <v>0.45990196934175448</v>
      </c>
      <c r="AD35" s="11">
        <v>0.46371696357444181</v>
      </c>
      <c r="AE35" s="11">
        <v>0.46629527373600865</v>
      </c>
      <c r="AF35" s="11">
        <v>0.47103454777129911</v>
      </c>
      <c r="AG35" s="11">
        <v>0.47484367903588903</v>
      </c>
      <c r="AH35" s="11">
        <v>0.47831238006889387</v>
      </c>
      <c r="AI35" s="11">
        <v>0.480671095358982</v>
      </c>
      <c r="AJ35" s="11">
        <v>0.48491868338986244</v>
      </c>
      <c r="AK35" s="11">
        <v>0.4869817150414848</v>
      </c>
      <c r="AL35" s="11">
        <v>0.4907496594579136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40.475105958763564</v>
      </c>
      <c r="N37" s="87">
        <f t="shared" ref="N37:AL37" si="19">SUM(N38:N39)</f>
        <v>42.860889428912017</v>
      </c>
      <c r="O37" s="87">
        <f t="shared" si="19"/>
        <v>45.418040409206213</v>
      </c>
      <c r="P37" s="87">
        <f t="shared" si="19"/>
        <v>45.040443830667776</v>
      </c>
      <c r="Q37" s="87">
        <f t="shared" si="19"/>
        <v>44.04212141178342</v>
      </c>
      <c r="R37" s="87">
        <f t="shared" si="19"/>
        <v>44.112464196709482</v>
      </c>
      <c r="S37" s="87">
        <f t="shared" si="19"/>
        <v>45.763908340717549</v>
      </c>
      <c r="T37" s="87">
        <f t="shared" si="19"/>
        <v>43.579994070843</v>
      </c>
      <c r="U37" s="87">
        <f t="shared" si="19"/>
        <v>44.08978292511533</v>
      </c>
      <c r="V37" s="87">
        <f t="shared" si="19"/>
        <v>44.090976017200113</v>
      </c>
      <c r="W37" s="87">
        <f t="shared" si="19"/>
        <v>43.91956022044387</v>
      </c>
      <c r="X37" s="87">
        <f t="shared" si="19"/>
        <v>44.351856223063606</v>
      </c>
      <c r="Y37" s="87">
        <f t="shared" si="19"/>
        <v>44.366238124993245</v>
      </c>
      <c r="Z37" s="87">
        <f t="shared" si="19"/>
        <v>44.501402623670828</v>
      </c>
      <c r="AA37" s="87">
        <f t="shared" si="19"/>
        <v>44.690819528036727</v>
      </c>
      <c r="AB37" s="87">
        <f t="shared" si="19"/>
        <v>44.789174430283794</v>
      </c>
      <c r="AC37" s="87">
        <f t="shared" si="19"/>
        <v>44.853082586647844</v>
      </c>
      <c r="AD37" s="87">
        <f t="shared" si="19"/>
        <v>44.87841192577433</v>
      </c>
      <c r="AE37" s="87">
        <f t="shared" si="19"/>
        <v>44.907008168289849</v>
      </c>
      <c r="AF37" s="87">
        <f t="shared" si="19"/>
        <v>44.922610140696619</v>
      </c>
      <c r="AG37" s="87">
        <f t="shared" si="19"/>
        <v>44.926985606315753</v>
      </c>
      <c r="AH37" s="87">
        <f t="shared" si="19"/>
        <v>44.9681891152334</v>
      </c>
      <c r="AI37" s="87">
        <f t="shared" si="19"/>
        <v>44.983930283017287</v>
      </c>
      <c r="AJ37" s="87">
        <f t="shared" si="19"/>
        <v>44.997482475461901</v>
      </c>
      <c r="AK37" s="87">
        <f t="shared" si="19"/>
        <v>45.013544362319536</v>
      </c>
      <c r="AL37" s="87">
        <f t="shared" si="19"/>
        <v>45.040633960699182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32.187931733103767</v>
      </c>
      <c r="N38" s="11">
        <v>34.662302948532918</v>
      </c>
      <c r="O38" s="11">
        <v>37.057908476424501</v>
      </c>
      <c r="P38" s="11">
        <v>36.808448299757984</v>
      </c>
      <c r="Q38" s="11">
        <v>36.179260323371189</v>
      </c>
      <c r="R38" s="11">
        <v>35.259233488954557</v>
      </c>
      <c r="S38" s="11">
        <v>36.869561132930599</v>
      </c>
      <c r="T38" s="11">
        <v>34.161317352119944</v>
      </c>
      <c r="U38" s="11">
        <v>34.575363376933453</v>
      </c>
      <c r="V38" s="11">
        <v>34.484465415893261</v>
      </c>
      <c r="W38" s="11">
        <v>34.228482407914534</v>
      </c>
      <c r="X38" s="11">
        <v>34.052911073681663</v>
      </c>
      <c r="Y38" s="11">
        <v>33.965749824941305</v>
      </c>
      <c r="Z38" s="11">
        <v>33.961253183693408</v>
      </c>
      <c r="AA38" s="11">
        <v>33.993685842778561</v>
      </c>
      <c r="AB38" s="11">
        <v>33.956955990456294</v>
      </c>
      <c r="AC38" s="11">
        <v>33.879315214806176</v>
      </c>
      <c r="AD38" s="11">
        <v>33.776807778374639</v>
      </c>
      <c r="AE38" s="11">
        <v>33.687296790609572</v>
      </c>
      <c r="AF38" s="11">
        <v>33.582580775567557</v>
      </c>
      <c r="AG38" s="11">
        <v>33.460102787931007</v>
      </c>
      <c r="AH38" s="11">
        <v>33.382942829980628</v>
      </c>
      <c r="AI38" s="11">
        <v>33.277245391535274</v>
      </c>
      <c r="AJ38" s="11">
        <v>33.165762705239644</v>
      </c>
      <c r="AK38" s="11">
        <v>33.056809143661475</v>
      </c>
      <c r="AL38" s="11">
        <v>32.962455671638708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8.2871742256597951</v>
      </c>
      <c r="N39" s="11">
        <v>8.1985864803790989</v>
      </c>
      <c r="O39" s="11">
        <v>8.3601319327817105</v>
      </c>
      <c r="P39" s="11">
        <v>8.2319955309097903</v>
      </c>
      <c r="Q39" s="11">
        <v>7.862861088412231</v>
      </c>
      <c r="R39" s="11">
        <v>8.8532307077549284</v>
      </c>
      <c r="S39" s="11">
        <v>8.8943472077869519</v>
      </c>
      <c r="T39" s="11">
        <v>9.4186767187230558</v>
      </c>
      <c r="U39" s="11">
        <v>9.514419548181877</v>
      </c>
      <c r="V39" s="11">
        <v>9.6065106013068515</v>
      </c>
      <c r="W39" s="11">
        <v>9.6910778125293326</v>
      </c>
      <c r="X39" s="11">
        <v>10.298945149381941</v>
      </c>
      <c r="Y39" s="11">
        <v>10.400488300051943</v>
      </c>
      <c r="Z39" s="11">
        <v>10.540149439977419</v>
      </c>
      <c r="AA39" s="11">
        <v>10.697133685258162</v>
      </c>
      <c r="AB39" s="11">
        <v>10.832218439827502</v>
      </c>
      <c r="AC39" s="11">
        <v>10.973767371841671</v>
      </c>
      <c r="AD39" s="11">
        <v>11.101604147399691</v>
      </c>
      <c r="AE39" s="11">
        <v>11.219711377680275</v>
      </c>
      <c r="AF39" s="11">
        <v>11.340029365129061</v>
      </c>
      <c r="AG39" s="11">
        <v>11.466882818384747</v>
      </c>
      <c r="AH39" s="11">
        <v>11.58524628525277</v>
      </c>
      <c r="AI39" s="11">
        <v>11.706684891482009</v>
      </c>
      <c r="AJ39" s="11">
        <v>11.831719770222259</v>
      </c>
      <c r="AK39" s="11">
        <v>11.956735218658057</v>
      </c>
      <c r="AL39" s="11">
        <v>12.078178289060476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25.183006056455817</v>
      </c>
      <c r="N41" s="87">
        <f t="shared" ref="N41" si="20">SUM(N42:N43)</f>
        <v>25.325930465045083</v>
      </c>
      <c r="O41" s="87">
        <f t="shared" ref="O41" si="21">SUM(O42:O43)</f>
        <v>25.665939878689191</v>
      </c>
      <c r="P41" s="87">
        <f t="shared" ref="P41" si="22">SUM(P42:P43)</f>
        <v>24.228886678144356</v>
      </c>
      <c r="Q41" s="87">
        <f t="shared" ref="Q41" si="23">SUM(Q42:Q43)</f>
        <v>25.772019029769034</v>
      </c>
      <c r="R41" s="87">
        <f t="shared" ref="R41" si="24">SUM(R42:R43)</f>
        <v>25.764537605450322</v>
      </c>
      <c r="S41" s="87">
        <f t="shared" ref="S41" si="25">SUM(S42:S43)</f>
        <v>28.512930980257543</v>
      </c>
      <c r="T41" s="87">
        <f t="shared" ref="T41" si="26">SUM(T42:T43)</f>
        <v>27.58327313321</v>
      </c>
      <c r="U41" s="87">
        <f t="shared" ref="U41" si="27">SUM(U42:U43)</f>
        <v>27.731235209751706</v>
      </c>
      <c r="V41" s="87">
        <f t="shared" ref="V41" si="28">SUM(V42:V43)</f>
        <v>27.864821182414438</v>
      </c>
      <c r="W41" s="87">
        <f t="shared" ref="W41" si="29">SUM(W42:W43)</f>
        <v>23.233726420590095</v>
      </c>
      <c r="X41" s="87">
        <f t="shared" ref="X41" si="30">SUM(X42:X43)</f>
        <v>24.320312624408153</v>
      </c>
      <c r="Y41" s="87">
        <f t="shared" ref="Y41" si="31">SUM(Y42:Y43)</f>
        <v>24.175872451196227</v>
      </c>
      <c r="Z41" s="87">
        <f t="shared" ref="Z41" si="32">SUM(Z42:Z43)</f>
        <v>24.182745284591014</v>
      </c>
      <c r="AA41" s="87">
        <f t="shared" ref="AA41" si="33">SUM(AA42:AA43)</f>
        <v>24.226542592888695</v>
      </c>
      <c r="AB41" s="87">
        <f t="shared" ref="AB41" si="34">SUM(AB42:AB43)</f>
        <v>24.170102670398609</v>
      </c>
      <c r="AC41" s="87">
        <f t="shared" ref="AC41" si="35">SUM(AC42:AC43)</f>
        <v>24.093025455735884</v>
      </c>
      <c r="AD41" s="87">
        <f t="shared" ref="AD41" si="36">SUM(AD42:AD43)</f>
        <v>24.022158203918206</v>
      </c>
      <c r="AE41" s="87">
        <f t="shared" ref="AE41" si="37">SUM(AE42:AE43)</f>
        <v>23.943634282982753</v>
      </c>
      <c r="AF41" s="87">
        <f t="shared" ref="AF41" si="38">SUM(AF42:AF43)</f>
        <v>23.868170487076235</v>
      </c>
      <c r="AG41" s="87">
        <f t="shared" ref="AG41" si="39">SUM(AG42:AG43)</f>
        <v>23.796472741174689</v>
      </c>
      <c r="AH41" s="87">
        <f t="shared" ref="AH41" si="40">SUM(AH42:AH43)</f>
        <v>23.715733334186712</v>
      </c>
      <c r="AI41" s="87">
        <f t="shared" ref="AI41" si="41">SUM(AI42:AI43)</f>
        <v>23.649961141276453</v>
      </c>
      <c r="AJ41" s="87">
        <f t="shared" ref="AJ41" si="42">SUM(AJ42:AJ43)</f>
        <v>23.610006475306932</v>
      </c>
      <c r="AK41" s="87">
        <f t="shared" ref="AK41" si="43">SUM(AK42:AK43)</f>
        <v>23.586866529420597</v>
      </c>
      <c r="AL41" s="87">
        <f t="shared" ref="AL41" si="44">SUM(AL42:AL43)</f>
        <v>23.570946741011522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8.3820141054579054</v>
      </c>
      <c r="N42" s="11">
        <v>7.9880531190439221</v>
      </c>
      <c r="O42" s="11">
        <v>7.9857942603628702</v>
      </c>
      <c r="P42" s="11">
        <v>8.0628569452608279</v>
      </c>
      <c r="Q42" s="11">
        <v>8.0206737190176476</v>
      </c>
      <c r="R42" s="11">
        <v>8.0260226574220681</v>
      </c>
      <c r="S42" s="11">
        <v>8.3703947879053207</v>
      </c>
      <c r="T42" s="11">
        <v>8.7825345263962937</v>
      </c>
      <c r="U42" s="11">
        <v>8.279879219536479</v>
      </c>
      <c r="V42" s="11">
        <v>8.1258526254614427</v>
      </c>
      <c r="W42" s="11">
        <v>7.0556909979899514</v>
      </c>
      <c r="X42" s="11">
        <v>7.6898664476425491</v>
      </c>
      <c r="Y42" s="11">
        <v>7.6405720566253468</v>
      </c>
      <c r="Z42" s="11">
        <v>7.6496291649663215</v>
      </c>
      <c r="AA42" s="11">
        <v>7.6651688106437961</v>
      </c>
      <c r="AB42" s="11">
        <v>7.6454002108969306</v>
      </c>
      <c r="AC42" s="11">
        <v>7.6050920504088175</v>
      </c>
      <c r="AD42" s="11">
        <v>7.5708388061312304</v>
      </c>
      <c r="AE42" s="11">
        <v>7.5376147768570805</v>
      </c>
      <c r="AF42" s="11">
        <v>7.5014000525184148</v>
      </c>
      <c r="AG42" s="11">
        <v>7.4654069051934711</v>
      </c>
      <c r="AH42" s="11">
        <v>7.4331408102472274</v>
      </c>
      <c r="AI42" s="11">
        <v>7.3977415463609546</v>
      </c>
      <c r="AJ42" s="11">
        <v>7.3739843677351189</v>
      </c>
      <c r="AK42" s="11">
        <v>7.3646032144553963</v>
      </c>
      <c r="AL42" s="11">
        <v>7.3538804712686536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16.800991950997911</v>
      </c>
      <c r="N43" s="11">
        <v>17.337877346001161</v>
      </c>
      <c r="O43" s="11">
        <v>17.680145618326321</v>
      </c>
      <c r="P43" s="11">
        <v>16.166029732883526</v>
      </c>
      <c r="Q43" s="11">
        <v>17.751345310751386</v>
      </c>
      <c r="R43" s="11">
        <v>17.738514948028254</v>
      </c>
      <c r="S43" s="11">
        <v>20.142536192352221</v>
      </c>
      <c r="T43" s="11">
        <v>18.800738606813706</v>
      </c>
      <c r="U43" s="11">
        <v>19.451355990215227</v>
      </c>
      <c r="V43" s="11">
        <v>19.738968556952997</v>
      </c>
      <c r="W43" s="11">
        <v>16.178035422600143</v>
      </c>
      <c r="X43" s="11">
        <v>16.630446176765602</v>
      </c>
      <c r="Y43" s="11">
        <v>16.535300394570882</v>
      </c>
      <c r="Z43" s="11">
        <v>16.533116119624694</v>
      </c>
      <c r="AA43" s="11">
        <v>16.5613737822449</v>
      </c>
      <c r="AB43" s="11">
        <v>16.524702459501679</v>
      </c>
      <c r="AC43" s="11">
        <v>16.487933405327066</v>
      </c>
      <c r="AD43" s="11">
        <v>16.451319397786975</v>
      </c>
      <c r="AE43" s="11">
        <v>16.406019506125674</v>
      </c>
      <c r="AF43" s="11">
        <v>16.366770434557822</v>
      </c>
      <c r="AG43" s="11">
        <v>16.331065835981217</v>
      </c>
      <c r="AH43" s="11">
        <v>16.282592523939485</v>
      </c>
      <c r="AI43" s="11">
        <v>16.252219594915498</v>
      </c>
      <c r="AJ43" s="11">
        <v>16.236022107571813</v>
      </c>
      <c r="AK43" s="11">
        <v>16.2222633149652</v>
      </c>
      <c r="AL43" s="11">
        <v>16.217066269742869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58.60779010661787</v>
      </c>
      <c r="N45" s="87">
        <f t="shared" ref="N45" si="45">SUM(N46:N47)</f>
        <v>58.140933613072164</v>
      </c>
      <c r="O45" s="87">
        <f t="shared" ref="O45" si="46">SUM(O46:O47)</f>
        <v>58.949647092322536</v>
      </c>
      <c r="P45" s="87">
        <f t="shared" ref="P45" si="47">SUM(P46:P47)</f>
        <v>56.607578694066376</v>
      </c>
      <c r="Q45" s="87">
        <f t="shared" ref="Q45" si="48">SUM(Q46:Q47)</f>
        <v>58.698286859184385</v>
      </c>
      <c r="R45" s="87">
        <f t="shared" ref="R45" si="49">SUM(R46:R47)</f>
        <v>58.934685719907762</v>
      </c>
      <c r="S45" s="87">
        <f t="shared" ref="S45" si="50">SUM(S46:S47)</f>
        <v>61.1928850787423</v>
      </c>
      <c r="T45" s="87">
        <f t="shared" ref="T45" si="51">SUM(T46:T47)</f>
        <v>61.371233292806991</v>
      </c>
      <c r="U45" s="87">
        <f t="shared" ref="U45" si="52">SUM(U46:U47)</f>
        <v>60.108068645846878</v>
      </c>
      <c r="V45" s="87">
        <f t="shared" ref="V45" si="53">SUM(V46:V47)</f>
        <v>61.724436239008696</v>
      </c>
      <c r="W45" s="87">
        <f t="shared" ref="W45" si="54">SUM(W46:W47)</f>
        <v>55.679094264707729</v>
      </c>
      <c r="X45" s="87">
        <f t="shared" ref="X45" si="55">SUM(X46:X47)</f>
        <v>56.332314724670788</v>
      </c>
      <c r="Y45" s="87">
        <f t="shared" ref="Y45" si="56">SUM(Y46:Y47)</f>
        <v>56.331605359994427</v>
      </c>
      <c r="Z45" s="87">
        <f t="shared" ref="Z45" si="57">SUM(Z46:Z47)</f>
        <v>56.235599311924958</v>
      </c>
      <c r="AA45" s="87">
        <f t="shared" ref="AA45" si="58">SUM(AA46:AA47)</f>
        <v>56.209329514042935</v>
      </c>
      <c r="AB45" s="87">
        <f t="shared" ref="AB45" si="59">SUM(AB46:AB47)</f>
        <v>56.022538893596277</v>
      </c>
      <c r="AC45" s="87">
        <f t="shared" ref="AC45" si="60">SUM(AC46:AC47)</f>
        <v>55.788291633986383</v>
      </c>
      <c r="AD45" s="87">
        <f t="shared" ref="AD45" si="61">SUM(AD46:AD47)</f>
        <v>55.546049873439486</v>
      </c>
      <c r="AE45" s="87">
        <f t="shared" ref="AE45" si="62">SUM(AE46:AE47)</f>
        <v>55.310158894116086</v>
      </c>
      <c r="AF45" s="87">
        <f t="shared" ref="AF45" si="63">SUM(AF46:AF47)</f>
        <v>55.091753381876785</v>
      </c>
      <c r="AG45" s="87">
        <f t="shared" ref="AG45" si="64">SUM(AG46:AG47)</f>
        <v>54.870991973589511</v>
      </c>
      <c r="AH45" s="87">
        <f t="shared" ref="AH45" si="65">SUM(AH46:AH47)</f>
        <v>54.644184817646</v>
      </c>
      <c r="AI45" s="87">
        <f t="shared" ref="AI45" si="66">SUM(AI46:AI47)</f>
        <v>54.41649266782499</v>
      </c>
      <c r="AJ45" s="87">
        <f t="shared" ref="AJ45" si="67">SUM(AJ46:AJ47)</f>
        <v>54.218209425760364</v>
      </c>
      <c r="AK45" s="87">
        <f t="shared" ref="AK45" si="68">SUM(AK46:AK47)</f>
        <v>53.978034520317507</v>
      </c>
      <c r="AL45" s="87">
        <f t="shared" ref="AL45" si="69">SUM(AL46:AL47)</f>
        <v>53.701999076663448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6.8142686903953162</v>
      </c>
      <c r="N46" s="11">
        <v>6.8507916237123077</v>
      </c>
      <c r="O46" s="11">
        <v>6.7108010657311636</v>
      </c>
      <c r="P46" s="11">
        <v>6.3712811083392262</v>
      </c>
      <c r="Q46" s="11">
        <v>7.0859375673844571</v>
      </c>
      <c r="R46" s="11">
        <v>7.063310593170133</v>
      </c>
      <c r="S46" s="11">
        <v>7.5254611441391486</v>
      </c>
      <c r="T46" s="11">
        <v>6.92207508742825</v>
      </c>
      <c r="U46" s="11">
        <v>6.4436536230878199</v>
      </c>
      <c r="V46" s="11">
        <v>6.4613374101562142</v>
      </c>
      <c r="W46" s="11">
        <v>5.6232553409591262</v>
      </c>
      <c r="X46" s="11">
        <v>10.028598845926682</v>
      </c>
      <c r="Y46" s="11">
        <v>10.174627650252384</v>
      </c>
      <c r="Z46" s="11">
        <v>10.345808109351342</v>
      </c>
      <c r="AA46" s="11">
        <v>10.523978481596883</v>
      </c>
      <c r="AB46" s="11">
        <v>10.637464188413258</v>
      </c>
      <c r="AC46" s="11">
        <v>10.703966103083978</v>
      </c>
      <c r="AD46" s="11">
        <v>10.799339893613473</v>
      </c>
      <c r="AE46" s="11">
        <v>10.93586569137158</v>
      </c>
      <c r="AF46" s="11">
        <v>11.07998203722407</v>
      </c>
      <c r="AG46" s="11">
        <v>11.215525390374612</v>
      </c>
      <c r="AH46" s="11">
        <v>11.340921450082957</v>
      </c>
      <c r="AI46" s="11">
        <v>11.465781064958106</v>
      </c>
      <c r="AJ46" s="11">
        <v>11.590679175199556</v>
      </c>
      <c r="AK46" s="11">
        <v>11.709289142398605</v>
      </c>
      <c r="AL46" s="11">
        <v>11.837179398559336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51.793521416222553</v>
      </c>
      <c r="N47" s="11">
        <v>51.29014198935986</v>
      </c>
      <c r="O47" s="11">
        <v>52.238846026591375</v>
      </c>
      <c r="P47" s="11">
        <v>50.236297585727151</v>
      </c>
      <c r="Q47" s="11">
        <v>51.61234929179993</v>
      </c>
      <c r="R47" s="11">
        <v>51.871375126737632</v>
      </c>
      <c r="S47" s="11">
        <v>53.66742393460315</v>
      </c>
      <c r="T47" s="11">
        <v>54.449158205378744</v>
      </c>
      <c r="U47" s="11">
        <v>53.664415022759059</v>
      </c>
      <c r="V47" s="11">
        <v>55.263098828852485</v>
      </c>
      <c r="W47" s="11">
        <v>50.055838923748603</v>
      </c>
      <c r="X47" s="11">
        <v>46.303715878744107</v>
      </c>
      <c r="Y47" s="11">
        <v>46.156977709742044</v>
      </c>
      <c r="Z47" s="11">
        <v>45.889791202573612</v>
      </c>
      <c r="AA47" s="11">
        <v>45.68535103244605</v>
      </c>
      <c r="AB47" s="11">
        <v>45.385074705183015</v>
      </c>
      <c r="AC47" s="11">
        <v>45.084325530902404</v>
      </c>
      <c r="AD47" s="11">
        <v>44.746709979826015</v>
      </c>
      <c r="AE47" s="11">
        <v>44.374293202744504</v>
      </c>
      <c r="AF47" s="11">
        <v>44.011771344652715</v>
      </c>
      <c r="AG47" s="11">
        <v>43.655466583214903</v>
      </c>
      <c r="AH47" s="11">
        <v>43.303263367563041</v>
      </c>
      <c r="AI47" s="11">
        <v>42.950711602866882</v>
      </c>
      <c r="AJ47" s="11">
        <v>42.62753025056081</v>
      </c>
      <c r="AK47" s="11">
        <v>42.268745377918904</v>
      </c>
      <c r="AL47" s="11">
        <v>41.864819678104112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518.91299999999956</v>
      </c>
      <c r="N49" s="87">
        <f t="shared" si="70"/>
        <v>524.19299999999998</v>
      </c>
      <c r="O49" s="87">
        <f t="shared" si="70"/>
        <v>535.47100000000023</v>
      </c>
      <c r="P49" s="87">
        <f t="shared" si="70"/>
        <v>534.23999999999955</v>
      </c>
      <c r="Q49" s="87">
        <f t="shared" si="70"/>
        <v>542.21299999999974</v>
      </c>
      <c r="R49" s="87">
        <f t="shared" si="70"/>
        <v>554.29899999999986</v>
      </c>
      <c r="S49" s="87">
        <f t="shared" si="70"/>
        <v>581.5659999999998</v>
      </c>
      <c r="T49" s="87">
        <f t="shared" si="70"/>
        <v>576.04099999999994</v>
      </c>
      <c r="U49" s="87">
        <f t="shared" si="70"/>
        <v>569.05700000000002</v>
      </c>
      <c r="V49" s="87">
        <f t="shared" si="70"/>
        <v>595.88100000000043</v>
      </c>
      <c r="W49" s="87">
        <f t="shared" si="70"/>
        <v>580.88100000000043</v>
      </c>
      <c r="X49" s="87">
        <f t="shared" si="70"/>
        <v>585.40900000000022</v>
      </c>
      <c r="Y49" s="87">
        <f t="shared" si="70"/>
        <v>588.2170000000001</v>
      </c>
      <c r="Z49" s="87">
        <f t="shared" si="70"/>
        <v>592.71600000000012</v>
      </c>
      <c r="AA49" s="87">
        <f t="shared" si="70"/>
        <v>597.72700000000009</v>
      </c>
      <c r="AB49" s="87">
        <f t="shared" si="70"/>
        <v>601.08500000000026</v>
      </c>
      <c r="AC49" s="87">
        <f t="shared" si="70"/>
        <v>604.00399999999991</v>
      </c>
      <c r="AD49" s="87">
        <f t="shared" si="70"/>
        <v>606.59699999999953</v>
      </c>
      <c r="AE49" s="87">
        <f t="shared" ref="AE49:AL49" si="71">SUM(AE5,AE9,AE15,AE22,AE26,AE32,AE37,AE41,AE45)</f>
        <v>609.15999999999985</v>
      </c>
      <c r="AF49" s="87">
        <f t="shared" si="71"/>
        <v>611.70999999999958</v>
      </c>
      <c r="AG49" s="87">
        <f t="shared" si="71"/>
        <v>614.48500000000001</v>
      </c>
      <c r="AH49" s="87">
        <f t="shared" si="71"/>
        <v>617.19799999999918</v>
      </c>
      <c r="AI49" s="87">
        <f t="shared" si="71"/>
        <v>619.89799999999991</v>
      </c>
      <c r="AJ49" s="87">
        <f t="shared" si="71"/>
        <v>622.60400000000016</v>
      </c>
      <c r="AK49" s="87">
        <f t="shared" si="71"/>
        <v>625.28200000000015</v>
      </c>
      <c r="AL49" s="87">
        <f t="shared" si="71"/>
        <v>627.94699999999966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0.10462031857387577</v>
      </c>
      <c r="N52" s="337">
        <f t="shared" si="73"/>
        <v>0.11539830688647727</v>
      </c>
      <c r="O52" s="337">
        <f t="shared" si="73"/>
        <v>0.1173541527272537</v>
      </c>
      <c r="P52" s="337">
        <f t="shared" si="73"/>
        <v>0.12093329628224428</v>
      </c>
      <c r="Q52" s="337">
        <f t="shared" si="73"/>
        <v>0.11987542954809215</v>
      </c>
      <c r="R52" s="337">
        <f t="shared" si="73"/>
        <v>0.12026889401264926</v>
      </c>
      <c r="S52" s="337">
        <f t="shared" si="73"/>
        <v>0.12237442845856905</v>
      </c>
      <c r="T52" s="337">
        <f t="shared" si="73"/>
        <v>0.12468005088308769</v>
      </c>
      <c r="U52" s="337">
        <f t="shared" si="73"/>
        <v>0.12569131920484258</v>
      </c>
      <c r="V52" s="337">
        <f t="shared" si="73"/>
        <v>0.12860060336280912</v>
      </c>
      <c r="W52" s="337">
        <f t="shared" si="73"/>
        <v>0.13122151012787814</v>
      </c>
      <c r="X52" s="337">
        <f t="shared" si="73"/>
        <v>0.11875365244827323</v>
      </c>
      <c r="Y52" s="337">
        <f t="shared" si="73"/>
        <v>0.11952191388062569</v>
      </c>
      <c r="Z52" s="337">
        <f t="shared" si="73"/>
        <v>0.12026643453482493</v>
      </c>
      <c r="AA52" s="337">
        <f t="shared" si="73"/>
        <v>0.12093117943598776</v>
      </c>
      <c r="AB52" s="337">
        <f t="shared" si="73"/>
        <v>0.12155121598471666</v>
      </c>
      <c r="AC52" s="337">
        <f t="shared" si="73"/>
        <v>0.12218335728814161</v>
      </c>
      <c r="AD52" s="337">
        <f t="shared" si="73"/>
        <v>0.12283673692091461</v>
      </c>
      <c r="AE52" s="337">
        <f t="shared" ref="AE52:AL52" si="74">AE5/AE$49</f>
        <v>0.12347929237256514</v>
      </c>
      <c r="AF52" s="337">
        <f t="shared" si="74"/>
        <v>0.12409416224241561</v>
      </c>
      <c r="AG52" s="337">
        <f t="shared" si="74"/>
        <v>0.12471026816240649</v>
      </c>
      <c r="AH52" s="337">
        <f t="shared" si="74"/>
        <v>0.12530702766618426</v>
      </c>
      <c r="AI52" s="337">
        <f t="shared" si="74"/>
        <v>0.12593467442046499</v>
      </c>
      <c r="AJ52" s="337">
        <f t="shared" si="74"/>
        <v>0.12652404694136329</v>
      </c>
      <c r="AK52" s="337">
        <f t="shared" si="74"/>
        <v>0.12719283192322223</v>
      </c>
      <c r="AL52" s="337">
        <f t="shared" si="74"/>
        <v>0.12782920751563506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7.5293009396530622E-2</v>
      </c>
      <c r="N53" s="336">
        <f t="shared" si="75"/>
        <v>8.237788391378198E-2</v>
      </c>
      <c r="O53" s="336">
        <f t="shared" si="75"/>
        <v>8.3505410756280415E-2</v>
      </c>
      <c r="P53" s="336">
        <f t="shared" si="75"/>
        <v>8.5888620560713877E-2</v>
      </c>
      <c r="Q53" s="336">
        <f t="shared" si="75"/>
        <v>8.2438239581996128E-2</v>
      </c>
      <c r="R53" s="336">
        <f t="shared" si="75"/>
        <v>8.5077297259111437E-2</v>
      </c>
      <c r="S53" s="336">
        <f t="shared" si="75"/>
        <v>8.9955475343464181E-2</v>
      </c>
      <c r="T53" s="336">
        <f t="shared" si="75"/>
        <v>9.0515485895029224E-2</v>
      </c>
      <c r="U53" s="336">
        <f t="shared" si="75"/>
        <v>9.0527223064928899E-2</v>
      </c>
      <c r="V53" s="336">
        <f t="shared" si="75"/>
        <v>9.3303615738543205E-2</v>
      </c>
      <c r="W53" s="336">
        <f t="shared" si="75"/>
        <v>9.5675465926103404E-2</v>
      </c>
      <c r="X53" s="336">
        <f t="shared" si="75"/>
        <v>8.3568781973938078E-2</v>
      </c>
      <c r="Y53" s="336">
        <f t="shared" si="75"/>
        <v>8.3977058502541224E-2</v>
      </c>
      <c r="Z53" s="336">
        <f t="shared" si="75"/>
        <v>8.4408816360797986E-2</v>
      </c>
      <c r="AA53" s="336">
        <f t="shared" si="75"/>
        <v>8.4762176559558852E-2</v>
      </c>
      <c r="AB53" s="336">
        <f t="shared" si="75"/>
        <v>8.5083063829120245E-2</v>
      </c>
      <c r="AC53" s="336">
        <f t="shared" si="75"/>
        <v>8.5411110525966449E-2</v>
      </c>
      <c r="AD53" s="336">
        <f t="shared" si="75"/>
        <v>8.5751644821185857E-2</v>
      </c>
      <c r="AE53" s="336">
        <f t="shared" ref="AE53:AL53" si="76">AE6/AE$49</f>
        <v>8.6108752980523257E-2</v>
      </c>
      <c r="AF53" s="336">
        <f t="shared" si="76"/>
        <v>8.6446872432664024E-2</v>
      </c>
      <c r="AG53" s="336">
        <f t="shared" si="76"/>
        <v>8.6786674264874075E-2</v>
      </c>
      <c r="AH53" s="336">
        <f t="shared" si="76"/>
        <v>8.7112277160220825E-2</v>
      </c>
      <c r="AI53" s="336">
        <f t="shared" si="76"/>
        <v>8.7458843627343477E-2</v>
      </c>
      <c r="AJ53" s="336">
        <f t="shared" si="76"/>
        <v>8.7783591667506503E-2</v>
      </c>
      <c r="AK53" s="336">
        <f t="shared" si="76"/>
        <v>8.8160524757519967E-2</v>
      </c>
      <c r="AL53" s="336">
        <f t="shared" si="76"/>
        <v>8.850249425947411E-2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2.9327309177345148E-2</v>
      </c>
      <c r="N54" s="336">
        <f t="shared" si="77"/>
        <v>3.30204229726953E-2</v>
      </c>
      <c r="O54" s="336">
        <f t="shared" si="77"/>
        <v>3.3848741970973296E-2</v>
      </c>
      <c r="P54" s="336">
        <f t="shared" si="77"/>
        <v>3.5044675721530395E-2</v>
      </c>
      <c r="Q54" s="336">
        <f t="shared" si="77"/>
        <v>3.7437189966096025E-2</v>
      </c>
      <c r="R54" s="336">
        <f t="shared" si="77"/>
        <v>3.5191596753537821E-2</v>
      </c>
      <c r="S54" s="336">
        <f t="shared" si="77"/>
        <v>3.241895311510487E-2</v>
      </c>
      <c r="T54" s="336">
        <f t="shared" si="77"/>
        <v>3.4164564988058477E-2</v>
      </c>
      <c r="U54" s="336">
        <f t="shared" si="77"/>
        <v>3.5164096139913677E-2</v>
      </c>
      <c r="V54" s="336">
        <f t="shared" si="77"/>
        <v>3.5296987624265926E-2</v>
      </c>
      <c r="W54" s="336">
        <f t="shared" si="77"/>
        <v>3.5546044201774749E-2</v>
      </c>
      <c r="X54" s="336">
        <f t="shared" si="77"/>
        <v>3.5184870474335141E-2</v>
      </c>
      <c r="Y54" s="336">
        <f t="shared" si="77"/>
        <v>3.5544855378084467E-2</v>
      </c>
      <c r="Z54" s="336">
        <f t="shared" si="77"/>
        <v>3.585761817402696E-2</v>
      </c>
      <c r="AA54" s="336">
        <f t="shared" si="77"/>
        <v>3.6169002876428907E-2</v>
      </c>
      <c r="AB54" s="336">
        <f t="shared" si="77"/>
        <v>3.6468152155596401E-2</v>
      </c>
      <c r="AC54" s="336">
        <f t="shared" si="77"/>
        <v>3.6772246762175158E-2</v>
      </c>
      <c r="AD54" s="336">
        <f t="shared" si="77"/>
        <v>3.7085092099728753E-2</v>
      </c>
      <c r="AE54" s="336">
        <f t="shared" ref="AE54:AL54" si="78">AE7/AE$49</f>
        <v>3.7370539392041893E-2</v>
      </c>
      <c r="AF54" s="336">
        <f t="shared" si="78"/>
        <v>3.7647289809751586E-2</v>
      </c>
      <c r="AG54" s="336">
        <f t="shared" si="78"/>
        <v>3.7923593897532422E-2</v>
      </c>
      <c r="AH54" s="336">
        <f t="shared" si="78"/>
        <v>3.8194750505963437E-2</v>
      </c>
      <c r="AI54" s="336">
        <f t="shared" si="78"/>
        <v>3.8475830793121515E-2</v>
      </c>
      <c r="AJ54" s="336">
        <f t="shared" si="78"/>
        <v>3.8740455273856791E-2</v>
      </c>
      <c r="AK54" s="336">
        <f t="shared" si="78"/>
        <v>3.903230716570226E-2</v>
      </c>
      <c r="AL54" s="336">
        <f t="shared" si="78"/>
        <v>3.9326713256160946E-2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0.23131768170046355</v>
      </c>
      <c r="N56" s="337">
        <f t="shared" si="79"/>
        <v>0.22619502171775033</v>
      </c>
      <c r="O56" s="337">
        <f t="shared" si="79"/>
        <v>0.22603827288816267</v>
      </c>
      <c r="P56" s="337">
        <f t="shared" si="79"/>
        <v>0.23249649858427149</v>
      </c>
      <c r="Q56" s="337">
        <f t="shared" si="79"/>
        <v>0.23131155388174329</v>
      </c>
      <c r="R56" s="337">
        <f t="shared" si="79"/>
        <v>0.23075059305145396</v>
      </c>
      <c r="S56" s="337">
        <f t="shared" si="79"/>
        <v>0.23701920337144552</v>
      </c>
      <c r="T56" s="337">
        <f t="shared" si="79"/>
        <v>0.2290215931469595</v>
      </c>
      <c r="U56" s="337">
        <f t="shared" si="79"/>
        <v>0.23598415304721282</v>
      </c>
      <c r="V56" s="337">
        <f t="shared" si="79"/>
        <v>0.24587439063649777</v>
      </c>
      <c r="W56" s="337">
        <f t="shared" si="79"/>
        <v>0.2575860364464081</v>
      </c>
      <c r="X56" s="337">
        <f t="shared" si="79"/>
        <v>0.26791321018468151</v>
      </c>
      <c r="Y56" s="337">
        <f t="shared" si="79"/>
        <v>0.26916410758752418</v>
      </c>
      <c r="Z56" s="337">
        <f t="shared" si="79"/>
        <v>0.27077303718322154</v>
      </c>
      <c r="AA56" s="337">
        <f t="shared" si="79"/>
        <v>0.27232509882712724</v>
      </c>
      <c r="AB56" s="337">
        <f t="shared" si="79"/>
        <v>0.2739050392012306</v>
      </c>
      <c r="AC56" s="337">
        <f t="shared" si="79"/>
        <v>0.2755282688302601</v>
      </c>
      <c r="AD56" s="337">
        <f t="shared" si="79"/>
        <v>0.27717596579366816</v>
      </c>
      <c r="AE56" s="337">
        <f t="shared" ref="AE56:AL56" si="80">AE9/AE$49</f>
        <v>0.27880653327959992</v>
      </c>
      <c r="AF56" s="337">
        <f t="shared" si="80"/>
        <v>0.28034943163664489</v>
      </c>
      <c r="AG56" s="337">
        <f t="shared" si="80"/>
        <v>0.28190650737409001</v>
      </c>
      <c r="AH56" s="337">
        <f t="shared" si="80"/>
        <v>0.28342571513777043</v>
      </c>
      <c r="AI56" s="337">
        <f t="shared" si="80"/>
        <v>0.28495985077897418</v>
      </c>
      <c r="AJ56" s="337">
        <f t="shared" si="80"/>
        <v>0.28647488898162132</v>
      </c>
      <c r="AK56" s="337">
        <f t="shared" si="80"/>
        <v>0.28805551380142214</v>
      </c>
      <c r="AL56" s="337">
        <f t="shared" si="80"/>
        <v>0.28951133091252451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8.7290945650630988E-2</v>
      </c>
      <c r="N57" s="336">
        <f t="shared" si="81"/>
        <v>8.6657816144344882E-2</v>
      </c>
      <c r="O57" s="336">
        <f t="shared" si="81"/>
        <v>8.6111121877779292E-2</v>
      </c>
      <c r="P57" s="336">
        <f t="shared" si="81"/>
        <v>8.80655399243917E-2</v>
      </c>
      <c r="Q57" s="336">
        <f t="shared" si="81"/>
        <v>9.1694958052917136E-2</v>
      </c>
      <c r="R57" s="336">
        <f t="shared" si="81"/>
        <v>9.163970057217051E-2</v>
      </c>
      <c r="S57" s="336">
        <f t="shared" si="81"/>
        <v>9.3974939202151178E-2</v>
      </c>
      <c r="T57" s="336">
        <f t="shared" si="81"/>
        <v>8.8698605007085235E-2</v>
      </c>
      <c r="U57" s="336">
        <f t="shared" si="81"/>
        <v>9.1745744163174006E-2</v>
      </c>
      <c r="V57" s="336">
        <f t="shared" si="81"/>
        <v>9.5500799480325568E-2</v>
      </c>
      <c r="W57" s="336">
        <f t="shared" si="81"/>
        <v>0.10011947509685298</v>
      </c>
      <c r="X57" s="336">
        <f t="shared" si="81"/>
        <v>0.11496508964335729</v>
      </c>
      <c r="Y57" s="336">
        <f t="shared" si="81"/>
        <v>0.11596035019361202</v>
      </c>
      <c r="Z57" s="336">
        <f t="shared" si="81"/>
        <v>0.11708125226334801</v>
      </c>
      <c r="AA57" s="336">
        <f t="shared" si="81"/>
        <v>0.1181439464235869</v>
      </c>
      <c r="AB57" s="336">
        <f t="shared" si="81"/>
        <v>0.11917595665980735</v>
      </c>
      <c r="AC57" s="336">
        <f t="shared" si="81"/>
        <v>0.12024313772222928</v>
      </c>
      <c r="AD57" s="336">
        <f t="shared" si="81"/>
        <v>0.12135219617757316</v>
      </c>
      <c r="AE57" s="336">
        <f t="shared" ref="AE57:AL57" si="82">AE10/AE$49</f>
        <v>0.12245319607653697</v>
      </c>
      <c r="AF57" s="336">
        <f t="shared" si="82"/>
        <v>0.12350248327938786</v>
      </c>
      <c r="AG57" s="336">
        <f t="shared" si="82"/>
        <v>0.12455964938328132</v>
      </c>
      <c r="AH57" s="336">
        <f t="shared" si="82"/>
        <v>0.12563175146078376</v>
      </c>
      <c r="AI57" s="336">
        <f t="shared" si="82"/>
        <v>0.12672202587236173</v>
      </c>
      <c r="AJ57" s="336">
        <f t="shared" si="82"/>
        <v>0.12776915721038504</v>
      </c>
      <c r="AK57" s="336">
        <f t="shared" si="82"/>
        <v>0.12883832393692937</v>
      </c>
      <c r="AL57" s="336">
        <f t="shared" si="82"/>
        <v>0.12983841676144142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Thames Valley Berkshire</v>
      </c>
      <c r="L58" s="232" t="str">
        <f>'Occ T3'!A13</f>
        <v>22 Health professionals</v>
      </c>
      <c r="M58" s="336">
        <f t="shared" ref="M58:AD58" si="83">M11/M$49</f>
        <v>2.7803723316715837E-2</v>
      </c>
      <c r="N58" s="336">
        <f t="shared" si="83"/>
        <v>2.8796476026777817E-2</v>
      </c>
      <c r="O58" s="336">
        <f t="shared" si="83"/>
        <v>2.9627986830603359E-2</v>
      </c>
      <c r="P58" s="336">
        <f t="shared" si="83"/>
        <v>2.9400655752367451E-2</v>
      </c>
      <c r="Q58" s="336">
        <f t="shared" si="83"/>
        <v>2.7872634173604173E-2</v>
      </c>
      <c r="R58" s="336">
        <f t="shared" si="83"/>
        <v>2.8423482297803379E-2</v>
      </c>
      <c r="S58" s="336">
        <f t="shared" si="83"/>
        <v>2.9280927829752314E-2</v>
      </c>
      <c r="T58" s="336">
        <f t="shared" si="83"/>
        <v>3.0740042608384966E-2</v>
      </c>
      <c r="U58" s="336">
        <f t="shared" si="83"/>
        <v>3.0966657846794525E-2</v>
      </c>
      <c r="V58" s="336">
        <f t="shared" si="83"/>
        <v>3.3109548164145311E-2</v>
      </c>
      <c r="W58" s="336">
        <f t="shared" si="83"/>
        <v>3.3726630451363322E-2</v>
      </c>
      <c r="X58" s="336">
        <f t="shared" si="83"/>
        <v>3.210734987677915E-2</v>
      </c>
      <c r="Y58" s="336">
        <f t="shared" si="83"/>
        <v>3.2045614893740783E-2</v>
      </c>
      <c r="Z58" s="336">
        <f t="shared" si="83"/>
        <v>3.2009865131144719E-2</v>
      </c>
      <c r="AA58" s="336">
        <f t="shared" si="83"/>
        <v>3.1968393301071624E-2</v>
      </c>
      <c r="AB58" s="336">
        <f t="shared" si="83"/>
        <v>3.1942381860140895E-2</v>
      </c>
      <c r="AC58" s="336">
        <f t="shared" si="83"/>
        <v>3.1919763004821543E-2</v>
      </c>
      <c r="AD58" s="336">
        <f t="shared" si="83"/>
        <v>3.189315481869754E-2</v>
      </c>
      <c r="AE58" s="336">
        <f t="shared" ref="AE58:AL58" si="84">AE11/AE$49</f>
        <v>3.185769068506162E-2</v>
      </c>
      <c r="AF58" s="336">
        <f t="shared" si="84"/>
        <v>3.1830040518483878E-2</v>
      </c>
      <c r="AG58" s="336">
        <f t="shared" si="84"/>
        <v>3.1808621370733876E-2</v>
      </c>
      <c r="AH58" s="336">
        <f t="shared" si="84"/>
        <v>3.1791384680554306E-2</v>
      </c>
      <c r="AI58" s="336">
        <f t="shared" si="84"/>
        <v>3.177822175422048E-2</v>
      </c>
      <c r="AJ58" s="336">
        <f t="shared" si="84"/>
        <v>3.1771474272602948E-2</v>
      </c>
      <c r="AK58" s="336">
        <f t="shared" si="84"/>
        <v>3.1757492002815739E-2</v>
      </c>
      <c r="AL58" s="336">
        <f t="shared" si="84"/>
        <v>3.1722577559827339E-2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4.0885831511538663E-2</v>
      </c>
      <c r="N59" s="336">
        <f t="shared" si="85"/>
        <v>4.061494151620685E-2</v>
      </c>
      <c r="O59" s="336">
        <f t="shared" si="85"/>
        <v>3.9832570683580877E-2</v>
      </c>
      <c r="P59" s="336">
        <f t="shared" si="85"/>
        <v>4.1788486699806664E-2</v>
      </c>
      <c r="Q59" s="336">
        <f t="shared" si="85"/>
        <v>4.0357329219869398E-2</v>
      </c>
      <c r="R59" s="336">
        <f t="shared" si="85"/>
        <v>4.2205976244950622E-2</v>
      </c>
      <c r="S59" s="336">
        <f t="shared" si="85"/>
        <v>4.1220326975384303E-2</v>
      </c>
      <c r="T59" s="336">
        <f t="shared" si="85"/>
        <v>4.1444001213375582E-2</v>
      </c>
      <c r="U59" s="336">
        <f t="shared" si="85"/>
        <v>4.1986626944393195E-2</v>
      </c>
      <c r="V59" s="336">
        <f t="shared" si="85"/>
        <v>4.3503130250530243E-2</v>
      </c>
      <c r="W59" s="336">
        <f t="shared" si="85"/>
        <v>4.4533306498294907E-2</v>
      </c>
      <c r="X59" s="336">
        <f t="shared" si="85"/>
        <v>4.1716452883322638E-2</v>
      </c>
      <c r="Y59" s="336">
        <f t="shared" si="85"/>
        <v>4.1562121928986104E-2</v>
      </c>
      <c r="Z59" s="336">
        <f t="shared" si="85"/>
        <v>4.1549274579541003E-2</v>
      </c>
      <c r="AA59" s="336">
        <f t="shared" si="85"/>
        <v>4.1584443508644271E-2</v>
      </c>
      <c r="AB59" s="336">
        <f t="shared" si="85"/>
        <v>4.1675038470431566E-2</v>
      </c>
      <c r="AC59" s="336">
        <f t="shared" si="85"/>
        <v>4.1783966475075082E-2</v>
      </c>
      <c r="AD59" s="336">
        <f t="shared" si="85"/>
        <v>4.1894643137701019E-2</v>
      </c>
      <c r="AE59" s="336">
        <f t="shared" ref="AE59:AL59" si="86">AE12/AE$49</f>
        <v>4.2003533965692577E-2</v>
      </c>
      <c r="AF59" s="336">
        <f t="shared" si="86"/>
        <v>4.2101908588755975E-2</v>
      </c>
      <c r="AG59" s="336">
        <f t="shared" si="86"/>
        <v>4.2206898052801839E-2</v>
      </c>
      <c r="AH59" s="336">
        <f t="shared" si="86"/>
        <v>4.2288648677044384E-2</v>
      </c>
      <c r="AI59" s="336">
        <f t="shared" si="86"/>
        <v>4.2376571038707275E-2</v>
      </c>
      <c r="AJ59" s="336">
        <f t="shared" si="86"/>
        <v>4.2467935634622762E-2</v>
      </c>
      <c r="AK59" s="336">
        <f t="shared" si="86"/>
        <v>4.256695066608291E-2</v>
      </c>
      <c r="AL59" s="336">
        <f t="shared" si="86"/>
        <v>4.2652359520598933E-2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7.5337181221578051E-2</v>
      </c>
      <c r="N60" s="336">
        <f t="shared" si="87"/>
        <v>7.0125788030420785E-2</v>
      </c>
      <c r="O60" s="336">
        <f t="shared" si="87"/>
        <v>7.0466593496199159E-2</v>
      </c>
      <c r="P60" s="336">
        <f t="shared" si="87"/>
        <v>7.3241816207705659E-2</v>
      </c>
      <c r="Q60" s="336">
        <f t="shared" si="87"/>
        <v>7.1386632435352579E-2</v>
      </c>
      <c r="R60" s="336">
        <f t="shared" si="87"/>
        <v>6.8481433936529446E-2</v>
      </c>
      <c r="S60" s="336">
        <f t="shared" si="87"/>
        <v>7.2543009364157737E-2</v>
      </c>
      <c r="T60" s="336">
        <f t="shared" si="87"/>
        <v>6.8138944318113695E-2</v>
      </c>
      <c r="U60" s="336">
        <f t="shared" si="87"/>
        <v>7.1285124092851079E-2</v>
      </c>
      <c r="V60" s="336">
        <f t="shared" si="87"/>
        <v>7.376091274149664E-2</v>
      </c>
      <c r="W60" s="336">
        <f t="shared" si="87"/>
        <v>7.9206624399896855E-2</v>
      </c>
      <c r="X60" s="336">
        <f t="shared" si="87"/>
        <v>7.9124317781222392E-2</v>
      </c>
      <c r="Y60" s="336">
        <f t="shared" si="87"/>
        <v>7.9596020571185269E-2</v>
      </c>
      <c r="Z60" s="336">
        <f t="shared" si="87"/>
        <v>8.0132645209187794E-2</v>
      </c>
      <c r="AA60" s="336">
        <f t="shared" si="87"/>
        <v>8.062831559382444E-2</v>
      </c>
      <c r="AB60" s="336">
        <f t="shared" si="87"/>
        <v>8.1111662210850824E-2</v>
      </c>
      <c r="AC60" s="336">
        <f t="shared" si="87"/>
        <v>8.1581401628134223E-2</v>
      </c>
      <c r="AD60" s="336">
        <f t="shared" si="87"/>
        <v>8.2035971659696436E-2</v>
      </c>
      <c r="AE60" s="336">
        <f t="shared" ref="AE60:AL60" si="88">AE13/AE$49</f>
        <v>8.2492112552308761E-2</v>
      </c>
      <c r="AF60" s="336">
        <f t="shared" si="88"/>
        <v>8.2914999250017177E-2</v>
      </c>
      <c r="AG60" s="336">
        <f t="shared" si="88"/>
        <v>8.3331338567272997E-2</v>
      </c>
      <c r="AH60" s="336">
        <f t="shared" si="88"/>
        <v>8.371393031938798E-2</v>
      </c>
      <c r="AI60" s="336">
        <f t="shared" si="88"/>
        <v>8.4083032113684703E-2</v>
      </c>
      <c r="AJ60" s="336">
        <f t="shared" si="88"/>
        <v>8.4466321864010568E-2</v>
      </c>
      <c r="AK60" s="336">
        <f t="shared" si="88"/>
        <v>8.4892747195594115E-2</v>
      </c>
      <c r="AL60" s="336">
        <f t="shared" si="88"/>
        <v>8.5297977070656797E-2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0.13515068198736288</v>
      </c>
      <c r="N62" s="337">
        <f t="shared" si="89"/>
        <v>0.13543612294628066</v>
      </c>
      <c r="O62" s="337">
        <f t="shared" si="89"/>
        <v>0.1380001379263544</v>
      </c>
      <c r="P62" s="337">
        <f t="shared" si="89"/>
        <v>0.1363329543751404</v>
      </c>
      <c r="Q62" s="337">
        <f t="shared" si="89"/>
        <v>0.13704422431479732</v>
      </c>
      <c r="R62" s="337">
        <f t="shared" si="89"/>
        <v>0.13823142406009906</v>
      </c>
      <c r="S62" s="337">
        <f t="shared" si="89"/>
        <v>0.13799257545598739</v>
      </c>
      <c r="T62" s="337">
        <f t="shared" si="89"/>
        <v>0.14043504933880172</v>
      </c>
      <c r="U62" s="337">
        <f t="shared" si="89"/>
        <v>0.14028068487541367</v>
      </c>
      <c r="V62" s="337">
        <f t="shared" si="89"/>
        <v>0.1378675817919465</v>
      </c>
      <c r="W62" s="337">
        <f t="shared" si="89"/>
        <v>0.14537157341428586</v>
      </c>
      <c r="X62" s="337">
        <f t="shared" si="89"/>
        <v>0.1430531121144733</v>
      </c>
      <c r="Y62" s="337">
        <f t="shared" si="89"/>
        <v>0.14371666968774008</v>
      </c>
      <c r="Z62" s="337">
        <f t="shared" si="89"/>
        <v>0.14435416689230574</v>
      </c>
      <c r="AA62" s="337">
        <f t="shared" si="89"/>
        <v>0.14499128422226104</v>
      </c>
      <c r="AB62" s="337">
        <f t="shared" si="89"/>
        <v>0.145607463331307</v>
      </c>
      <c r="AC62" s="337">
        <f t="shared" si="89"/>
        <v>0.1462083148411002</v>
      </c>
      <c r="AD62" s="337">
        <f t="shared" si="89"/>
        <v>0.14675247331027513</v>
      </c>
      <c r="AE62" s="337">
        <f t="shared" ref="AE62:AL62" si="90">AE15/AE$49</f>
        <v>0.14729506913815554</v>
      </c>
      <c r="AF62" s="337">
        <f t="shared" si="90"/>
        <v>0.14786709253059202</v>
      </c>
      <c r="AG62" s="337">
        <f t="shared" si="90"/>
        <v>0.14841701050961864</v>
      </c>
      <c r="AH62" s="337">
        <f t="shared" si="90"/>
        <v>0.14891420406239914</v>
      </c>
      <c r="AI62" s="337">
        <f t="shared" si="90"/>
        <v>0.14941362337033026</v>
      </c>
      <c r="AJ62" s="337">
        <f t="shared" si="90"/>
        <v>0.14992761872722596</v>
      </c>
      <c r="AK62" s="337">
        <f t="shared" si="90"/>
        <v>0.15042562728208511</v>
      </c>
      <c r="AL62" s="337">
        <f t="shared" si="90"/>
        <v>0.1508948023387669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2.2172588169493957E-2</v>
      </c>
      <c r="N63" s="336">
        <f t="shared" si="91"/>
        <v>2.1969898408525011E-2</v>
      </c>
      <c r="O63" s="336">
        <f t="shared" si="91"/>
        <v>2.2094168981915817E-2</v>
      </c>
      <c r="P63" s="336">
        <f t="shared" si="91"/>
        <v>2.262927404595572E-2</v>
      </c>
      <c r="Q63" s="336">
        <f t="shared" si="91"/>
        <v>2.0785629311724976E-2</v>
      </c>
      <c r="R63" s="336">
        <f t="shared" si="91"/>
        <v>2.0377786175573877E-2</v>
      </c>
      <c r="S63" s="336">
        <f t="shared" si="91"/>
        <v>2.1341858290918472E-2</v>
      </c>
      <c r="T63" s="336">
        <f t="shared" si="91"/>
        <v>2.2307510403420574E-2</v>
      </c>
      <c r="U63" s="336">
        <f t="shared" si="91"/>
        <v>2.2853634968153964E-2</v>
      </c>
      <c r="V63" s="336">
        <f t="shared" si="91"/>
        <v>2.1975963333895874E-2</v>
      </c>
      <c r="W63" s="336">
        <f t="shared" si="91"/>
        <v>2.3910418964011304E-2</v>
      </c>
      <c r="X63" s="336">
        <f t="shared" si="91"/>
        <v>2.162869334560278E-2</v>
      </c>
      <c r="Y63" s="336">
        <f t="shared" si="91"/>
        <v>2.1692781166173222E-2</v>
      </c>
      <c r="Z63" s="336">
        <f t="shared" si="91"/>
        <v>2.1829543796777342E-2</v>
      </c>
      <c r="AA63" s="336">
        <f t="shared" si="91"/>
        <v>2.1965196326920771E-2</v>
      </c>
      <c r="AB63" s="336">
        <f t="shared" si="91"/>
        <v>2.2111799296521968E-2</v>
      </c>
      <c r="AC63" s="336">
        <f t="shared" si="91"/>
        <v>2.2259536762292535E-2</v>
      </c>
      <c r="AD63" s="336">
        <f t="shared" si="91"/>
        <v>2.2386858965259021E-2</v>
      </c>
      <c r="AE63" s="336">
        <f t="shared" ref="AE63:AL63" si="92">AE16/AE$49</f>
        <v>2.251160813515975E-2</v>
      </c>
      <c r="AF63" s="336">
        <f t="shared" si="92"/>
        <v>2.2634605745455734E-2</v>
      </c>
      <c r="AG63" s="336">
        <f t="shared" si="92"/>
        <v>2.274542915825014E-2</v>
      </c>
      <c r="AH63" s="336">
        <f t="shared" si="92"/>
        <v>2.2856193204236465E-2</v>
      </c>
      <c r="AI63" s="336">
        <f t="shared" si="92"/>
        <v>2.2969918120386148E-2</v>
      </c>
      <c r="AJ63" s="336">
        <f t="shared" si="92"/>
        <v>2.3066774402273876E-2</v>
      </c>
      <c r="AK63" s="336">
        <f t="shared" si="92"/>
        <v>2.3168948858678078E-2</v>
      </c>
      <c r="AL63" s="336">
        <f t="shared" si="92"/>
        <v>2.32537041576984E-2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1.0923912589317126E-2</v>
      </c>
      <c r="N64" s="336">
        <f t="shared" si="93"/>
        <v>1.3240929426167971E-2</v>
      </c>
      <c r="O64" s="336">
        <f t="shared" si="93"/>
        <v>1.30451201342835E-2</v>
      </c>
      <c r="P64" s="336">
        <f t="shared" si="93"/>
        <v>1.2438299365398574E-2</v>
      </c>
      <c r="Q64" s="336">
        <f t="shared" si="93"/>
        <v>1.1741668856516167E-2</v>
      </c>
      <c r="R64" s="336">
        <f t="shared" si="93"/>
        <v>1.2665895315041274E-2</v>
      </c>
      <c r="S64" s="336">
        <f t="shared" si="93"/>
        <v>1.2490795477306606E-2</v>
      </c>
      <c r="T64" s="336">
        <f t="shared" si="93"/>
        <v>1.2737788764029071E-2</v>
      </c>
      <c r="U64" s="336">
        <f t="shared" si="93"/>
        <v>1.3851243466103306E-2</v>
      </c>
      <c r="V64" s="336">
        <f t="shared" si="93"/>
        <v>1.4116955466734327E-2</v>
      </c>
      <c r="W64" s="336">
        <f t="shared" si="93"/>
        <v>1.4681622501777861E-2</v>
      </c>
      <c r="X64" s="336">
        <f t="shared" si="93"/>
        <v>2.118904749846159E-2</v>
      </c>
      <c r="Y64" s="336">
        <f t="shared" si="93"/>
        <v>2.1364467511733022E-2</v>
      </c>
      <c r="Z64" s="336">
        <f t="shared" si="93"/>
        <v>2.1547434740275869E-2</v>
      </c>
      <c r="AA64" s="336">
        <f t="shared" si="93"/>
        <v>2.1734876711206379E-2</v>
      </c>
      <c r="AB64" s="336">
        <f t="shared" si="93"/>
        <v>2.1936848146605722E-2</v>
      </c>
      <c r="AC64" s="336">
        <f t="shared" si="93"/>
        <v>2.2144821117272138E-2</v>
      </c>
      <c r="AD64" s="336">
        <f t="shared" si="93"/>
        <v>2.234883010311569E-2</v>
      </c>
      <c r="AE64" s="336">
        <f t="shared" ref="AE64:AL64" si="94">AE17/AE$49</f>
        <v>2.2556569367803307E-2</v>
      </c>
      <c r="AF64" s="336">
        <f t="shared" si="94"/>
        <v>2.2766182909877253E-2</v>
      </c>
      <c r="AG64" s="336">
        <f t="shared" si="94"/>
        <v>2.2979861994329394E-2</v>
      </c>
      <c r="AH64" s="336">
        <f t="shared" si="94"/>
        <v>2.3171074593019852E-2</v>
      </c>
      <c r="AI64" s="336">
        <f t="shared" si="94"/>
        <v>2.3382666750331071E-2</v>
      </c>
      <c r="AJ64" s="336">
        <f t="shared" si="94"/>
        <v>2.3590993816153386E-2</v>
      </c>
      <c r="AK64" s="336">
        <f t="shared" si="94"/>
        <v>2.3798662704688119E-2</v>
      </c>
      <c r="AL64" s="336">
        <f t="shared" si="94"/>
        <v>2.4007034005277234E-2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1.2028374788821143E-2</v>
      </c>
      <c r="N65" s="336">
        <f t="shared" si="95"/>
        <v>1.370429442145985E-2</v>
      </c>
      <c r="O65" s="336">
        <f t="shared" si="95"/>
        <v>1.361420573708909E-2</v>
      </c>
      <c r="P65" s="336">
        <f t="shared" si="95"/>
        <v>1.2475055824965341E-2</v>
      </c>
      <c r="Q65" s="336">
        <f t="shared" si="95"/>
        <v>1.258873803056472E-2</v>
      </c>
      <c r="R65" s="336">
        <f t="shared" si="95"/>
        <v>1.2369987280807208E-2</v>
      </c>
      <c r="S65" s="336">
        <f t="shared" si="95"/>
        <v>1.2611771327814963E-2</v>
      </c>
      <c r="T65" s="336">
        <f t="shared" si="95"/>
        <v>1.184004262383994E-2</v>
      </c>
      <c r="U65" s="336">
        <f t="shared" si="95"/>
        <v>1.1693007569857547E-2</v>
      </c>
      <c r="V65" s="336">
        <f t="shared" si="95"/>
        <v>1.0859580203978111E-2</v>
      </c>
      <c r="W65" s="336">
        <f t="shared" si="95"/>
        <v>1.1538394132399625E-2</v>
      </c>
      <c r="X65" s="336">
        <f t="shared" si="95"/>
        <v>9.4672295938311082E-3</v>
      </c>
      <c r="Y65" s="336">
        <f t="shared" si="95"/>
        <v>9.5439845680355614E-3</v>
      </c>
      <c r="Z65" s="336">
        <f t="shared" si="95"/>
        <v>9.5946159122527776E-3</v>
      </c>
      <c r="AA65" s="336">
        <f t="shared" si="95"/>
        <v>9.6389448216100022E-3</v>
      </c>
      <c r="AB65" s="336">
        <f t="shared" si="95"/>
        <v>9.6828644585562496E-3</v>
      </c>
      <c r="AC65" s="336">
        <f t="shared" si="95"/>
        <v>9.7091223305449201E-3</v>
      </c>
      <c r="AD65" s="336">
        <f t="shared" si="95"/>
        <v>9.7296073230846419E-3</v>
      </c>
      <c r="AE65" s="336">
        <f t="shared" ref="AE65:AL65" si="96">AE18/AE$49</f>
        <v>9.7357802612588126E-3</v>
      </c>
      <c r="AF65" s="336">
        <f t="shared" si="96"/>
        <v>9.7831268823114995E-3</v>
      </c>
      <c r="AG65" s="336">
        <f t="shared" si="96"/>
        <v>9.8176011498814619E-3</v>
      </c>
      <c r="AH65" s="336">
        <f t="shared" si="96"/>
        <v>9.8444956116089354E-3</v>
      </c>
      <c r="AI65" s="336">
        <f t="shared" si="96"/>
        <v>9.8460681708629795E-3</v>
      </c>
      <c r="AJ65" s="336">
        <f t="shared" si="96"/>
        <v>9.8778509282126201E-3</v>
      </c>
      <c r="AK65" s="336">
        <f t="shared" si="96"/>
        <v>9.8665335876194932E-3</v>
      </c>
      <c r="AL65" s="336">
        <f t="shared" si="96"/>
        <v>9.892440576731578E-3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1.8730554914899895E-2</v>
      </c>
      <c r="N66" s="336">
        <f t="shared" si="97"/>
        <v>2.1263490736097027E-2</v>
      </c>
      <c r="O66" s="336">
        <f t="shared" si="97"/>
        <v>2.242609149872753E-2</v>
      </c>
      <c r="P66" s="336">
        <f t="shared" si="97"/>
        <v>2.1908002865795178E-2</v>
      </c>
      <c r="Q66" s="336">
        <f t="shared" si="97"/>
        <v>2.3564758608218571E-2</v>
      </c>
      <c r="R66" s="336">
        <f t="shared" si="97"/>
        <v>2.5405758173126687E-2</v>
      </c>
      <c r="S66" s="336">
        <f t="shared" si="97"/>
        <v>2.2930205063859413E-2</v>
      </c>
      <c r="T66" s="336">
        <f t="shared" si="97"/>
        <v>2.5974923002976914E-2</v>
      </c>
      <c r="U66" s="336">
        <f t="shared" si="97"/>
        <v>2.4297074867810395E-2</v>
      </c>
      <c r="V66" s="336">
        <f t="shared" si="97"/>
        <v>2.3003927520701913E-2</v>
      </c>
      <c r="W66" s="336">
        <f t="shared" si="97"/>
        <v>2.4935795093916219E-2</v>
      </c>
      <c r="X66" s="336">
        <f t="shared" si="97"/>
        <v>2.1711245036321013E-2</v>
      </c>
      <c r="Y66" s="336">
        <f t="shared" si="97"/>
        <v>2.1900353938146103E-2</v>
      </c>
      <c r="Z66" s="336">
        <f t="shared" si="97"/>
        <v>2.202769422713927E-2</v>
      </c>
      <c r="AA66" s="336">
        <f t="shared" si="97"/>
        <v>2.2140820882791484E-2</v>
      </c>
      <c r="AB66" s="336">
        <f t="shared" si="97"/>
        <v>2.2236673291474197E-2</v>
      </c>
      <c r="AC66" s="336">
        <f t="shared" si="97"/>
        <v>2.2331428609857977E-2</v>
      </c>
      <c r="AD66" s="336">
        <f t="shared" si="97"/>
        <v>2.2414861637946891E-2</v>
      </c>
      <c r="AE66" s="336">
        <f t="shared" ref="AE66:AL66" si="98">AE19/AE$49</f>
        <v>2.2518716242322268E-2</v>
      </c>
      <c r="AF66" s="336">
        <f t="shared" si="98"/>
        <v>2.2615917310347476E-2</v>
      </c>
      <c r="AG66" s="336">
        <f t="shared" si="98"/>
        <v>2.2705908050039855E-2</v>
      </c>
      <c r="AH66" s="336">
        <f t="shared" si="98"/>
        <v>2.2787642328847391E-2</v>
      </c>
      <c r="AI66" s="336">
        <f t="shared" si="98"/>
        <v>2.2886346229758464E-2</v>
      </c>
      <c r="AJ66" s="336">
        <f t="shared" si="98"/>
        <v>2.2975089907037949E-2</v>
      </c>
      <c r="AK66" s="336">
        <f t="shared" si="98"/>
        <v>2.3085591393431675E-2</v>
      </c>
      <c r="AL66" s="336">
        <f t="shared" si="98"/>
        <v>2.3170465977150098E-2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7.1295251524830752E-2</v>
      </c>
      <c r="N67" s="336">
        <f t="shared" si="99"/>
        <v>6.5257509954030804E-2</v>
      </c>
      <c r="O67" s="336">
        <f t="shared" si="99"/>
        <v>6.6820551574338444E-2</v>
      </c>
      <c r="P67" s="336">
        <f t="shared" si="99"/>
        <v>6.6882322273025582E-2</v>
      </c>
      <c r="Q67" s="336">
        <f t="shared" si="99"/>
        <v>6.8363429507772897E-2</v>
      </c>
      <c r="R67" s="336">
        <f t="shared" si="99"/>
        <v>6.7411997115550001E-2</v>
      </c>
      <c r="S67" s="336">
        <f t="shared" si="99"/>
        <v>6.8617945296087918E-2</v>
      </c>
      <c r="T67" s="336">
        <f t="shared" si="99"/>
        <v>6.7574784544535235E-2</v>
      </c>
      <c r="U67" s="336">
        <f t="shared" si="99"/>
        <v>6.7585724003488445E-2</v>
      </c>
      <c r="V67" s="336">
        <f t="shared" si="99"/>
        <v>6.7911155266636283E-2</v>
      </c>
      <c r="W67" s="336">
        <f t="shared" si="99"/>
        <v>7.030534272218085E-2</v>
      </c>
      <c r="X67" s="336">
        <f t="shared" si="99"/>
        <v>6.9056896640256812E-2</v>
      </c>
      <c r="Y67" s="336">
        <f t="shared" si="99"/>
        <v>6.9215082503652173E-2</v>
      </c>
      <c r="Z67" s="336">
        <f t="shared" si="99"/>
        <v>6.9354878215860477E-2</v>
      </c>
      <c r="AA67" s="336">
        <f t="shared" si="99"/>
        <v>6.9511445479732412E-2</v>
      </c>
      <c r="AB67" s="336">
        <f t="shared" si="99"/>
        <v>6.963927813814888E-2</v>
      </c>
      <c r="AC67" s="336">
        <f t="shared" si="99"/>
        <v>6.976340602113261E-2</v>
      </c>
      <c r="AD67" s="336">
        <f t="shared" si="99"/>
        <v>6.987231528086886E-2</v>
      </c>
      <c r="AE67" s="336">
        <f t="shared" ref="AE67:AL67" si="100">AE20/AE$49</f>
        <v>6.9972395131611395E-2</v>
      </c>
      <c r="AF67" s="336">
        <f t="shared" si="100"/>
        <v>7.0067259682600067E-2</v>
      </c>
      <c r="AG67" s="336">
        <f t="shared" si="100"/>
        <v>7.0168210157117772E-2</v>
      </c>
      <c r="AH67" s="336">
        <f t="shared" si="100"/>
        <v>7.0254798324686521E-2</v>
      </c>
      <c r="AI67" s="336">
        <f t="shared" si="100"/>
        <v>7.0328624098991599E-2</v>
      </c>
      <c r="AJ67" s="336">
        <f t="shared" si="100"/>
        <v>7.0416909673548134E-2</v>
      </c>
      <c r="AK67" s="336">
        <f t="shared" si="100"/>
        <v>7.0505890737667748E-2</v>
      </c>
      <c r="AL67" s="336">
        <f t="shared" si="100"/>
        <v>7.0571157621909575E-2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0.11852943700049275</v>
      </c>
      <c r="N69" s="337">
        <f t="shared" si="101"/>
        <v>0.11276627041108093</v>
      </c>
      <c r="O69" s="337">
        <f t="shared" si="101"/>
        <v>0.11163615106896023</v>
      </c>
      <c r="P69" s="337">
        <f t="shared" si="101"/>
        <v>0.10771498709689904</v>
      </c>
      <c r="Q69" s="337">
        <f t="shared" si="101"/>
        <v>0.10617031008119165</v>
      </c>
      <c r="R69" s="337">
        <f t="shared" si="101"/>
        <v>0.10608886112607754</v>
      </c>
      <c r="S69" s="337">
        <f t="shared" si="101"/>
        <v>0.10069140622221991</v>
      </c>
      <c r="T69" s="337">
        <f t="shared" si="101"/>
        <v>0.10210021703089106</v>
      </c>
      <c r="U69" s="337">
        <f t="shared" si="101"/>
        <v>0.10266603731705641</v>
      </c>
      <c r="V69" s="337">
        <f t="shared" si="101"/>
        <v>9.6040665164390665E-2</v>
      </c>
      <c r="W69" s="337">
        <f t="shared" si="101"/>
        <v>9.8593373195281928E-2</v>
      </c>
      <c r="X69" s="337">
        <f t="shared" si="101"/>
        <v>0.10050316041723169</v>
      </c>
      <c r="Y69" s="337">
        <f t="shared" si="101"/>
        <v>9.9329647936199972E-2</v>
      </c>
      <c r="Z69" s="337">
        <f t="shared" si="101"/>
        <v>9.8081546845931816E-2</v>
      </c>
      <c r="AA69" s="337">
        <f t="shared" si="101"/>
        <v>9.6883758980905177E-2</v>
      </c>
      <c r="AB69" s="337">
        <f t="shared" si="101"/>
        <v>9.5699415044708691E-2</v>
      </c>
      <c r="AC69" s="337">
        <f t="shared" si="101"/>
        <v>9.4561103293449189E-2</v>
      </c>
      <c r="AD69" s="337">
        <f t="shared" si="101"/>
        <v>9.3435594299526692E-2</v>
      </c>
      <c r="AE69" s="337">
        <f t="shared" ref="AE69:AL69" si="102">AE22/AE$49</f>
        <v>9.2258576336209902E-2</v>
      </c>
      <c r="AF69" s="337">
        <f t="shared" si="102"/>
        <v>9.1111269193067682E-2</v>
      </c>
      <c r="AG69" s="337">
        <f t="shared" si="102"/>
        <v>9.0057072532442065E-2</v>
      </c>
      <c r="AH69" s="337">
        <f t="shared" si="102"/>
        <v>8.9081479724161763E-2</v>
      </c>
      <c r="AI69" s="337">
        <f t="shared" si="102"/>
        <v>8.8081715022259671E-2</v>
      </c>
      <c r="AJ69" s="337">
        <f t="shared" si="102"/>
        <v>8.7028937939276768E-2</v>
      </c>
      <c r="AK69" s="337">
        <f t="shared" si="102"/>
        <v>8.5826696240233161E-2</v>
      </c>
      <c r="AL69" s="337">
        <f t="shared" si="102"/>
        <v>8.4814773894995504E-2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8.6934363283702826E-2</v>
      </c>
      <c r="N70" s="336">
        <f t="shared" si="103"/>
        <v>8.4668370968358872E-2</v>
      </c>
      <c r="O70" s="336">
        <f t="shared" si="103"/>
        <v>8.47440990696533E-2</v>
      </c>
      <c r="P70" s="336">
        <f t="shared" si="103"/>
        <v>8.1002529701444212E-2</v>
      </c>
      <c r="Q70" s="336">
        <f t="shared" si="103"/>
        <v>8.0725757231676173E-2</v>
      </c>
      <c r="R70" s="336">
        <f t="shared" si="103"/>
        <v>8.2152433721136439E-2</v>
      </c>
      <c r="S70" s="336">
        <f t="shared" si="103"/>
        <v>7.873418204286535E-2</v>
      </c>
      <c r="T70" s="336">
        <f t="shared" si="103"/>
        <v>7.969917903923443E-2</v>
      </c>
      <c r="U70" s="336">
        <f t="shared" si="103"/>
        <v>7.9141528098545799E-2</v>
      </c>
      <c r="V70" s="336">
        <f t="shared" si="103"/>
        <v>7.5589430794368931E-2</v>
      </c>
      <c r="W70" s="336">
        <f t="shared" si="103"/>
        <v>7.8535250687338035E-2</v>
      </c>
      <c r="X70" s="336">
        <f t="shared" si="103"/>
        <v>8.0560000020693467E-2</v>
      </c>
      <c r="Y70" s="336">
        <f t="shared" si="103"/>
        <v>7.9996635749959494E-2</v>
      </c>
      <c r="Z70" s="336">
        <f t="shared" si="103"/>
        <v>7.9376428143594344E-2</v>
      </c>
      <c r="AA70" s="336">
        <f t="shared" si="103"/>
        <v>7.8823669895129705E-2</v>
      </c>
      <c r="AB70" s="336">
        <f t="shared" si="103"/>
        <v>7.8253356635723539E-2</v>
      </c>
      <c r="AC70" s="336">
        <f t="shared" si="103"/>
        <v>7.7668989201417418E-2</v>
      </c>
      <c r="AD70" s="336">
        <f t="shared" si="103"/>
        <v>7.7015205965376629E-2</v>
      </c>
      <c r="AE70" s="336">
        <f t="shared" ref="AE70:AL70" si="104">AE23/AE$49</f>
        <v>7.6352490671057774E-2</v>
      </c>
      <c r="AF70" s="336">
        <f t="shared" si="104"/>
        <v>7.5760111731253729E-2</v>
      </c>
      <c r="AG70" s="336">
        <f t="shared" si="104"/>
        <v>7.5199018120508027E-2</v>
      </c>
      <c r="AH70" s="336">
        <f t="shared" si="104"/>
        <v>7.4590972072387407E-2</v>
      </c>
      <c r="AI70" s="336">
        <f t="shared" si="104"/>
        <v>7.3943054574404421E-2</v>
      </c>
      <c r="AJ70" s="336">
        <f t="shared" si="104"/>
        <v>7.326764526684193E-2</v>
      </c>
      <c r="AK70" s="336">
        <f t="shared" si="104"/>
        <v>7.2654032974956262E-2</v>
      </c>
      <c r="AL70" s="336">
        <f t="shared" si="104"/>
        <v>7.2085878592598962E-2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3.159507371678992E-2</v>
      </c>
      <c r="N71" s="336">
        <f t="shared" si="105"/>
        <v>2.809789944272207E-2</v>
      </c>
      <c r="O71" s="336">
        <f t="shared" si="105"/>
        <v>2.6892051999306919E-2</v>
      </c>
      <c r="P71" s="336">
        <f t="shared" si="105"/>
        <v>2.6712457395454824E-2</v>
      </c>
      <c r="Q71" s="336">
        <f t="shared" si="105"/>
        <v>2.5444552849515495E-2</v>
      </c>
      <c r="R71" s="336">
        <f t="shared" si="105"/>
        <v>2.3936427404941108E-2</v>
      </c>
      <c r="S71" s="336">
        <f t="shared" si="105"/>
        <v>2.1957224179354563E-2</v>
      </c>
      <c r="T71" s="336">
        <f t="shared" si="105"/>
        <v>2.2401037991656637E-2</v>
      </c>
      <c r="U71" s="336">
        <f t="shared" si="105"/>
        <v>2.3524509218510625E-2</v>
      </c>
      <c r="V71" s="336">
        <f t="shared" si="105"/>
        <v>2.0451234370021738E-2</v>
      </c>
      <c r="W71" s="336">
        <f t="shared" si="105"/>
        <v>2.0058122507943893E-2</v>
      </c>
      <c r="X71" s="336">
        <f t="shared" si="105"/>
        <v>1.994316039653822E-2</v>
      </c>
      <c r="Y71" s="336">
        <f t="shared" si="105"/>
        <v>1.9333012186240492E-2</v>
      </c>
      <c r="Z71" s="336">
        <f t="shared" si="105"/>
        <v>1.8705118702337483E-2</v>
      </c>
      <c r="AA71" s="336">
        <f t="shared" si="105"/>
        <v>1.8060089085775461E-2</v>
      </c>
      <c r="AB71" s="336">
        <f t="shared" si="105"/>
        <v>1.7446058408985148E-2</v>
      </c>
      <c r="AC71" s="336">
        <f t="shared" si="105"/>
        <v>1.6892114092031778E-2</v>
      </c>
      <c r="AD71" s="336">
        <f t="shared" si="105"/>
        <v>1.6420388334150052E-2</v>
      </c>
      <c r="AE71" s="336">
        <f t="shared" ref="AE71:AL71" si="106">AE24/AE$49</f>
        <v>1.5906085665152121E-2</v>
      </c>
      <c r="AF71" s="336">
        <f t="shared" si="106"/>
        <v>1.5351157461813952E-2</v>
      </c>
      <c r="AG71" s="336">
        <f t="shared" si="106"/>
        <v>1.4858054411934024E-2</v>
      </c>
      <c r="AH71" s="336">
        <f t="shared" si="106"/>
        <v>1.4490507651774362E-2</v>
      </c>
      <c r="AI71" s="336">
        <f t="shared" si="106"/>
        <v>1.4138660447855254E-2</v>
      </c>
      <c r="AJ71" s="336">
        <f t="shared" si="106"/>
        <v>1.3761292672434845E-2</v>
      </c>
      <c r="AK71" s="336">
        <f t="shared" si="106"/>
        <v>1.3172663265276888E-2</v>
      </c>
      <c r="AL71" s="336">
        <f t="shared" si="106"/>
        <v>1.2728895302396553E-2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9.0877442023378996E-2</v>
      </c>
      <c r="N73" s="337">
        <f t="shared" si="107"/>
        <v>9.0347842229397651E-2</v>
      </c>
      <c r="O73" s="337">
        <f t="shared" si="107"/>
        <v>8.5621493796992978E-2</v>
      </c>
      <c r="P73" s="337">
        <f t="shared" si="107"/>
        <v>8.6768176195056723E-2</v>
      </c>
      <c r="Q73" s="337">
        <f t="shared" si="107"/>
        <v>8.8546459220174206E-2</v>
      </c>
      <c r="R73" s="337">
        <f t="shared" si="107"/>
        <v>8.7089456121020564E-2</v>
      </c>
      <c r="S73" s="337">
        <f t="shared" si="107"/>
        <v>8.6711526663514629E-2</v>
      </c>
      <c r="T73" s="337">
        <f t="shared" si="107"/>
        <v>8.8416280686967288E-2</v>
      </c>
      <c r="U73" s="337">
        <f t="shared" si="107"/>
        <v>7.963111075711328E-2</v>
      </c>
      <c r="V73" s="337">
        <f t="shared" si="107"/>
        <v>8.1924542874143635E-2</v>
      </c>
      <c r="W73" s="337">
        <f t="shared" si="107"/>
        <v>7.341239162303978E-2</v>
      </c>
      <c r="X73" s="337">
        <f t="shared" si="107"/>
        <v>7.5236968229420137E-2</v>
      </c>
      <c r="Y73" s="337">
        <f t="shared" si="107"/>
        <v>7.500314232049278E-2</v>
      </c>
      <c r="Z73" s="337">
        <f t="shared" si="107"/>
        <v>7.484530067048889E-2</v>
      </c>
      <c r="AA73" s="337">
        <f t="shared" si="107"/>
        <v>7.4614711570665918E-2</v>
      </c>
      <c r="AB73" s="337">
        <f t="shared" si="107"/>
        <v>7.4292514519019373E-2</v>
      </c>
      <c r="AC73" s="337">
        <f t="shared" si="107"/>
        <v>7.3899352436029686E-2</v>
      </c>
      <c r="AD73" s="337">
        <f t="shared" si="107"/>
        <v>7.3449527791597649E-2</v>
      </c>
      <c r="AE73" s="337">
        <f t="shared" ref="AE73:AL73" si="108">AE26/AE$49</f>
        <v>7.3034452625547516E-2</v>
      </c>
      <c r="AF73" s="337">
        <f t="shared" si="108"/>
        <v>7.262249267174728E-2</v>
      </c>
      <c r="AG73" s="337">
        <f t="shared" si="108"/>
        <v>7.2216210315950033E-2</v>
      </c>
      <c r="AH73" s="337">
        <f t="shared" si="108"/>
        <v>7.1799357116920634E-2</v>
      </c>
      <c r="AI73" s="337">
        <f t="shared" si="108"/>
        <v>7.1363847156341101E-2</v>
      </c>
      <c r="AJ73" s="337">
        <f t="shared" si="108"/>
        <v>7.0916835299622463E-2</v>
      </c>
      <c r="AK73" s="337">
        <f t="shared" si="108"/>
        <v>7.0521099806620371E-2</v>
      </c>
      <c r="AL73" s="337">
        <f t="shared" si="108"/>
        <v>7.0132565014007719E-2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6.7686404820566197E-3</v>
      </c>
      <c r="N74" s="336">
        <f t="shared" si="109"/>
        <v>7.3980900861179838E-3</v>
      </c>
      <c r="O74" s="336">
        <f t="shared" si="109"/>
        <v>8.1352071944848087E-3</v>
      </c>
      <c r="P74" s="336">
        <f t="shared" si="109"/>
        <v>7.1883107316082426E-3</v>
      </c>
      <c r="Q74" s="336">
        <f t="shared" si="109"/>
        <v>9.5730340257711797E-3</v>
      </c>
      <c r="R74" s="336">
        <f t="shared" si="109"/>
        <v>8.368228816990517E-3</v>
      </c>
      <c r="S74" s="336">
        <f t="shared" si="109"/>
        <v>7.8705671044169232E-3</v>
      </c>
      <c r="T74" s="336">
        <f t="shared" si="109"/>
        <v>7.6883563576571447E-3</v>
      </c>
      <c r="U74" s="336">
        <f t="shared" si="109"/>
        <v>7.0750660050388926E-3</v>
      </c>
      <c r="V74" s="336">
        <f t="shared" si="109"/>
        <v>8.5201315444115595E-3</v>
      </c>
      <c r="W74" s="336">
        <f t="shared" si="109"/>
        <v>7.259857043420294E-3</v>
      </c>
      <c r="X74" s="336">
        <f t="shared" si="109"/>
        <v>6.9354360859310753E-3</v>
      </c>
      <c r="Y74" s="336">
        <f t="shared" si="109"/>
        <v>7.0277369027652121E-3</v>
      </c>
      <c r="Z74" s="336">
        <f t="shared" si="109"/>
        <v>7.1333811158248907E-3</v>
      </c>
      <c r="AA74" s="336">
        <f t="shared" si="109"/>
        <v>7.2327601562980157E-3</v>
      </c>
      <c r="AB74" s="336">
        <f t="shared" si="109"/>
        <v>7.3309899542216032E-3</v>
      </c>
      <c r="AC74" s="336">
        <f t="shared" si="109"/>
        <v>7.4256772939405372E-3</v>
      </c>
      <c r="AD74" s="336">
        <f t="shared" si="109"/>
        <v>7.5167025249377496E-3</v>
      </c>
      <c r="AE74" s="336">
        <f t="shared" ref="AE74:AL74" si="110">AE27/AE$49</f>
        <v>7.6039574923240424E-3</v>
      </c>
      <c r="AF74" s="336">
        <f t="shared" si="110"/>
        <v>7.6896833580642919E-3</v>
      </c>
      <c r="AG74" s="336">
        <f t="shared" si="110"/>
        <v>7.7836455139636551E-3</v>
      </c>
      <c r="AH74" s="336">
        <f t="shared" si="110"/>
        <v>7.8752391200664351E-3</v>
      </c>
      <c r="AI74" s="336">
        <f t="shared" si="110"/>
        <v>7.9635534851359036E-3</v>
      </c>
      <c r="AJ74" s="336">
        <f t="shared" si="110"/>
        <v>8.052452149015862E-3</v>
      </c>
      <c r="AK74" s="336">
        <f t="shared" si="110"/>
        <v>8.1421670357474767E-3</v>
      </c>
      <c r="AL74" s="336">
        <f t="shared" si="110"/>
        <v>8.2481980197935123E-3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3.5619110046408144E-2</v>
      </c>
      <c r="N75" s="336">
        <f t="shared" si="111"/>
        <v>3.6060931943509018E-2</v>
      </c>
      <c r="O75" s="336">
        <f t="shared" si="111"/>
        <v>3.3174331195829909E-2</v>
      </c>
      <c r="P75" s="336">
        <f t="shared" si="111"/>
        <v>3.5003490928399002E-2</v>
      </c>
      <c r="Q75" s="336">
        <f t="shared" si="111"/>
        <v>3.5577745856352996E-2</v>
      </c>
      <c r="R75" s="336">
        <f t="shared" si="111"/>
        <v>3.4685166386628823E-2</v>
      </c>
      <c r="S75" s="336">
        <f t="shared" si="111"/>
        <v>3.4297602682352102E-2</v>
      </c>
      <c r="T75" s="336">
        <f t="shared" si="111"/>
        <v>3.4337429923548636E-2</v>
      </c>
      <c r="U75" s="336">
        <f t="shared" si="111"/>
        <v>3.209242393185769E-2</v>
      </c>
      <c r="V75" s="336">
        <f t="shared" si="111"/>
        <v>3.3434977305208405E-2</v>
      </c>
      <c r="W75" s="336">
        <f t="shared" si="111"/>
        <v>2.921997568725938E-2</v>
      </c>
      <c r="X75" s="336">
        <f t="shared" si="111"/>
        <v>2.9841958551250884E-2</v>
      </c>
      <c r="Y75" s="336">
        <f t="shared" si="111"/>
        <v>2.9661841566313137E-2</v>
      </c>
      <c r="Z75" s="336">
        <f t="shared" si="111"/>
        <v>2.9523010512247601E-2</v>
      </c>
      <c r="AA75" s="336">
        <f t="shared" si="111"/>
        <v>2.9346891475871852E-2</v>
      </c>
      <c r="AB75" s="336">
        <f t="shared" si="111"/>
        <v>2.9151416981492487E-2</v>
      </c>
      <c r="AC75" s="336">
        <f t="shared" si="111"/>
        <v>2.8923670807152031E-2</v>
      </c>
      <c r="AD75" s="336">
        <f t="shared" si="111"/>
        <v>2.8664266981629188E-2</v>
      </c>
      <c r="AE75" s="336">
        <f t="shared" ref="AE75:AL75" si="112">AE28/AE$49</f>
        <v>2.8412824780524818E-2</v>
      </c>
      <c r="AF75" s="336">
        <f t="shared" si="112"/>
        <v>2.8164560563358764E-2</v>
      </c>
      <c r="AG75" s="336">
        <f t="shared" si="112"/>
        <v>2.790430998962529E-2</v>
      </c>
      <c r="AH75" s="336">
        <f t="shared" si="112"/>
        <v>2.7640704230557211E-2</v>
      </c>
      <c r="AI75" s="336">
        <f t="shared" si="112"/>
        <v>2.7380585967307421E-2</v>
      </c>
      <c r="AJ75" s="336">
        <f t="shared" si="112"/>
        <v>2.7124474209469191E-2</v>
      </c>
      <c r="AK75" s="336">
        <f t="shared" si="112"/>
        <v>2.6877609376308439E-2</v>
      </c>
      <c r="AL75" s="336">
        <f t="shared" si="112"/>
        <v>2.661358104935652E-2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3.0197932683879915E-2</v>
      </c>
      <c r="N76" s="336">
        <f t="shared" si="113"/>
        <v>2.7538350982344174E-2</v>
      </c>
      <c r="O76" s="336">
        <f t="shared" si="113"/>
        <v>2.4240551098026017E-2</v>
      </c>
      <c r="P76" s="336">
        <f t="shared" si="113"/>
        <v>2.4579021584422819E-2</v>
      </c>
      <c r="Q76" s="336">
        <f t="shared" si="113"/>
        <v>2.3400333721740239E-2</v>
      </c>
      <c r="R76" s="336">
        <f t="shared" si="113"/>
        <v>2.3555205200270699E-2</v>
      </c>
      <c r="S76" s="336">
        <f t="shared" si="113"/>
        <v>2.5150495450458984E-2</v>
      </c>
      <c r="T76" s="336">
        <f t="shared" si="113"/>
        <v>2.6700157086435229E-2</v>
      </c>
      <c r="U76" s="336">
        <f t="shared" si="113"/>
        <v>2.1280430077976181E-2</v>
      </c>
      <c r="V76" s="336">
        <f t="shared" si="113"/>
        <v>2.218913666370265E-2</v>
      </c>
      <c r="W76" s="336">
        <f t="shared" si="113"/>
        <v>2.0078731064909424E-2</v>
      </c>
      <c r="X76" s="336">
        <f t="shared" si="113"/>
        <v>2.0767509763216181E-2</v>
      </c>
      <c r="Y76" s="336">
        <f t="shared" si="113"/>
        <v>2.0509351949757129E-2</v>
      </c>
      <c r="Z76" s="336">
        <f t="shared" si="113"/>
        <v>2.035048600405474E-2</v>
      </c>
      <c r="AA76" s="336">
        <f t="shared" si="113"/>
        <v>2.0159194078253687E-2</v>
      </c>
      <c r="AB76" s="336">
        <f t="shared" si="113"/>
        <v>1.9893486022040829E-2</v>
      </c>
      <c r="AC76" s="336">
        <f t="shared" si="113"/>
        <v>1.962082343859204E-2</v>
      </c>
      <c r="AD76" s="336">
        <f t="shared" si="113"/>
        <v>1.9351947876586957E-2</v>
      </c>
      <c r="AE76" s="336">
        <f t="shared" ref="AE76:AL76" si="114">AE29/AE$49</f>
        <v>1.9086866564720126E-2</v>
      </c>
      <c r="AF76" s="336">
        <f t="shared" si="114"/>
        <v>1.8822559375625433E-2</v>
      </c>
      <c r="AG76" s="336">
        <f t="shared" si="114"/>
        <v>1.8565985399736851E-2</v>
      </c>
      <c r="AH76" s="336">
        <f t="shared" si="114"/>
        <v>1.8310038280276702E-2</v>
      </c>
      <c r="AI76" s="336">
        <f t="shared" si="114"/>
        <v>1.804863948009312E-2</v>
      </c>
      <c r="AJ76" s="336">
        <f t="shared" si="114"/>
        <v>1.7786577848027677E-2</v>
      </c>
      <c r="AK76" s="336">
        <f t="shared" si="114"/>
        <v>1.7544092474760371E-2</v>
      </c>
      <c r="AL76" s="336">
        <f t="shared" si="114"/>
        <v>1.7292295147797791E-2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1.8291758811034325E-2</v>
      </c>
      <c r="N77" s="336">
        <f t="shared" si="115"/>
        <v>1.9350469217426478E-2</v>
      </c>
      <c r="O77" s="336">
        <f t="shared" si="115"/>
        <v>2.0071404308652233E-2</v>
      </c>
      <c r="P77" s="336">
        <f t="shared" si="115"/>
        <v>1.9997352950626667E-2</v>
      </c>
      <c r="Q77" s="336">
        <f t="shared" si="115"/>
        <v>1.9995345616309786E-2</v>
      </c>
      <c r="R77" s="336">
        <f t="shared" si="115"/>
        <v>2.0480855717130538E-2</v>
      </c>
      <c r="S77" s="336">
        <f t="shared" si="115"/>
        <v>1.9392861426286625E-2</v>
      </c>
      <c r="T77" s="336">
        <f t="shared" si="115"/>
        <v>1.9690337319326269E-2</v>
      </c>
      <c r="U77" s="336">
        <f t="shared" si="115"/>
        <v>1.9183190742240511E-2</v>
      </c>
      <c r="V77" s="336">
        <f t="shared" si="115"/>
        <v>1.7780297360821009E-2</v>
      </c>
      <c r="W77" s="336">
        <f t="shared" si="115"/>
        <v>1.6853827827450679E-2</v>
      </c>
      <c r="X77" s="336">
        <f t="shared" si="115"/>
        <v>1.7692063829021994E-2</v>
      </c>
      <c r="Y77" s="336">
        <f t="shared" si="115"/>
        <v>1.7804211901657305E-2</v>
      </c>
      <c r="Z77" s="336">
        <f t="shared" si="115"/>
        <v>1.7838423038361653E-2</v>
      </c>
      <c r="AA77" s="336">
        <f t="shared" si="115"/>
        <v>1.7875865860242365E-2</v>
      </c>
      <c r="AB77" s="336">
        <f t="shared" si="115"/>
        <v>1.7916621561264459E-2</v>
      </c>
      <c r="AC77" s="336">
        <f t="shared" si="115"/>
        <v>1.7929180896345091E-2</v>
      </c>
      <c r="AD77" s="336">
        <f t="shared" si="115"/>
        <v>1.7916610408443768E-2</v>
      </c>
      <c r="AE77" s="336">
        <f t="shared" ref="AE77:AL77" si="116">AE30/AE$49</f>
        <v>1.7930803787978528E-2</v>
      </c>
      <c r="AF77" s="336">
        <f t="shared" si="116"/>
        <v>1.794568937469879E-2</v>
      </c>
      <c r="AG77" s="336">
        <f t="shared" si="116"/>
        <v>1.796226941262424E-2</v>
      </c>
      <c r="AH77" s="336">
        <f t="shared" si="116"/>
        <v>1.7973375486020286E-2</v>
      </c>
      <c r="AI77" s="336">
        <f t="shared" si="116"/>
        <v>1.7971068223804659E-2</v>
      </c>
      <c r="AJ77" s="336">
        <f t="shared" si="116"/>
        <v>1.7953331093109724E-2</v>
      </c>
      <c r="AK77" s="336">
        <f t="shared" si="116"/>
        <v>1.7957230919804078E-2</v>
      </c>
      <c r="AL77" s="336">
        <f t="shared" si="116"/>
        <v>1.7978490797059907E-2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8.0030958339416508E-2</v>
      </c>
      <c r="N79" s="337">
        <f t="shared" si="117"/>
        <v>7.8861700078033753E-2</v>
      </c>
      <c r="O79" s="337">
        <f t="shared" si="117"/>
        <v>7.8510072204638348E-2</v>
      </c>
      <c r="P79" s="337">
        <f t="shared" si="117"/>
        <v>8.0135434421167454E-2</v>
      </c>
      <c r="Q79" s="337">
        <f t="shared" si="117"/>
        <v>8.0037367641906429E-2</v>
      </c>
      <c r="R79" s="337">
        <f t="shared" si="117"/>
        <v>8.518412196476817E-2</v>
      </c>
      <c r="S79" s="337">
        <f t="shared" si="117"/>
        <v>8.2271306278507567E-2</v>
      </c>
      <c r="T79" s="337">
        <f t="shared" si="117"/>
        <v>8.5268567092207065E-2</v>
      </c>
      <c r="U79" s="337">
        <f t="shared" si="117"/>
        <v>8.3908606907844061E-2</v>
      </c>
      <c r="V79" s="337">
        <f t="shared" si="117"/>
        <v>8.5351729665989001E-2</v>
      </c>
      <c r="W79" s="337">
        <f t="shared" si="117"/>
        <v>8.2356346691913176E-2</v>
      </c>
      <c r="X79" s="337">
        <f t="shared" si="117"/>
        <v>8.1006309708310728E-2</v>
      </c>
      <c r="Y79" s="337">
        <f t="shared" si="117"/>
        <v>8.0972599217212393E-2</v>
      </c>
      <c r="Z79" s="337">
        <f t="shared" si="117"/>
        <v>8.0921330830780583E-2</v>
      </c>
      <c r="AA79" s="337">
        <f t="shared" si="117"/>
        <v>8.0916440575641457E-2</v>
      </c>
      <c r="AB79" s="337">
        <f t="shared" si="117"/>
        <v>8.1017326632612643E-2</v>
      </c>
      <c r="AC79" s="337">
        <f t="shared" si="117"/>
        <v>8.1107064194771442E-2</v>
      </c>
      <c r="AD79" s="337">
        <f t="shared" si="117"/>
        <v>8.1194351621599381E-2</v>
      </c>
      <c r="AE79" s="337">
        <f t="shared" ref="AE79:AL79" si="118">AE32/AE$49</f>
        <v>8.1303104704503665E-2</v>
      </c>
      <c r="AF79" s="337">
        <f t="shared" si="118"/>
        <v>8.1437145929240728E-2</v>
      </c>
      <c r="AG79" s="337">
        <f t="shared" si="118"/>
        <v>8.1557915082188639E-2</v>
      </c>
      <c r="AH79" s="337">
        <f t="shared" si="118"/>
        <v>8.1652859672700945E-2</v>
      </c>
      <c r="AI79" s="337">
        <f t="shared" si="118"/>
        <v>8.1745271193628843E-2</v>
      </c>
      <c r="AJ79" s="337">
        <f t="shared" si="118"/>
        <v>8.1850272067637689E-2</v>
      </c>
      <c r="AK79" s="337">
        <f t="shared" si="118"/>
        <v>8.1941170208929728E-2</v>
      </c>
      <c r="AL79" s="337">
        <f t="shared" si="118"/>
        <v>8.203403482644997E-2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5.7322745324264145E-2</v>
      </c>
      <c r="N80" s="336">
        <f t="shared" si="119"/>
        <v>5.4226937249703518E-2</v>
      </c>
      <c r="O80" s="336">
        <f t="shared" si="119"/>
        <v>5.4078597952798332E-2</v>
      </c>
      <c r="P80" s="336">
        <f t="shared" si="119"/>
        <v>5.5091278910871677E-2</v>
      </c>
      <c r="Q80" s="336">
        <f t="shared" si="119"/>
        <v>5.4951792760075092E-2</v>
      </c>
      <c r="R80" s="336">
        <f t="shared" si="119"/>
        <v>5.939587449671628E-2</v>
      </c>
      <c r="S80" s="336">
        <f t="shared" si="119"/>
        <v>5.8781360281587813E-2</v>
      </c>
      <c r="T80" s="336">
        <f t="shared" si="119"/>
        <v>6.0160254819927116E-2</v>
      </c>
      <c r="U80" s="336">
        <f t="shared" si="119"/>
        <v>5.9470229306884954E-2</v>
      </c>
      <c r="V80" s="336">
        <f t="shared" si="119"/>
        <v>6.0592161234158358E-2</v>
      </c>
      <c r="W80" s="336">
        <f t="shared" si="119"/>
        <v>5.8739259786188935E-2</v>
      </c>
      <c r="X80" s="336">
        <f t="shared" si="119"/>
        <v>5.9250538715698804E-2</v>
      </c>
      <c r="Y80" s="336">
        <f t="shared" si="119"/>
        <v>5.9315466936410606E-2</v>
      </c>
      <c r="Z80" s="336">
        <f t="shared" si="119"/>
        <v>5.9335718074070037E-2</v>
      </c>
      <c r="AA80" s="336">
        <f t="shared" si="119"/>
        <v>5.9383315948530239E-2</v>
      </c>
      <c r="AB80" s="336">
        <f t="shared" si="119"/>
        <v>5.9522902130628573E-2</v>
      </c>
      <c r="AC80" s="336">
        <f t="shared" si="119"/>
        <v>5.9663404034017972E-2</v>
      </c>
      <c r="AD80" s="336">
        <f t="shared" si="119"/>
        <v>5.9800591572423713E-2</v>
      </c>
      <c r="AE80" s="336">
        <f t="shared" ref="AE80:AL80" si="120">AE33/AE$49</f>
        <v>5.9943287484579222E-2</v>
      </c>
      <c r="AF80" s="336">
        <f t="shared" si="120"/>
        <v>6.0110633504844552E-2</v>
      </c>
      <c r="AG80" s="336">
        <f t="shared" si="120"/>
        <v>6.0289153636050717E-2</v>
      </c>
      <c r="AH80" s="336">
        <f t="shared" si="120"/>
        <v>6.0454275794508856E-2</v>
      </c>
      <c r="AI80" s="336">
        <f t="shared" si="120"/>
        <v>6.0615996963437696E-2</v>
      </c>
      <c r="AJ80" s="336">
        <f t="shared" si="120"/>
        <v>6.078478991409679E-2</v>
      </c>
      <c r="AK80" s="336">
        <f t="shared" si="120"/>
        <v>6.0943212820977442E-2</v>
      </c>
      <c r="AL80" s="336">
        <f t="shared" si="120"/>
        <v>6.1093264423931051E-2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2.1010740440680666E-2</v>
      </c>
      <c r="N81" s="336">
        <f t="shared" si="121"/>
        <v>2.344625716081962E-2</v>
      </c>
      <c r="O81" s="336">
        <f t="shared" si="121"/>
        <v>2.3273468846286789E-2</v>
      </c>
      <c r="P81" s="336">
        <f t="shared" si="121"/>
        <v>2.4006354073466987E-2</v>
      </c>
      <c r="Q81" s="336">
        <f t="shared" si="121"/>
        <v>2.390327580881026E-2</v>
      </c>
      <c r="R81" s="336">
        <f t="shared" si="121"/>
        <v>2.4720611044571308E-2</v>
      </c>
      <c r="S81" s="336">
        <f t="shared" si="121"/>
        <v>2.2606338665200332E-2</v>
      </c>
      <c r="T81" s="336">
        <f t="shared" si="121"/>
        <v>2.4170534739819775E-2</v>
      </c>
      <c r="U81" s="336">
        <f t="shared" si="121"/>
        <v>2.3476343152155479E-2</v>
      </c>
      <c r="V81" s="336">
        <f t="shared" si="121"/>
        <v>2.3919222602392976E-2</v>
      </c>
      <c r="W81" s="336">
        <f t="shared" si="121"/>
        <v>2.2568569832749696E-2</v>
      </c>
      <c r="X81" s="336">
        <f t="shared" si="121"/>
        <v>2.102124260515886E-2</v>
      </c>
      <c r="Y81" s="336">
        <f t="shared" si="121"/>
        <v>2.0914385480042489E-2</v>
      </c>
      <c r="Z81" s="336">
        <f t="shared" si="121"/>
        <v>2.0838049401421206E-2</v>
      </c>
      <c r="AA81" s="336">
        <f t="shared" si="121"/>
        <v>2.0780492347003954E-2</v>
      </c>
      <c r="AB81" s="336">
        <f t="shared" si="121"/>
        <v>2.0736544215701268E-2</v>
      </c>
      <c r="AC81" s="336">
        <f t="shared" si="121"/>
        <v>2.0682238101724454E-2</v>
      </c>
      <c r="AD81" s="336">
        <f t="shared" si="121"/>
        <v>2.0629303641421522E-2</v>
      </c>
      <c r="AE81" s="336">
        <f t="shared" ref="AE81:AL81" si="122">AE34/AE$49</f>
        <v>2.0594344645008145E-2</v>
      </c>
      <c r="AF81" s="336">
        <f t="shared" si="122"/>
        <v>2.055648324754554E-2</v>
      </c>
      <c r="AG81" s="336">
        <f t="shared" si="122"/>
        <v>2.0496010802857949E-2</v>
      </c>
      <c r="AH81" s="336">
        <f t="shared" si="122"/>
        <v>2.0423609915105868E-2</v>
      </c>
      <c r="AI81" s="336">
        <f t="shared" si="122"/>
        <v>2.0353870703548091E-2</v>
      </c>
      <c r="AJ81" s="336">
        <f t="shared" si="122"/>
        <v>2.0286626438849271E-2</v>
      </c>
      <c r="AK81" s="336">
        <f t="shared" si="122"/>
        <v>2.0219138047172472E-2</v>
      </c>
      <c r="AL81" s="336">
        <f t="shared" si="122"/>
        <v>2.0159255944359373E-2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1.6974725744716842E-3</v>
      </c>
      <c r="N82" s="336">
        <f t="shared" si="123"/>
        <v>1.1885056675106083E-3</v>
      </c>
      <c r="O82" s="336">
        <f t="shared" si="123"/>
        <v>1.1580054055532339E-3</v>
      </c>
      <c r="P82" s="336">
        <f t="shared" si="123"/>
        <v>1.0378014368287928E-3</v>
      </c>
      <c r="Q82" s="336">
        <f t="shared" si="123"/>
        <v>1.1822990730210898E-3</v>
      </c>
      <c r="R82" s="336">
        <f t="shared" si="123"/>
        <v>1.0676364234805805E-3</v>
      </c>
      <c r="S82" s="336">
        <f t="shared" si="123"/>
        <v>8.836073317194179E-4</v>
      </c>
      <c r="T82" s="336">
        <f t="shared" si="123"/>
        <v>9.3777753246017327E-4</v>
      </c>
      <c r="U82" s="336">
        <f t="shared" si="123"/>
        <v>9.6203444880362064E-4</v>
      </c>
      <c r="V82" s="336">
        <f t="shared" si="123"/>
        <v>8.4034582943766237E-4</v>
      </c>
      <c r="W82" s="336">
        <f t="shared" si="123"/>
        <v>1.0485170729745428E-3</v>
      </c>
      <c r="X82" s="336">
        <f t="shared" si="123"/>
        <v>7.3452838745305968E-4</v>
      </c>
      <c r="Y82" s="336">
        <f t="shared" si="123"/>
        <v>7.4274680075931581E-4</v>
      </c>
      <c r="Z82" s="336">
        <f t="shared" si="123"/>
        <v>7.4756335528934018E-4</v>
      </c>
      <c r="AA82" s="336">
        <f t="shared" si="123"/>
        <v>7.5263228010727162E-4</v>
      </c>
      <c r="AB82" s="336">
        <f t="shared" si="123"/>
        <v>7.5788028628281056E-4</v>
      </c>
      <c r="AC82" s="336">
        <f t="shared" si="123"/>
        <v>7.61422059029004E-4</v>
      </c>
      <c r="AD82" s="336">
        <f t="shared" si="123"/>
        <v>7.644564077541468E-4</v>
      </c>
      <c r="AE82" s="336">
        <f t="shared" ref="AE82:AL82" si="124">AE35/AE$49</f>
        <v>7.6547257491629253E-4</v>
      </c>
      <c r="AF82" s="336">
        <f t="shared" si="124"/>
        <v>7.7002917685063091E-4</v>
      </c>
      <c r="AG82" s="336">
        <f t="shared" si="124"/>
        <v>7.7275064327996456E-4</v>
      </c>
      <c r="AH82" s="336">
        <f t="shared" si="124"/>
        <v>7.7497396308622924E-4</v>
      </c>
      <c r="AI82" s="336">
        <f t="shared" si="124"/>
        <v>7.7540352664306393E-4</v>
      </c>
      <c r="AJ82" s="336">
        <f t="shared" si="124"/>
        <v>7.7885571469162149E-4</v>
      </c>
      <c r="AK82" s="336">
        <f t="shared" si="124"/>
        <v>7.7881934077981565E-4</v>
      </c>
      <c r="AL82" s="336">
        <f t="shared" si="124"/>
        <v>7.8151445815954825E-4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7.7999791793159162E-2</v>
      </c>
      <c r="N84" s="337">
        <f t="shared" si="125"/>
        <v>8.1765474603651744E-2</v>
      </c>
      <c r="O84" s="337">
        <f t="shared" si="125"/>
        <v>8.4818861169337262E-2</v>
      </c>
      <c r="P84" s="337">
        <f t="shared" si="125"/>
        <v>8.4307509416494106E-2</v>
      </c>
      <c r="Q84" s="337">
        <f t="shared" si="125"/>
        <v>8.1226605433258589E-2</v>
      </c>
      <c r="R84" s="337">
        <f t="shared" si="125"/>
        <v>7.958243510579939E-2</v>
      </c>
      <c r="S84" s="337">
        <f t="shared" si="125"/>
        <v>7.869082501507578E-2</v>
      </c>
      <c r="T84" s="337">
        <f t="shared" si="125"/>
        <v>7.565432681153425E-2</v>
      </c>
      <c r="U84" s="337">
        <f t="shared" si="125"/>
        <v>7.747867599399591E-2</v>
      </c>
      <c r="V84" s="337">
        <f t="shared" si="125"/>
        <v>7.3992921434313366E-2</v>
      </c>
      <c r="W84" s="337">
        <f t="shared" si="125"/>
        <v>7.5608532936081288E-2</v>
      </c>
      <c r="X84" s="337">
        <f t="shared" si="125"/>
        <v>7.5762170077780813E-2</v>
      </c>
      <c r="Y84" s="337">
        <f t="shared" si="125"/>
        <v>7.5424950528449941E-2</v>
      </c>
      <c r="Z84" s="337">
        <f t="shared" si="125"/>
        <v>7.5080481417189371E-2</v>
      </c>
      <c r="AA84" s="337">
        <f t="shared" si="125"/>
        <v>7.4767945112127643E-2</v>
      </c>
      <c r="AB84" s="337">
        <f t="shared" si="125"/>
        <v>7.4513878120871055E-2</v>
      </c>
      <c r="AC84" s="337">
        <f t="shared" si="125"/>
        <v>7.4259578722405559E-2</v>
      </c>
      <c r="AD84" s="337">
        <f t="shared" si="125"/>
        <v>7.3983900226632121E-2</v>
      </c>
      <c r="AE84" s="337">
        <f t="shared" ref="AE84:AL84" si="126">AE37/AE$49</f>
        <v>7.3719561639454104E-2</v>
      </c>
      <c r="AF84" s="337">
        <f t="shared" si="126"/>
        <v>7.3437756683226774E-2</v>
      </c>
      <c r="AG84" s="337">
        <f t="shared" si="126"/>
        <v>7.311323401924498E-2</v>
      </c>
      <c r="AH84" s="337">
        <f t="shared" si="126"/>
        <v>7.2858611199701648E-2</v>
      </c>
      <c r="AI84" s="337">
        <f t="shared" si="126"/>
        <v>7.2566664649696064E-2</v>
      </c>
      <c r="AJ84" s="337">
        <f t="shared" si="126"/>
        <v>7.2273037878751001E-2</v>
      </c>
      <c r="AK84" s="337">
        <f t="shared" si="126"/>
        <v>7.1989189457428049E-2</v>
      </c>
      <c r="AL84" s="337">
        <f t="shared" si="126"/>
        <v>7.1726808091605199E-2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6.2029534301711063E-2</v>
      </c>
      <c r="N85" s="336">
        <f t="shared" si="127"/>
        <v>6.6125077878821201E-2</v>
      </c>
      <c r="O85" s="336">
        <f t="shared" si="127"/>
        <v>6.9206191327680647E-2</v>
      </c>
      <c r="P85" s="336">
        <f t="shared" si="127"/>
        <v>6.8898712750370641E-2</v>
      </c>
      <c r="Q85" s="336">
        <f t="shared" si="127"/>
        <v>6.6725180553345656E-2</v>
      </c>
      <c r="R85" s="336">
        <f t="shared" si="127"/>
        <v>6.3610494496570566E-2</v>
      </c>
      <c r="S85" s="336">
        <f t="shared" si="127"/>
        <v>6.3397036850384322E-2</v>
      </c>
      <c r="T85" s="336">
        <f t="shared" si="127"/>
        <v>5.9303621360493344E-2</v>
      </c>
      <c r="U85" s="336">
        <f t="shared" si="127"/>
        <v>6.075905116171746E-2</v>
      </c>
      <c r="V85" s="336">
        <f t="shared" si="127"/>
        <v>5.7871396161134916E-2</v>
      </c>
      <c r="W85" s="336">
        <f t="shared" si="127"/>
        <v>5.892511961643522E-2</v>
      </c>
      <c r="X85" s="336">
        <f t="shared" si="127"/>
        <v>5.8169435512063619E-2</v>
      </c>
      <c r="Y85" s="336">
        <f t="shared" si="127"/>
        <v>5.7743570527443611E-2</v>
      </c>
      <c r="Z85" s="336">
        <f t="shared" si="127"/>
        <v>5.7297682505100929E-2</v>
      </c>
      <c r="AA85" s="336">
        <f t="shared" si="127"/>
        <v>5.6871591617542051E-2</v>
      </c>
      <c r="AB85" s="336">
        <f t="shared" si="127"/>
        <v>5.6492768893677728E-2</v>
      </c>
      <c r="AC85" s="336">
        <f t="shared" si="127"/>
        <v>5.6091210016500193E-2</v>
      </c>
      <c r="AD85" s="336">
        <f t="shared" si="127"/>
        <v>5.5682451080988966E-2</v>
      </c>
      <c r="AE85" s="336">
        <f t="shared" ref="AE85:AL85" si="128">AE38/AE$49</f>
        <v>5.5301229218283503E-2</v>
      </c>
      <c r="AF85" s="336">
        <f t="shared" si="128"/>
        <v>5.489951247415864E-2</v>
      </c>
      <c r="AG85" s="336">
        <f t="shared" si="128"/>
        <v>5.4452269441778084E-2</v>
      </c>
      <c r="AH85" s="336">
        <f t="shared" si="128"/>
        <v>5.4087898583567467E-2</v>
      </c>
      <c r="AI85" s="336">
        <f t="shared" si="128"/>
        <v>5.3681807961205356E-2</v>
      </c>
      <c r="AJ85" s="336">
        <f t="shared" si="128"/>
        <v>5.3269434030683446E-2</v>
      </c>
      <c r="AK85" s="336">
        <f t="shared" si="128"/>
        <v>5.2867041020949697E-2</v>
      </c>
      <c r="AL85" s="336">
        <f t="shared" si="128"/>
        <v>5.2492416830781458E-2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1.5970257491448089E-2</v>
      </c>
      <c r="N86" s="336">
        <f t="shared" si="129"/>
        <v>1.5640396724830547E-2</v>
      </c>
      <c r="O86" s="336">
        <f t="shared" si="129"/>
        <v>1.561266984165661E-2</v>
      </c>
      <c r="P86" s="336">
        <f t="shared" si="129"/>
        <v>1.5408796666123459E-2</v>
      </c>
      <c r="Q86" s="336">
        <f t="shared" si="129"/>
        <v>1.450142487991294E-2</v>
      </c>
      <c r="R86" s="336">
        <f t="shared" si="129"/>
        <v>1.5971940609228828E-2</v>
      </c>
      <c r="S86" s="336">
        <f t="shared" si="129"/>
        <v>1.5293788164691463E-2</v>
      </c>
      <c r="T86" s="336">
        <f t="shared" si="129"/>
        <v>1.635070545104091E-2</v>
      </c>
      <c r="U86" s="336">
        <f t="shared" si="129"/>
        <v>1.6719624832278446E-2</v>
      </c>
      <c r="V86" s="336">
        <f t="shared" si="129"/>
        <v>1.6121525273178443E-2</v>
      </c>
      <c r="W86" s="336">
        <f t="shared" si="129"/>
        <v>1.6683413319646064E-2</v>
      </c>
      <c r="X86" s="336">
        <f t="shared" si="129"/>
        <v>1.7592734565717194E-2</v>
      </c>
      <c r="Y86" s="336">
        <f t="shared" si="129"/>
        <v>1.7681380001006334E-2</v>
      </c>
      <c r="Z86" s="336">
        <f t="shared" si="129"/>
        <v>1.7782798912088449E-2</v>
      </c>
      <c r="AA86" s="336">
        <f t="shared" si="129"/>
        <v>1.7896353494585588E-2</v>
      </c>
      <c r="AB86" s="336">
        <f t="shared" si="129"/>
        <v>1.802110922719332E-2</v>
      </c>
      <c r="AC86" s="336">
        <f t="shared" si="129"/>
        <v>1.816836870590538E-2</v>
      </c>
      <c r="AD86" s="336">
        <f t="shared" si="129"/>
        <v>1.8301449145643151E-2</v>
      </c>
      <c r="AE86" s="336">
        <f t="shared" ref="AE86:AL86" si="130">AE39/AE$49</f>
        <v>1.8418332421170591E-2</v>
      </c>
      <c r="AF86" s="336">
        <f t="shared" si="130"/>
        <v>1.8538244209068133E-2</v>
      </c>
      <c r="AG86" s="336">
        <f t="shared" si="130"/>
        <v>1.8660964577466896E-2</v>
      </c>
      <c r="AH86" s="336">
        <f t="shared" si="130"/>
        <v>1.8770712616134184E-2</v>
      </c>
      <c r="AI86" s="336">
        <f t="shared" si="130"/>
        <v>1.8884856688490704E-2</v>
      </c>
      <c r="AJ86" s="336">
        <f t="shared" si="130"/>
        <v>1.9003603848067561E-2</v>
      </c>
      <c r="AK86" s="336">
        <f t="shared" si="130"/>
        <v>1.9122148436478349E-2</v>
      </c>
      <c r="AL86" s="336">
        <f t="shared" si="130"/>
        <v>1.9234391260823738E-2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4.85303048034176E-2</v>
      </c>
      <c r="N88" s="337">
        <f t="shared" si="131"/>
        <v>4.8314133277333124E-2</v>
      </c>
      <c r="O88" s="337">
        <f t="shared" si="131"/>
        <v>4.793152174196022E-2</v>
      </c>
      <c r="P88" s="337">
        <f t="shared" si="131"/>
        <v>4.5352064012699117E-2</v>
      </c>
      <c r="Q88" s="337">
        <f t="shared" si="131"/>
        <v>4.7531171384251295E-2</v>
      </c>
      <c r="R88" s="337">
        <f t="shared" si="131"/>
        <v>4.6481299092097098E-2</v>
      </c>
      <c r="S88" s="337">
        <f t="shared" si="131"/>
        <v>4.9027850631325684E-2</v>
      </c>
      <c r="T88" s="337">
        <f t="shared" si="131"/>
        <v>4.7884218542100308E-2</v>
      </c>
      <c r="U88" s="337">
        <f t="shared" si="131"/>
        <v>4.8731911231654657E-2</v>
      </c>
      <c r="V88" s="337">
        <f t="shared" si="131"/>
        <v>4.6762392461606288E-2</v>
      </c>
      <c r="W88" s="337">
        <f t="shared" si="131"/>
        <v>3.9997394338238089E-2</v>
      </c>
      <c r="X88" s="337">
        <f t="shared" si="131"/>
        <v>4.1544138584149105E-2</v>
      </c>
      <c r="Y88" s="337">
        <f t="shared" si="131"/>
        <v>4.1100261385162658E-2</v>
      </c>
      <c r="Z88" s="337">
        <f t="shared" si="131"/>
        <v>4.0799886091468777E-2</v>
      </c>
      <c r="AA88" s="337">
        <f t="shared" si="131"/>
        <v>4.0531116367319348E-2</v>
      </c>
      <c r="AB88" s="337">
        <f t="shared" si="131"/>
        <v>4.0210789938858231E-2</v>
      </c>
      <c r="AC88" s="337">
        <f t="shared" si="131"/>
        <v>3.9888850828365185E-2</v>
      </c>
      <c r="AD88" s="337">
        <f t="shared" si="131"/>
        <v>3.9601511718518598E-2</v>
      </c>
      <c r="AE88" s="337">
        <f t="shared" ref="AE88:AL88" si="132">AE41/AE$49</f>
        <v>3.9305985755766562E-2</v>
      </c>
      <c r="AF88" s="337">
        <f t="shared" si="132"/>
        <v>3.9018767859077423E-2</v>
      </c>
      <c r="AG88" s="337">
        <f t="shared" si="132"/>
        <v>3.8725880601112622E-2</v>
      </c>
      <c r="AH88" s="337">
        <f t="shared" si="132"/>
        <v>3.8424838275864057E-2</v>
      </c>
      <c r="AI88" s="337">
        <f t="shared" si="132"/>
        <v>3.8151375131515924E-2</v>
      </c>
      <c r="AJ88" s="337">
        <f t="shared" si="132"/>
        <v>3.79213857850366E-2</v>
      </c>
      <c r="AK88" s="337">
        <f t="shared" si="132"/>
        <v>3.7721966295880247E-2</v>
      </c>
      <c r="AL88" s="337">
        <f t="shared" si="132"/>
        <v>3.7536522574375758E-2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1.615302392782203E-2</v>
      </c>
      <c r="N89" s="336">
        <f t="shared" si="133"/>
        <v>1.523876343072861E-2</v>
      </c>
      <c r="O89" s="336">
        <f t="shared" si="133"/>
        <v>1.4913588710430381E-2</v>
      </c>
      <c r="P89" s="336">
        <f t="shared" si="133"/>
        <v>1.509220003230914E-2</v>
      </c>
      <c r="Q89" s="336">
        <f t="shared" si="133"/>
        <v>1.4792477714510076E-2</v>
      </c>
      <c r="R89" s="336">
        <f t="shared" si="133"/>
        <v>1.4479590721653963E-2</v>
      </c>
      <c r="S89" s="336">
        <f t="shared" si="133"/>
        <v>1.439285444456059E-2</v>
      </c>
      <c r="T89" s="336">
        <f t="shared" si="133"/>
        <v>1.5246370529869045E-2</v>
      </c>
      <c r="U89" s="336">
        <f t="shared" si="133"/>
        <v>1.4550175500057954E-2</v>
      </c>
      <c r="V89" s="336">
        <f t="shared" si="133"/>
        <v>1.3636703679864666E-2</v>
      </c>
      <c r="W89" s="336">
        <f t="shared" si="133"/>
        <v>1.2146534312518307E-2</v>
      </c>
      <c r="X89" s="336">
        <f t="shared" si="133"/>
        <v>1.313588695705489E-2</v>
      </c>
      <c r="Y89" s="336">
        <f t="shared" si="133"/>
        <v>1.2989376465871175E-2</v>
      </c>
      <c r="Z89" s="336">
        <f t="shared" si="133"/>
        <v>1.2906061528567341E-2</v>
      </c>
      <c r="AA89" s="336">
        <f t="shared" si="133"/>
        <v>1.2823862416527604E-2</v>
      </c>
      <c r="AB89" s="336">
        <f t="shared" si="133"/>
        <v>1.2719332891183321E-2</v>
      </c>
      <c r="AC89" s="336">
        <f t="shared" si="133"/>
        <v>1.2591128619030369E-2</v>
      </c>
      <c r="AD89" s="336">
        <f t="shared" si="133"/>
        <v>1.2480837864564507E-2</v>
      </c>
      <c r="AE89" s="336">
        <f t="shared" ref="AE89:AL89" si="134">AE42/AE$49</f>
        <v>1.2373784846111173E-2</v>
      </c>
      <c r="AF89" s="336">
        <f t="shared" si="134"/>
        <v>1.2263000527240718E-2</v>
      </c>
      <c r="AG89" s="336">
        <f t="shared" si="134"/>
        <v>1.2149046608450119E-2</v>
      </c>
      <c r="AH89" s="336">
        <f t="shared" si="134"/>
        <v>1.2043365030747405E-2</v>
      </c>
      <c r="AI89" s="336">
        <f t="shared" si="134"/>
        <v>1.1933804507130134E-2</v>
      </c>
      <c r="AJ89" s="336">
        <f t="shared" si="134"/>
        <v>1.1843779300703364E-2</v>
      </c>
      <c r="AK89" s="336">
        <f t="shared" si="134"/>
        <v>1.1778050886568612E-2</v>
      </c>
      <c r="AL89" s="336">
        <f t="shared" si="134"/>
        <v>1.171098909823386E-2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3.2377280875595577E-2</v>
      </c>
      <c r="N90" s="336">
        <f t="shared" si="135"/>
        <v>3.3075369846604516E-2</v>
      </c>
      <c r="O90" s="336">
        <f t="shared" si="135"/>
        <v>3.3017933031529841E-2</v>
      </c>
      <c r="P90" s="336">
        <f t="shared" si="135"/>
        <v>3.0259863980389975E-2</v>
      </c>
      <c r="Q90" s="336">
        <f t="shared" si="135"/>
        <v>3.273869366974122E-2</v>
      </c>
      <c r="R90" s="336">
        <f t="shared" si="135"/>
        <v>3.2001708370443131E-2</v>
      </c>
      <c r="S90" s="336">
        <f t="shared" si="135"/>
        <v>3.4634996186765091E-2</v>
      </c>
      <c r="T90" s="336">
        <f t="shared" si="135"/>
        <v>3.2637848012231262E-2</v>
      </c>
      <c r="U90" s="336">
        <f t="shared" si="135"/>
        <v>3.4181735731596705E-2</v>
      </c>
      <c r="V90" s="336">
        <f t="shared" si="135"/>
        <v>3.312568878174163E-2</v>
      </c>
      <c r="W90" s="336">
        <f t="shared" si="135"/>
        <v>2.7850860025719779E-2</v>
      </c>
      <c r="X90" s="336">
        <f t="shared" si="135"/>
        <v>2.8408251627094212E-2</v>
      </c>
      <c r="Y90" s="336">
        <f t="shared" si="135"/>
        <v>2.8110884919291486E-2</v>
      </c>
      <c r="Z90" s="336">
        <f t="shared" si="135"/>
        <v>2.7893824562901442E-2</v>
      </c>
      <c r="AA90" s="336">
        <f t="shared" si="135"/>
        <v>2.7707253950791745E-2</v>
      </c>
      <c r="AB90" s="336">
        <f t="shared" si="135"/>
        <v>2.7491457047674906E-2</v>
      </c>
      <c r="AC90" s="336">
        <f t="shared" si="135"/>
        <v>2.729772220933482E-2</v>
      </c>
      <c r="AD90" s="336">
        <f t="shared" si="135"/>
        <v>2.7120673853954086E-2</v>
      </c>
      <c r="AE90" s="336">
        <f t="shared" ref="AE90:AL90" si="136">AE43/AE$49</f>
        <v>2.6932200909655389E-2</v>
      </c>
      <c r="AF90" s="336">
        <f t="shared" si="136"/>
        <v>2.6755767331836707E-2</v>
      </c>
      <c r="AG90" s="336">
        <f t="shared" si="136"/>
        <v>2.6576833992662502E-2</v>
      </c>
      <c r="AH90" s="336">
        <f t="shared" si="136"/>
        <v>2.6381473245116652E-2</v>
      </c>
      <c r="AI90" s="336">
        <f t="shared" si="136"/>
        <v>2.6217570624385789E-2</v>
      </c>
      <c r="AJ90" s="336">
        <f t="shared" si="136"/>
        <v>2.6077606484333233E-2</v>
      </c>
      <c r="AK90" s="336">
        <f t="shared" si="136"/>
        <v>2.5943915409311635E-2</v>
      </c>
      <c r="AL90" s="336">
        <f t="shared" si="136"/>
        <v>2.5825533476141901E-2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0.11294338377843284</v>
      </c>
      <c r="N92" s="337">
        <f t="shared" si="137"/>
        <v>0.11091512784999449</v>
      </c>
      <c r="O92" s="337">
        <f t="shared" si="137"/>
        <v>0.11008933647634048</v>
      </c>
      <c r="P92" s="337">
        <f t="shared" si="137"/>
        <v>0.1059590796160273</v>
      </c>
      <c r="Q92" s="337">
        <f t="shared" si="137"/>
        <v>0.108256878494585</v>
      </c>
      <c r="R92" s="337">
        <f t="shared" si="137"/>
        <v>0.10632291546603508</v>
      </c>
      <c r="S92" s="337">
        <f t="shared" si="137"/>
        <v>0.1052208779033546</v>
      </c>
      <c r="T92" s="337">
        <f t="shared" si="137"/>
        <v>0.10653969646745109</v>
      </c>
      <c r="U92" s="337">
        <f t="shared" si="137"/>
        <v>0.1056275006648664</v>
      </c>
      <c r="V92" s="337">
        <f t="shared" si="137"/>
        <v>0.10358517260830376</v>
      </c>
      <c r="W92" s="337">
        <f t="shared" si="137"/>
        <v>9.5852841226873819E-2</v>
      </c>
      <c r="X92" s="337">
        <f t="shared" si="137"/>
        <v>9.6227278235679267E-2</v>
      </c>
      <c r="Y92" s="337">
        <f t="shared" si="137"/>
        <v>9.5766707456592409E-2</v>
      </c>
      <c r="Z92" s="337">
        <f t="shared" si="137"/>
        <v>9.4877815533788434E-2</v>
      </c>
      <c r="AA92" s="337">
        <f t="shared" si="137"/>
        <v>9.4038464907964553E-2</v>
      </c>
      <c r="AB92" s="337">
        <f t="shared" si="137"/>
        <v>9.3202357226675511E-2</v>
      </c>
      <c r="AC92" s="337">
        <f t="shared" si="137"/>
        <v>9.236410956547704E-2</v>
      </c>
      <c r="AD92" s="337">
        <f t="shared" si="137"/>
        <v>9.1569938317267521E-2</v>
      </c>
      <c r="AE92" s="337">
        <f t="shared" ref="AE92:AL92" si="138">AE45/AE$49</f>
        <v>9.0797424148197678E-2</v>
      </c>
      <c r="AF92" s="337">
        <f t="shared" si="138"/>
        <v>9.0061881253987716E-2</v>
      </c>
      <c r="AG92" s="337">
        <f t="shared" si="138"/>
        <v>8.9295901402946382E-2</v>
      </c>
      <c r="AH92" s="337">
        <f t="shared" si="138"/>
        <v>8.8535907144297404E-2</v>
      </c>
      <c r="AI92" s="337">
        <f t="shared" si="138"/>
        <v>8.7782978276789075E-2</v>
      </c>
      <c r="AJ92" s="337">
        <f t="shared" si="138"/>
        <v>8.7082976379464883E-2</v>
      </c>
      <c r="AK92" s="337">
        <f t="shared" si="138"/>
        <v>8.6325904984179136E-2</v>
      </c>
      <c r="AL92" s="337">
        <f t="shared" si="138"/>
        <v>8.5519954831639419E-2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1.3131813406862657E-2</v>
      </c>
      <c r="N93" s="336">
        <f t="shared" si="139"/>
        <v>1.306921615456961E-2</v>
      </c>
      <c r="O93" s="336">
        <f t="shared" si="139"/>
        <v>1.2532520091155564E-2</v>
      </c>
      <c r="P93" s="336">
        <f t="shared" si="139"/>
        <v>1.1925878085390895E-2</v>
      </c>
      <c r="Q93" s="336">
        <f t="shared" si="139"/>
        <v>1.3068549753297064E-2</v>
      </c>
      <c r="R93" s="336">
        <f t="shared" si="139"/>
        <v>1.2742780689068778E-2</v>
      </c>
      <c r="S93" s="336">
        <f t="shared" si="139"/>
        <v>1.2939995020580899E-2</v>
      </c>
      <c r="T93" s="336">
        <f t="shared" si="139"/>
        <v>1.2016636120394643E-2</v>
      </c>
      <c r="U93" s="336">
        <f t="shared" si="139"/>
        <v>1.132338873449904E-2</v>
      </c>
      <c r="V93" s="336">
        <f t="shared" si="139"/>
        <v>1.0843335179601649E-2</v>
      </c>
      <c r="W93" s="336">
        <f t="shared" si="139"/>
        <v>9.6805633872671382E-3</v>
      </c>
      <c r="X93" s="336">
        <f t="shared" si="139"/>
        <v>1.7130927003046893E-2</v>
      </c>
      <c r="Y93" s="336">
        <f t="shared" si="139"/>
        <v>1.7297404954723143E-2</v>
      </c>
      <c r="Z93" s="336">
        <f t="shared" si="139"/>
        <v>1.7454916198232105E-2</v>
      </c>
      <c r="AA93" s="336">
        <f t="shared" si="139"/>
        <v>1.760666404829777E-2</v>
      </c>
      <c r="AB93" s="336">
        <f t="shared" si="139"/>
        <v>1.7697104716326732E-2</v>
      </c>
      <c r="AC93" s="336">
        <f t="shared" si="139"/>
        <v>1.7721680821789227E-2</v>
      </c>
      <c r="AD93" s="336">
        <f t="shared" si="139"/>
        <v>1.7803154142888081E-2</v>
      </c>
      <c r="AE93" s="336">
        <f t="shared" ref="AE93:AL93" si="140">AE46/AE$49</f>
        <v>1.7952369970732785E-2</v>
      </c>
      <c r="AF93" s="336">
        <f t="shared" si="140"/>
        <v>1.8113128831021362E-2</v>
      </c>
      <c r="AG93" s="336">
        <f t="shared" si="140"/>
        <v>1.8251910771417711E-2</v>
      </c>
      <c r="AH93" s="336">
        <f t="shared" si="140"/>
        <v>1.8374851263424336E-2</v>
      </c>
      <c r="AI93" s="336">
        <f t="shared" si="140"/>
        <v>1.8496238195571058E-2</v>
      </c>
      <c r="AJ93" s="336">
        <f t="shared" si="140"/>
        <v>1.861645472113824E-2</v>
      </c>
      <c r="AK93" s="336">
        <f t="shared" si="140"/>
        <v>1.8726413270170262E-2</v>
      </c>
      <c r="AL93" s="336">
        <f t="shared" si="140"/>
        <v>1.8850602675957274E-2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9.981157037157018E-2</v>
      </c>
      <c r="N94" s="336">
        <f t="shared" si="141"/>
        <v>9.7845911695424892E-2</v>
      </c>
      <c r="O94" s="336">
        <f t="shared" si="141"/>
        <v>9.7556816385184916E-2</v>
      </c>
      <c r="P94" s="336">
        <f t="shared" si="141"/>
        <v>9.4033201530636407E-2</v>
      </c>
      <c r="Q94" s="336">
        <f t="shared" si="141"/>
        <v>9.5188328741287936E-2</v>
      </c>
      <c r="R94" s="336">
        <f t="shared" si="141"/>
        <v>9.3580134776966306E-2</v>
      </c>
      <c r="S94" s="336">
        <f t="shared" si="141"/>
        <v>9.2280882882773696E-2</v>
      </c>
      <c r="T94" s="336">
        <f t="shared" si="141"/>
        <v>9.4523060347056459E-2</v>
      </c>
      <c r="U94" s="336">
        <f t="shared" si="141"/>
        <v>9.4304111930367363E-2</v>
      </c>
      <c r="V94" s="336">
        <f t="shared" si="141"/>
        <v>9.2741837428702109E-2</v>
      </c>
      <c r="W94" s="336">
        <f t="shared" si="141"/>
        <v>8.6172277839606681E-2</v>
      </c>
      <c r="X94" s="336">
        <f t="shared" si="141"/>
        <v>7.9096351232632381E-2</v>
      </c>
      <c r="Y94" s="336">
        <f t="shared" si="141"/>
        <v>7.8469302501869273E-2</v>
      </c>
      <c r="Z94" s="336">
        <f t="shared" si="141"/>
        <v>7.7422899335556322E-2</v>
      </c>
      <c r="AA94" s="336">
        <f t="shared" si="141"/>
        <v>7.6431800859666776E-2</v>
      </c>
      <c r="AB94" s="336">
        <f t="shared" si="141"/>
        <v>7.5505252510348772E-2</v>
      </c>
      <c r="AC94" s="336">
        <f t="shared" si="141"/>
        <v>7.4642428743687803E-2</v>
      </c>
      <c r="AD94" s="336">
        <f t="shared" si="141"/>
        <v>7.3766784174379443E-2</v>
      </c>
      <c r="AE94" s="336">
        <f t="shared" ref="AE94:AL94" si="142">AE47/AE$49</f>
        <v>7.2845054177464896E-2</v>
      </c>
      <c r="AF94" s="336">
        <f t="shared" si="142"/>
        <v>7.1948752422966347E-2</v>
      </c>
      <c r="AG94" s="336">
        <f t="shared" si="142"/>
        <v>7.1043990631528678E-2</v>
      </c>
      <c r="AH94" s="336">
        <f t="shared" si="142"/>
        <v>7.0161055880873069E-2</v>
      </c>
      <c r="AI94" s="336">
        <f t="shared" si="142"/>
        <v>6.9286740081218018E-2</v>
      </c>
      <c r="AJ94" s="336">
        <f t="shared" si="142"/>
        <v>6.8466521658326646E-2</v>
      </c>
      <c r="AK94" s="336">
        <f t="shared" si="142"/>
        <v>6.7599491714008864E-2</v>
      </c>
      <c r="AL94" s="336">
        <f t="shared" si="142"/>
        <v>6.6669352155682149E-2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Thames Valley Berkshire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Thames Valley Berkshire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Thames Valley Berkshire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Thames Valley Berkshire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Thames Valley Berkshire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Thames Valley Berkshire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Thames Valley Berkshire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Thames Valley Berkshire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Thames Valley Berkshire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Thames Valley Berkshire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Thames Valley Berkshire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Thames Valley Berkshire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Thames Valley Berkshire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9.9657284501166714</v>
      </c>
      <c r="Y4" s="11">
        <f>'Occ T1'!D8-'Occ T1'!C8</f>
        <v>-0.40657410784208992</v>
      </c>
      <c r="Z4" s="11">
        <f>'Occ T1'!E8-'Occ T1'!D8</f>
        <v>-3.1614693644185934</v>
      </c>
      <c r="AA4" s="11">
        <f>'Occ T1'!F8-'Occ T1'!E8</f>
        <v>7.2073547116469996</v>
      </c>
      <c r="AB4" s="11">
        <f>'Occ T1'!D8-'Occ T1'!B8</f>
        <v>9.5591543422745815</v>
      </c>
      <c r="AC4" s="11">
        <f>'Occ T1'!F8-'Occ T1'!D8</f>
        <v>4.0458853472284062</v>
      </c>
    </row>
    <row r="5" spans="1:29" x14ac:dyDescent="0.2">
      <c r="W5" s="10" t="str">
        <f>name!E5</f>
        <v>Professional occupations</v>
      </c>
      <c r="X5" s="11">
        <f>'Occ T1'!C9-'Occ T1'!B9</f>
        <v>18.607054789039182</v>
      </c>
      <c r="Y5" s="11">
        <f>'Occ T1'!D9-'Occ T1'!C9</f>
        <v>3.1149566701590459</v>
      </c>
      <c r="Z5" s="11">
        <f>'Occ T1'!E9-'Occ T1'!D9</f>
        <v>15.0133760512457</v>
      </c>
      <c r="AA5" s="11">
        <f>'Occ T1'!F9-'Occ T1'!E9</f>
        <v>17.157561224255147</v>
      </c>
      <c r="AB5" s="11">
        <f>'Occ T1'!D9-'Occ T1'!B9</f>
        <v>21.722011459198228</v>
      </c>
      <c r="AC5" s="11">
        <f>'Occ T1'!F9-'Occ T1'!D9</f>
        <v>32.170937275500847</v>
      </c>
    </row>
    <row r="6" spans="1:29" x14ac:dyDescent="0.2">
      <c r="W6" s="10" t="str">
        <f>name!E6</f>
        <v>Associate professional occupations</v>
      </c>
      <c r="X6" s="11">
        <f>'Occ T1'!C10-'Occ T1'!B10</f>
        <v>5.5311323806781019</v>
      </c>
      <c r="Y6" s="11">
        <f>'Occ T1'!D10-'Occ T1'!C10</f>
        <v>2.2909124306969204</v>
      </c>
      <c r="Z6" s="11">
        <f>'Occ T1'!E10-'Occ T1'!D10</f>
        <v>3.0788771600348639</v>
      </c>
      <c r="AA6" s="11">
        <f>'Occ T1'!F10-'Occ T1'!E10</f>
        <v>7.2314763477228894</v>
      </c>
      <c r="AB6" s="11">
        <f>'Occ T1'!D10-'Occ T1'!B10</f>
        <v>7.8220448113750223</v>
      </c>
      <c r="AC6" s="11">
        <f>'Occ T1'!F10-'Occ T1'!D10</f>
        <v>10.310353507757753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-1.5761420345013306</v>
      </c>
      <c r="Y7" s="11">
        <f>'Occ T1'!D11-'Occ T1'!C11</f>
        <v>4.2209616226287494E-2</v>
      </c>
      <c r="Z7" s="11">
        <f>'Occ T1'!E11-'Occ T1'!D11</f>
        <v>0.25246567710014745</v>
      </c>
      <c r="AA7" s="11">
        <f>'Occ T1'!F11-'Occ T1'!E11</f>
        <v>-4.2643000691080317</v>
      </c>
      <c r="AB7" s="11">
        <f>'Occ T1'!D11-'Occ T1'!B11</f>
        <v>-1.5339324182750431</v>
      </c>
      <c r="AC7" s="11">
        <f>'Occ T1'!F11-'Occ T1'!D11</f>
        <v>-4.0118343920078843</v>
      </c>
    </row>
    <row r="8" spans="1:29" x14ac:dyDescent="0.2">
      <c r="W8" s="10" t="str">
        <f>name!E8</f>
        <v>Skilled trades occupations</v>
      </c>
      <c r="X8" s="11">
        <f>'Occ T1'!C12-'Occ T1'!B12</f>
        <v>0.54368009396205252</v>
      </c>
      <c r="Y8" s="11">
        <f>'Occ T1'!D12-'Occ T1'!C12</f>
        <v>-6.1734150740046161</v>
      </c>
      <c r="Z8" s="11">
        <f>'Occ T1'!E12-'Occ T1'!D12</f>
        <v>2.0122526312817755</v>
      </c>
      <c r="AA8" s="11">
        <f>'Occ T1'!F12-'Occ T1'!E12</f>
        <v>-0.61658228681369565</v>
      </c>
      <c r="AB8" s="11">
        <f>'Occ T1'!D12-'Occ T1'!B12</f>
        <v>-5.6297349800425636</v>
      </c>
      <c r="AC8" s="11">
        <f>'Occ T1'!F12-'Occ T1'!D12</f>
        <v>1.3956703444680798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3.6420004041502025</v>
      </c>
      <c r="Y9" s="11">
        <f>'Occ T1'!D13-'Occ T1'!C13</f>
        <v>-3.0202370023539729</v>
      </c>
      <c r="Z9" s="11">
        <f>'Occ T1'!E13-'Occ T1'!D13</f>
        <v>0.85906275621874073</v>
      </c>
      <c r="AA9" s="11">
        <f>'Occ T1'!F13-'Occ T1'!E13</f>
        <v>2.8147262882007595</v>
      </c>
      <c r="AB9" s="11">
        <f>'Occ T1'!D13-'Occ T1'!B13</f>
        <v>0.62176340179622969</v>
      </c>
      <c r="AC9" s="11">
        <f>'Occ T1'!F13-'Occ T1'!D13</f>
        <v>3.6737890444195003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-2.1488179509368877E-2</v>
      </c>
      <c r="Y10" s="11">
        <f>'Occ T1'!D14-'Occ T1'!C14</f>
        <v>-0.17141579675624286</v>
      </c>
      <c r="Z10" s="11">
        <f>'Occ T1'!E14-'Occ T1'!D14</f>
        <v>0.86961420983992355</v>
      </c>
      <c r="AA10" s="11">
        <f>'Occ T1'!F14-'Occ T1'!E14</f>
        <v>0.2514595304153886</v>
      </c>
      <c r="AB10" s="11">
        <f>'Occ T1'!D14-'Occ T1'!B14</f>
        <v>-0.19290397626561173</v>
      </c>
      <c r="AC10" s="11">
        <f>'Occ T1'!F14-'Occ T1'!D14</f>
        <v>1.1210737402553121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2.1002835769641166</v>
      </c>
      <c r="Y11" s="11">
        <f>'Occ T1'!D15-'Occ T1'!C15</f>
        <v>-4.6310947618243432</v>
      </c>
      <c r="Z11" s="11">
        <f>'Occ T1'!E15-'Occ T1'!D15</f>
        <v>0.93637624980851442</v>
      </c>
      <c r="AA11" s="11">
        <f>'Occ T1'!F15-'Occ T1'!E15</f>
        <v>-0.59915592938708784</v>
      </c>
      <c r="AB11" s="11">
        <f>'Occ T1'!D15-'Occ T1'!B15</f>
        <v>-2.5308111848602266</v>
      </c>
      <c r="AC11" s="11">
        <f>'Occ T1'!F15-'Occ T1'!D15</f>
        <v>0.33722032042142658</v>
      </c>
    </row>
    <row r="12" spans="1:29" x14ac:dyDescent="0.2">
      <c r="W12" s="10" t="str">
        <f>name!E12</f>
        <v>Elementary occupations</v>
      </c>
      <c r="X12" s="11">
        <f>'Occ T1'!C16-'Occ T1'!B16</f>
        <v>2.7897505191009344</v>
      </c>
      <c r="Y12" s="11">
        <f>'Occ T1'!D16-'Occ T1'!C16</f>
        <v>-6.0453419743009675</v>
      </c>
      <c r="Z12" s="11">
        <f>'Occ T1'!E16-'Occ T1'!D16</f>
        <v>0.34344462888854821</v>
      </c>
      <c r="AA12" s="11">
        <f>'Occ T1'!F16-'Occ T1'!E16</f>
        <v>-2.3205398169328291</v>
      </c>
      <c r="AB12" s="11">
        <f>'Occ T1'!D16-'Occ T1'!B16</f>
        <v>-3.2555914552000331</v>
      </c>
      <c r="AC12" s="11">
        <f>'Occ T1'!F16-'Occ T1'!D16</f>
        <v>-1.9770951880442809</v>
      </c>
    </row>
    <row r="14" spans="1:29" x14ac:dyDescent="0.2">
      <c r="W14" s="10" t="str">
        <f>name!E3</f>
        <v>All occupations</v>
      </c>
      <c r="X14" s="11">
        <f>'Occ T1'!C18-'Occ T1'!B18</f>
        <v>41.582000000000562</v>
      </c>
      <c r="Y14" s="11">
        <f>'Occ T1'!D18-'Occ T1'!C18</f>
        <v>-15</v>
      </c>
      <c r="Z14" s="11">
        <f>'Occ T1'!E18-'Occ T1'!D18</f>
        <v>20.203999999999837</v>
      </c>
      <c r="AA14" s="11">
        <f>'Occ T1'!F18-'Occ T1'!E18</f>
        <v>26.861999999999398</v>
      </c>
      <c r="AB14" s="11">
        <f>'Occ T1'!D18-'Occ T1'!B18</f>
        <v>26.582000000000562</v>
      </c>
      <c r="AC14" s="11">
        <f>'Occ T1'!F18-'Occ T1'!D18</f>
        <v>47.065999999999235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Thames Valley Berkshire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4.0458853472284062</v>
      </c>
      <c r="O3" s="11">
        <f>'Occ T1'!AB64</f>
        <v>3.962026208563767</v>
      </c>
      <c r="P3" s="11">
        <f>'Occ T1'!Q64</f>
        <v>8.3859138664621469E-2</v>
      </c>
    </row>
    <row r="4" spans="1:16" x14ac:dyDescent="0.2">
      <c r="M4" s="10" t="str">
        <f>name!E5</f>
        <v>Professional occupations</v>
      </c>
      <c r="N4" s="11">
        <f>'Occ T1'!F65</f>
        <v>32.170937275500847</v>
      </c>
      <c r="O4" s="11">
        <f>'Occ T1'!AB65</f>
        <v>12.016070968105382</v>
      </c>
      <c r="P4" s="11">
        <f>'Occ T1'!Q65</f>
        <v>20.154866307395551</v>
      </c>
    </row>
    <row r="5" spans="1:16" x14ac:dyDescent="0.2">
      <c r="M5" s="10" t="str">
        <f>name!E6</f>
        <v>Associate professional occupations</v>
      </c>
      <c r="N5" s="11">
        <f>'Occ T1'!F66</f>
        <v>10.310353507757753</v>
      </c>
      <c r="O5" s="11">
        <f>'Occ T1'!AB66</f>
        <v>9.7694798353893333</v>
      </c>
      <c r="P5" s="11">
        <f>'Occ T1'!Q66</f>
        <v>0.54087367236862605</v>
      </c>
    </row>
    <row r="6" spans="1:16" x14ac:dyDescent="0.2">
      <c r="M6" s="10" t="str">
        <f>name!E7</f>
        <v>Administrative and secretarial occupations</v>
      </c>
      <c r="N6" s="11">
        <f>'Occ T1'!F67</f>
        <v>-4.0118343920078843</v>
      </c>
      <c r="O6" s="11">
        <f>'Occ T1'!AB67</f>
        <v>-5.8793769732773384</v>
      </c>
      <c r="P6" s="11">
        <f>'Occ T1'!Q67</f>
        <v>1.8675425812695448</v>
      </c>
    </row>
    <row r="7" spans="1:16" x14ac:dyDescent="0.2">
      <c r="M7" s="10" t="str">
        <f>name!E8</f>
        <v>Skilled trades occupations</v>
      </c>
      <c r="N7" s="11">
        <f>'Occ T1'!F68</f>
        <v>1.3956703444680798</v>
      </c>
      <c r="O7" s="11">
        <f>'Occ T1'!AB68</f>
        <v>1.9402823722212821</v>
      </c>
      <c r="P7" s="11">
        <f>'Occ T1'!Q68</f>
        <v>-0.54461202775317474</v>
      </c>
    </row>
    <row r="8" spans="1:16" x14ac:dyDescent="0.2">
      <c r="M8" s="10" t="str">
        <f>name!E9</f>
        <v>Caring, leisure and other service occupations</v>
      </c>
      <c r="N8" s="11">
        <f>'Occ T1'!F69</f>
        <v>3.6737890444195003</v>
      </c>
      <c r="O8" s="11">
        <f>'Occ T1'!AB69</f>
        <v>0.62134137007438994</v>
      </c>
      <c r="P8" s="11">
        <f>'Occ T1'!Q69</f>
        <v>3.0524476743451459</v>
      </c>
    </row>
    <row r="9" spans="1:16" x14ac:dyDescent="0.2">
      <c r="M9" s="10" t="str">
        <f>name!E10</f>
        <v>Sales and customer service occupations</v>
      </c>
      <c r="N9" s="11">
        <f>'Occ T1'!F70</f>
        <v>1.1210737402553121</v>
      </c>
      <c r="O9" s="11">
        <f>'Occ T1'!AB70</f>
        <v>-0.75599019590512029</v>
      </c>
      <c r="P9" s="11">
        <f>'Occ T1'!Q70</f>
        <v>1.8770639361604395</v>
      </c>
    </row>
    <row r="10" spans="1:16" x14ac:dyDescent="0.2">
      <c r="M10" s="10" t="str">
        <f>name!E11</f>
        <v>Process, plant and machine operatives</v>
      </c>
      <c r="N10" s="11">
        <f>'Occ T1'!F71</f>
        <v>0.33722032042142658</v>
      </c>
      <c r="O10" s="11">
        <f>'Occ T1'!AB71</f>
        <v>0.90611313230099544</v>
      </c>
      <c r="P10" s="11">
        <f>'Occ T1'!Q71</f>
        <v>-0.56889281187959284</v>
      </c>
    </row>
    <row r="11" spans="1:16" x14ac:dyDescent="0.2">
      <c r="M11" s="10" t="str">
        <f>name!E12</f>
        <v>Elementary occupations</v>
      </c>
      <c r="N11" s="11">
        <f>'Occ T1'!F72</f>
        <v>-1.9770951880442809</v>
      </c>
      <c r="O11" s="11">
        <f>'Occ T1'!AB72</f>
        <v>-1.4657809636046082</v>
      </c>
      <c r="P11" s="11">
        <f>'Occ T1'!Q72</f>
        <v>-0.51131422443953767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47.065999999999235</v>
      </c>
      <c r="O13" s="11">
        <f>'Occ T1'!AB74</f>
        <v>21.114165753868122</v>
      </c>
      <c r="P13" s="11">
        <f>'Occ T1'!Q74</f>
        <v>25.951834246131568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Thames Valley Berkshire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1.9438366762988402</v>
      </c>
      <c r="O3" s="11">
        <f>'Occ T5'!H44</f>
        <v>2.2954391586013507</v>
      </c>
      <c r="P3" s="11">
        <f>'Occ T5'!G44</f>
        <v>-0.19339048767179179</v>
      </c>
    </row>
    <row r="4" spans="1:16" x14ac:dyDescent="0.2">
      <c r="M4" s="10" t="str">
        <f>name!E5</f>
        <v>Professional occupations</v>
      </c>
      <c r="N4" s="11">
        <f>'Occ T5'!I45</f>
        <v>0.61897523781661334</v>
      </c>
      <c r="O4" s="11">
        <f>'Occ T5'!H45</f>
        <v>4.9299716896718486</v>
      </c>
      <c r="P4" s="11">
        <f>'Occ T5'!G45</f>
        <v>26.621990348012389</v>
      </c>
    </row>
    <row r="5" spans="1:16" x14ac:dyDescent="0.2">
      <c r="M5" s="10" t="str">
        <f>name!E6</f>
        <v>Associate professional occupations</v>
      </c>
      <c r="N5" s="11">
        <f>'Occ T5'!I46</f>
        <v>1.3362975209072818</v>
      </c>
      <c r="O5" s="11">
        <f>'Occ T5'!H46</f>
        <v>2.756314887474284</v>
      </c>
      <c r="P5" s="11">
        <f>'Occ T5'!G46</f>
        <v>6.2177410993763189</v>
      </c>
    </row>
    <row r="6" spans="1:16" x14ac:dyDescent="0.2">
      <c r="M6" s="10" t="str">
        <f>name!E7</f>
        <v>Administrative and secretarial occupations</v>
      </c>
      <c r="N6" s="11">
        <f>'Occ T5'!I47</f>
        <v>0.23547993593863392</v>
      </c>
      <c r="O6" s="11">
        <f>'Occ T5'!H47</f>
        <v>-2.8885127143510445</v>
      </c>
      <c r="P6" s="11">
        <f>'Occ T5'!G47</f>
        <v>-1.3588016135954213</v>
      </c>
    </row>
    <row r="7" spans="1:16" x14ac:dyDescent="0.2">
      <c r="M7" s="10" t="str">
        <f>name!E8</f>
        <v>Skilled trades occupations</v>
      </c>
      <c r="N7" s="11">
        <f>'Occ T5'!I48</f>
        <v>2.6514504017724025</v>
      </c>
      <c r="O7" s="11">
        <f>'Occ T5'!H48</f>
        <v>1.5106421397084713</v>
      </c>
      <c r="P7" s="11">
        <f>'Occ T5'!G48</f>
        <v>-2.7664221970127763</v>
      </c>
    </row>
    <row r="8" spans="1:16" x14ac:dyDescent="0.2">
      <c r="M8" s="10" t="str">
        <f>name!E9</f>
        <v>Caring, leisure and other service occupations</v>
      </c>
      <c r="N8" s="11">
        <f>'Occ T5'!I49</f>
        <v>0.94053443408630244</v>
      </c>
      <c r="O8" s="11">
        <f>'Occ T5'!H49</f>
        <v>-0.18986906938732773</v>
      </c>
      <c r="P8" s="11">
        <f>'Occ T5'!G49</f>
        <v>2.923123679720586</v>
      </c>
    </row>
    <row r="9" spans="1:16" x14ac:dyDescent="0.2">
      <c r="M9" s="10" t="str">
        <f>name!E10</f>
        <v>Sales and customer service occupations</v>
      </c>
      <c r="N9" s="11">
        <f>'Occ T5'!I50</f>
        <v>-0.24619411893081966</v>
      </c>
      <c r="O9" s="11">
        <f>'Occ T5'!H50</f>
        <v>0.97837240313185703</v>
      </c>
      <c r="P9" s="11">
        <f>'Occ T5'!G50</f>
        <v>0.38889545605428388</v>
      </c>
    </row>
    <row r="10" spans="1:16" x14ac:dyDescent="0.2">
      <c r="M10" s="10" t="str">
        <f>name!E11</f>
        <v>Process, plant and machine operatives</v>
      </c>
      <c r="N10" s="11">
        <f>'Occ T5'!I51</f>
        <v>0.94452634001424141</v>
      </c>
      <c r="O10" s="11">
        <f>'Occ T5'!H51</f>
        <v>1.2981670572659461</v>
      </c>
      <c r="P10" s="11">
        <f>'Occ T5'!G51</f>
        <v>-1.905473076858744</v>
      </c>
    </row>
    <row r="11" spans="1:16" x14ac:dyDescent="0.2">
      <c r="M11" s="10" t="str">
        <f>name!E12</f>
        <v>Elementary occupations</v>
      </c>
      <c r="N11" s="11">
        <f>'Occ T5'!I52</f>
        <v>0.96839640835190322</v>
      </c>
      <c r="O11" s="11">
        <f>'Occ T5'!H52</f>
        <v>-3.9522366258426551</v>
      </c>
      <c r="P11" s="11">
        <f>'Occ T5'!G52</f>
        <v>1.0067450294465949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9.3933028362554154</v>
      </c>
      <c r="O13" s="11">
        <f>'Occ T5'!H54</f>
        <v>6.7382889262727304</v>
      </c>
      <c r="P13" s="11">
        <f>'Occ T5'!G54</f>
        <v>30.93440823747153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0.4886492729757359</v>
      </c>
      <c r="O18" s="11">
        <f>'Occ T5'!AN44</f>
        <v>1.9895902489299297</v>
      </c>
      <c r="P18" s="11">
        <f>'Occ T5'!AM44</f>
        <v>1.4837866866581102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1.1121532761384918</v>
      </c>
      <c r="O19" s="11">
        <f>'Occ T5'!AN45</f>
        <v>1.9576354712477695</v>
      </c>
      <c r="P19" s="11">
        <f>'Occ T5'!AM45</f>
        <v>8.9462822207191266</v>
      </c>
    </row>
    <row r="20" spans="13:16" x14ac:dyDescent="0.2">
      <c r="M20" s="10" t="str">
        <f t="shared" si="0"/>
        <v>Associate professional occupations</v>
      </c>
      <c r="N20" s="11">
        <f>'Occ T5'!AO46</f>
        <v>0.53798135146574477</v>
      </c>
      <c r="O20" s="11">
        <f>'Occ T5'!AN46</f>
        <v>2.4938629727268751</v>
      </c>
      <c r="P20" s="11">
        <f>'Occ T5'!AM46</f>
        <v>6.7376355111967143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-7.6972462835917188E-2</v>
      </c>
      <c r="O21" s="11">
        <f>'Occ T5'!AN47</f>
        <v>-2.4350073615675356</v>
      </c>
      <c r="P21" s="11">
        <f>'Occ T5'!AM47</f>
        <v>-3.3673971488739305</v>
      </c>
    </row>
    <row r="22" spans="13:16" x14ac:dyDescent="0.2">
      <c r="M22" s="10" t="str">
        <f t="shared" si="0"/>
        <v>Skilled trades occupations</v>
      </c>
      <c r="N22" s="11">
        <f>'Occ T5'!AO48</f>
        <v>0.58811558086322191</v>
      </c>
      <c r="O22" s="11">
        <f>'Occ T5'!AN48</f>
        <v>0.58756858493214392</v>
      </c>
      <c r="P22" s="11">
        <f>'Occ T5'!AM48</f>
        <v>0.76459820642591492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0.5579063917545044</v>
      </c>
      <c r="O23" s="11">
        <f>'Occ T5'!AN49</f>
        <v>-1.4787538200005521</v>
      </c>
      <c r="P23" s="11">
        <f>'Occ T5'!AM49</f>
        <v>1.5421887983204616</v>
      </c>
    </row>
    <row r="24" spans="13:16" x14ac:dyDescent="0.2">
      <c r="M24" s="10" t="str">
        <f t="shared" si="0"/>
        <v>Sales and customer service occupations</v>
      </c>
      <c r="N24" s="11">
        <f>'Occ T5'!AO50</f>
        <v>-0.22705503803857063</v>
      </c>
      <c r="O24" s="11">
        <f>'Occ T5'!AN50</f>
        <v>-6.3289672398145314E-2</v>
      </c>
      <c r="P24" s="11">
        <f>'Occ T5'!AM50</f>
        <v>-0.46564548546840889</v>
      </c>
    </row>
    <row r="25" spans="13:16" x14ac:dyDescent="0.2">
      <c r="M25" s="10" t="str">
        <f t="shared" si="0"/>
        <v>Process, plant and machine operatives</v>
      </c>
      <c r="N25" s="11">
        <f>'Occ T5'!AO51</f>
        <v>0.13881157530245203</v>
      </c>
      <c r="O25" s="11">
        <f>'Occ T5'!AN51</f>
        <v>0.68581542811973273</v>
      </c>
      <c r="P25" s="11">
        <f>'Occ T5'!AM51</f>
        <v>8.1486128878809794E-2</v>
      </c>
    </row>
    <row r="26" spans="13:16" x14ac:dyDescent="0.2">
      <c r="M26" s="10" t="str">
        <f t="shared" si="0"/>
        <v>Elementary occupations</v>
      </c>
      <c r="N26" s="11">
        <f>'Occ T5'!AO52</f>
        <v>0.43216548421032353</v>
      </c>
      <c r="O26" s="11">
        <f>'Occ T5'!AN52</f>
        <v>-2.6872566844932031</v>
      </c>
      <c r="P26" s="11">
        <f>'Occ T5'!AM52</f>
        <v>0.78931023667822409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3.5517554318359856</v>
      </c>
      <c r="O28" s="11">
        <f>'Occ T5'!AN54</f>
        <v>1.0501651674970276</v>
      </c>
      <c r="P28" s="11">
        <f>'Occ T5'!AM54</f>
        <v>16.512245154535066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1.4551874033230909</v>
      </c>
      <c r="O33" s="11">
        <f>'Occ T5'!X44</f>
        <v>0.30584890967143696</v>
      </c>
      <c r="P33" s="11">
        <f>'Occ T5'!W44</f>
        <v>-1.67717717432987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-0.49317803832188289</v>
      </c>
      <c r="O34" s="11">
        <f>'Occ T5'!X45</f>
        <v>2.97233621842408</v>
      </c>
      <c r="P34" s="11">
        <f>'Occ T5'!W45</f>
        <v>17.675708127293319</v>
      </c>
    </row>
    <row r="35" spans="1:16" x14ac:dyDescent="0.2">
      <c r="M35" s="10" t="str">
        <f t="shared" si="1"/>
        <v>Associate professional occupations</v>
      </c>
      <c r="N35" s="11">
        <f>'Occ T5'!Y46</f>
        <v>0.7983161694415406</v>
      </c>
      <c r="O35" s="11">
        <f>'Occ T5'!X46</f>
        <v>0.26245191474741691</v>
      </c>
      <c r="P35" s="11">
        <f>'Occ T5'!W46</f>
        <v>-0.51989441182034568</v>
      </c>
    </row>
    <row r="36" spans="1:16" x14ac:dyDescent="0.2">
      <c r="M36" s="10" t="str">
        <f t="shared" si="1"/>
        <v>Administrative and secretarial occupations</v>
      </c>
      <c r="N36" s="11">
        <f>'Occ T5'!Y47</f>
        <v>0.31245239877455178</v>
      </c>
      <c r="O36" s="11">
        <f>'Occ T5'!X47</f>
        <v>-0.45350535278350446</v>
      </c>
      <c r="P36" s="11">
        <f>'Occ T5'!W47</f>
        <v>2.0085955352785021</v>
      </c>
    </row>
    <row r="37" spans="1:16" x14ac:dyDescent="0.2">
      <c r="M37" s="10" t="str">
        <f t="shared" si="1"/>
        <v>Skilled trades occupations</v>
      </c>
      <c r="N37" s="11">
        <f>'Occ T5'!Y48</f>
        <v>2.06333482090918</v>
      </c>
      <c r="O37" s="11">
        <f>'Occ T5'!X48</f>
        <v>0.92307355477632846</v>
      </c>
      <c r="P37" s="11">
        <f>'Occ T5'!W48</f>
        <v>-3.5310204034386778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0.38262804233179737</v>
      </c>
      <c r="O38" s="11">
        <f>'Occ T5'!X49</f>
        <v>1.2888847506132173</v>
      </c>
      <c r="P38" s="11">
        <f>'Occ T5'!W49</f>
        <v>1.3809348814001314</v>
      </c>
    </row>
    <row r="39" spans="1:16" x14ac:dyDescent="0.2">
      <c r="M39" s="10" t="str">
        <f t="shared" si="1"/>
        <v>Sales and customer service occupations</v>
      </c>
      <c r="N39" s="11">
        <f>'Occ T5'!Y50</f>
        <v>-1.9139080892249583E-2</v>
      </c>
      <c r="O39" s="11">
        <f>'Occ T5'!X50</f>
        <v>1.0416620755299686</v>
      </c>
      <c r="P39" s="11">
        <f>'Occ T5'!W50</f>
        <v>0.854540941522691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Thames Valley Berkshire</v>
      </c>
      <c r="M40" s="10" t="str">
        <f t="shared" si="1"/>
        <v>Process, plant and machine operatives</v>
      </c>
      <c r="N40" s="11">
        <f>'Occ T5'!Y51</f>
        <v>0.80571476471178771</v>
      </c>
      <c r="O40" s="11">
        <f>'Occ T5'!X51</f>
        <v>0.61235162914621322</v>
      </c>
      <c r="P40" s="11">
        <f>'Occ T5'!W51</f>
        <v>-1.9869592057375591</v>
      </c>
    </row>
    <row r="41" spans="1:16" x14ac:dyDescent="0.2">
      <c r="M41" s="10" t="str">
        <f t="shared" si="1"/>
        <v>Elementary occupations</v>
      </c>
      <c r="N41" s="11">
        <f>'Occ T5'!Y52</f>
        <v>0.53623092414158013</v>
      </c>
      <c r="O41" s="11">
        <f>'Occ T5'!X52</f>
        <v>-1.2649799413494591</v>
      </c>
      <c r="P41" s="11">
        <f>'Occ T5'!W52</f>
        <v>0.21743479276836553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5.8415474044194013</v>
      </c>
      <c r="O43" s="11">
        <f>'Occ T5'!X54</f>
        <v>5.6881237587756956</v>
      </c>
      <c r="P43" s="11">
        <f>'Occ T5'!W54</f>
        <v>14.422163082936521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Thames Valley Berkshire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Thames Valley Berkshire, Thames Valley Berkshire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7.6983806062820301</v>
      </c>
      <c r="C5" s="11">
        <f>HLOOKUP(C$3,'Qual F1'!$M$4:$BW$14,11,FALSE)</f>
        <v>9.7993965229807785</v>
      </c>
      <c r="D5" s="11">
        <f>HLOOKUP(D$3,'Qual F1'!$M$4:$BW$14,11,FALSE)</f>
        <v>10.506529579744326</v>
      </c>
      <c r="E5" s="11">
        <f>HLOOKUP(E$3,'Qual F1'!$M$4:$BW$14,11,FALSE)</f>
        <v>12.173166584920544</v>
      </c>
      <c r="F5" s="11">
        <f>HLOOKUP(F$3,'Qual F1'!$M$4:$BW$14,11,FALSE)</f>
        <v>15.527939287241972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56.678582699713786</v>
      </c>
      <c r="C6" s="11">
        <f>HLOOKUP(C$3,'Qual F1'!$M$4:$BW$14,10,FALSE)</f>
        <v>72.83253866744316</v>
      </c>
      <c r="D6" s="11">
        <f>HLOOKUP(D$3,'Qual F1'!$M$4:$BW$14,10,FALSE)</f>
        <v>78.549629729561516</v>
      </c>
      <c r="E6" s="11">
        <f>HLOOKUP(E$3,'Qual F1'!$M$4:$BW$14,10,FALSE)</f>
        <v>91.783283936127532</v>
      </c>
      <c r="F6" s="11">
        <f>HLOOKUP(F$3,'Qual F1'!$M$4:$BW$14,10,FALSE)</f>
        <v>117.82874444873616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121.67881259569965</v>
      </c>
      <c r="C7" s="11">
        <f>HLOOKUP(C$3,'Qual F1'!$M$4:$BW$14,9,FALSE)</f>
        <v>139.9489954198676</v>
      </c>
      <c r="D7" s="11">
        <f>HLOOKUP(D$3,'Qual F1'!$M$4:$BW$14,9,FALSE)</f>
        <v>137.43758059349912</v>
      </c>
      <c r="E7" s="11">
        <f>HLOOKUP(E$3,'Qual F1'!$M$4:$BW$14,9,FALSE)</f>
        <v>147.54035609618748</v>
      </c>
      <c r="F7" s="11">
        <f>HLOOKUP(F$3,'Qual F1'!$M$4:$BW$14,9,FALSE)</f>
        <v>167.78537609815362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30.67416250059258</v>
      </c>
      <c r="C8" s="11">
        <f>HLOOKUP(C$3,'Qual F1'!$M$4:$BW$14,8,FALSE)</f>
        <v>34.018257757942187</v>
      </c>
      <c r="D8" s="11">
        <f>HLOOKUP(D$3,'Qual F1'!$M$4:$BW$14,8,FALSE)</f>
        <v>33.748086669992347</v>
      </c>
      <c r="E8" s="11">
        <f>HLOOKUP(E$3,'Qual F1'!$M$4:$BW$14,8,FALSE)</f>
        <v>34.556238772035876</v>
      </c>
      <c r="F8" s="11">
        <f>HLOOKUP(F$3,'Qual F1'!$M$4:$BW$14,8,FALSE)</f>
        <v>39.095133081484526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32.887932949175628</v>
      </c>
      <c r="C9" s="11">
        <f>HLOOKUP(C$3,'Qual F1'!$M$4:$BW$14,7,FALSE)</f>
        <v>37.262974079025618</v>
      </c>
      <c r="D9" s="11">
        <f>HLOOKUP(D$3,'Qual F1'!$M$4:$BW$14,7,FALSE)</f>
        <v>36.934781040285671</v>
      </c>
      <c r="E9" s="11">
        <f>HLOOKUP(E$3,'Qual F1'!$M$4:$BW$14,7,FALSE)</f>
        <v>38.225660008108683</v>
      </c>
      <c r="F9" s="11">
        <f>HLOOKUP(F$3,'Qual F1'!$M$4:$BW$14,7,FALSE)</f>
        <v>43.195876774223521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107.53229420626856</v>
      </c>
      <c r="C10" s="11">
        <f>HLOOKUP(C$3,'Qual F1'!$M$4:$BW$14,6,FALSE)</f>
        <v>105.95311679162799</v>
      </c>
      <c r="D10" s="11">
        <f>HLOOKUP(D$3,'Qual F1'!$M$4:$BW$14,6,FALSE)</f>
        <v>109.6138061640261</v>
      </c>
      <c r="E10" s="11">
        <f>HLOOKUP(E$3,'Qual F1'!$M$4:$BW$14,6,FALSE)</f>
        <v>107.00042093837727</v>
      </c>
      <c r="F10" s="11">
        <f>HLOOKUP(F$3,'Qual F1'!$M$4:$BW$14,6,FALSE)</f>
        <v>106.78259867454734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103.44183217612459</v>
      </c>
      <c r="C11" s="11">
        <f>HLOOKUP(C$3,'Qual F1'!$M$4:$BW$14,5,FALSE)</f>
        <v>104.93591783574931</v>
      </c>
      <c r="D11" s="11">
        <f>HLOOKUP(D$3,'Qual F1'!$M$4:$BW$14,5,FALSE)</f>
        <v>95.157359756351639</v>
      </c>
      <c r="E11" s="11">
        <f>HLOOKUP(E$3,'Qual F1'!$M$4:$BW$14,5,FALSE)</f>
        <v>93.166302697937112</v>
      </c>
      <c r="F11" s="11">
        <f>HLOOKUP(F$3,'Qual F1'!$M$4:$BW$14,5,FALSE)</f>
        <v>78.711922143180075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73.34468905239514</v>
      </c>
      <c r="C12" s="11">
        <f>HLOOKUP(C$3,'Qual F1'!$M$4:$BW$14,4,FALSE)</f>
        <v>69.31794395553392</v>
      </c>
      <c r="D12" s="11">
        <f>HLOOKUP(D$3,'Qual F1'!$M$4:$BW$14,4,FALSE)</f>
        <v>59.900294477182413</v>
      </c>
      <c r="E12" s="11">
        <f>HLOOKUP(E$3,'Qual F1'!$M$4:$BW$14,4,FALSE)</f>
        <v>57.626012674381087</v>
      </c>
      <c r="F12" s="11">
        <f>HLOOKUP(F$3,'Qual F1'!$M$4:$BW$14,4,FALSE)</f>
        <v>39.925780827642555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20.362313213748326</v>
      </c>
      <c r="C13" s="11">
        <f>HLOOKUP(C$3,'Qual F1'!$M$4:$BW$14,3,FALSE)</f>
        <v>21.811858969829526</v>
      </c>
      <c r="D13" s="11">
        <f>HLOOKUP(D$3,'Qual F1'!$M$4:$BW$14,3,FALSE)</f>
        <v>19.032931989356641</v>
      </c>
      <c r="E13" s="11">
        <f>HLOOKUP(E$3,'Qual F1'!$M$4:$BW$14,3,FALSE)</f>
        <v>19.013558291924358</v>
      </c>
      <c r="F13" s="11">
        <f>HLOOKUP(F$3,'Qual F1'!$M$4:$BW$14,3,FALSE)</f>
        <v>19.093628664791034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554.29900000000021</v>
      </c>
      <c r="C15" s="11">
        <f t="shared" ref="C15:F15" si="0">SUM(C5:C13)</f>
        <v>595.88100000000009</v>
      </c>
      <c r="D15" s="11">
        <f t="shared" si="0"/>
        <v>580.88099999999974</v>
      </c>
      <c r="E15" s="11">
        <f t="shared" si="0"/>
        <v>601.08499999999992</v>
      </c>
      <c r="F15" s="11">
        <f t="shared" si="0"/>
        <v>627.9470000000008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1.3888498096301864</v>
      </c>
      <c r="C19" s="18">
        <f t="shared" si="1"/>
        <v>1.6445224001068632</v>
      </c>
      <c r="D19" s="18">
        <f t="shared" si="1"/>
        <v>1.8087232289822408</v>
      </c>
      <c r="E19" s="18">
        <f t="shared" si="1"/>
        <v>2.0251988628763895</v>
      </c>
      <c r="F19" s="18">
        <f t="shared" si="1"/>
        <v>2.4728104899365633</v>
      </c>
      <c r="G19" s="11"/>
    </row>
    <row r="20" spans="1:7" x14ac:dyDescent="0.2">
      <c r="A20" t="str">
        <f>$A6</f>
        <v>RQF7 Other higher degree</v>
      </c>
      <c r="B20" s="18">
        <f t="shared" si="1"/>
        <v>10.225272407078808</v>
      </c>
      <c r="C20" s="18">
        <f t="shared" si="1"/>
        <v>12.222665040073966</v>
      </c>
      <c r="D20" s="18">
        <f t="shared" si="1"/>
        <v>13.522499398252233</v>
      </c>
      <c r="E20" s="18">
        <f t="shared" si="1"/>
        <v>15.269601460047671</v>
      </c>
      <c r="F20" s="18">
        <f t="shared" si="1"/>
        <v>18.764122521285397</v>
      </c>
      <c r="G20" s="11"/>
    </row>
    <row r="21" spans="1:7" x14ac:dyDescent="0.2">
      <c r="A21" t="str">
        <f>$A7</f>
        <v>RQF6 First degree</v>
      </c>
      <c r="B21" s="18">
        <f t="shared" si="1"/>
        <v>21.951836931998724</v>
      </c>
      <c r="C21" s="18">
        <f t="shared" si="1"/>
        <v>23.486064402098336</v>
      </c>
      <c r="D21" s="18">
        <f t="shared" si="1"/>
        <v>23.660195563893325</v>
      </c>
      <c r="E21" s="18">
        <f t="shared" si="1"/>
        <v>24.545672591428417</v>
      </c>
      <c r="F21" s="18">
        <f t="shared" si="1"/>
        <v>26.71967158026926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5.5338657476547075</v>
      </c>
      <c r="C22" s="18">
        <f t="shared" si="3"/>
        <v>5.7089012332902342</v>
      </c>
      <c r="D22" s="18">
        <f t="shared" si="3"/>
        <v>5.8098107305958298</v>
      </c>
      <c r="E22" s="18">
        <f t="shared" si="3"/>
        <v>5.7489770618191907</v>
      </c>
      <c r="F22" s="18">
        <f t="shared" si="3"/>
        <v>6.2258650939465392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5.9332477506139494</v>
      </c>
      <c r="C23" s="18">
        <f t="shared" si="4"/>
        <v>6.2534254455211045</v>
      </c>
      <c r="D23" s="18">
        <f t="shared" si="4"/>
        <v>6.3584074948717015</v>
      </c>
      <c r="E23" s="18">
        <f t="shared" si="4"/>
        <v>6.3594433413092473</v>
      </c>
      <c r="F23" s="18">
        <f t="shared" si="4"/>
        <v>6.8789048716250676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19.399691178636171</v>
      </c>
      <c r="C24" s="18">
        <f t="shared" si="5"/>
        <v>17.780918806209289</v>
      </c>
      <c r="D24" s="18">
        <f t="shared" si="5"/>
        <v>18.870268809622996</v>
      </c>
      <c r="E24" s="18">
        <f t="shared" si="5"/>
        <v>17.801212962954871</v>
      </c>
      <c r="F24" s="18">
        <f t="shared" si="5"/>
        <v>17.005033653245768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18.661738912775334</v>
      </c>
      <c r="C25" s="18">
        <f t="shared" si="6"/>
        <v>17.610213756731511</v>
      </c>
      <c r="D25" s="18">
        <f t="shared" si="6"/>
        <v>16.381558315102694</v>
      </c>
      <c r="E25" s="18">
        <f t="shared" si="6"/>
        <v>15.499688512928641</v>
      </c>
      <c r="F25" s="18">
        <f t="shared" si="6"/>
        <v>12.534803437739168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13.231972103935801</v>
      </c>
      <c r="C26" s="18">
        <f>C12/C$15*100</f>
        <v>11.632850175711914</v>
      </c>
      <c r="D26" s="18">
        <f t="shared" si="7"/>
        <v>10.311973446744245</v>
      </c>
      <c r="E26" s="18">
        <f t="shared" si="7"/>
        <v>9.5869989559515041</v>
      </c>
      <c r="F26" s="18">
        <f t="shared" si="7"/>
        <v>6.3581450070853922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3.6735251576763295</v>
      </c>
      <c r="C27" s="18">
        <f>C13/C$15*100</f>
        <v>3.6604387402567835</v>
      </c>
      <c r="D27" s="18">
        <f t="shared" si="8"/>
        <v>3.276563011934742</v>
      </c>
      <c r="E27" s="18">
        <f t="shared" si="8"/>
        <v>3.1632062506840732</v>
      </c>
      <c r="F27" s="18">
        <f t="shared" si="8"/>
        <v>3.0406433448668455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6.2184569691842384</v>
      </c>
      <c r="C33" s="18">
        <f t="shared" si="9"/>
        <v>7.2160877979091209</v>
      </c>
      <c r="D33" s="18">
        <f t="shared" si="9"/>
        <v>2.9885291021770621</v>
      </c>
      <c r="E33" s="18">
        <f t="shared" si="9"/>
        <v>2.4639339413459194</v>
      </c>
      <c r="F33" s="18">
        <f>IF(F$3-D$3 &lt;&gt; 0,(EXP(LN(F5/D5)/(F$3-D$3))-1)*100,0)</f>
        <v>2.6385014160123843</v>
      </c>
    </row>
    <row r="34" spans="1:6" x14ac:dyDescent="0.2">
      <c r="A34" t="str">
        <f>$A20</f>
        <v>RQF7 Other higher degree</v>
      </c>
      <c r="B34" s="18">
        <f t="shared" si="9"/>
        <v>6.4698437154078636</v>
      </c>
      <c r="C34" s="18">
        <f t="shared" si="9"/>
        <v>7.8496385911012379</v>
      </c>
      <c r="D34" s="18">
        <f t="shared" si="9"/>
        <v>3.16298266382391</v>
      </c>
      <c r="E34" s="18">
        <f t="shared" si="9"/>
        <v>2.5294825966462708</v>
      </c>
      <c r="F34" s="18">
        <f t="shared" ref="F34:F43" si="10">IF(F$3-D$3 &lt;&gt; 0,(EXP(LN(F6/D6)/(F$3-D$3))-1)*100,0)</f>
        <v>2.7402158598070603</v>
      </c>
    </row>
    <row r="35" spans="1:6" x14ac:dyDescent="0.2">
      <c r="A35" t="str">
        <f>$A21</f>
        <v>RQF6 First degree</v>
      </c>
      <c r="B35" s="18">
        <f t="shared" si="9"/>
        <v>3.5592044741202589</v>
      </c>
      <c r="C35" s="18">
        <f t="shared" si="9"/>
        <v>-1.7945215103787437</v>
      </c>
      <c r="D35" s="18">
        <f t="shared" si="9"/>
        <v>1.4287481037962735</v>
      </c>
      <c r="E35" s="18">
        <f t="shared" si="9"/>
        <v>1.2941414613661495</v>
      </c>
      <c r="F35" s="18">
        <f t="shared" si="10"/>
        <v>1.3389904818814857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2.620668247831115</v>
      </c>
      <c r="C36" s="18">
        <f t="shared" ref="C36:E36" si="12">IF(D$3-C$3 &lt;&gt; 0,(EXP(LN(D8/C8)/(D$3-C$3))-1)*100,0)</f>
        <v>-0.79419437018865002</v>
      </c>
      <c r="D36" s="18">
        <f t="shared" si="12"/>
        <v>0.47440940963885403</v>
      </c>
      <c r="E36" s="18">
        <f t="shared" si="12"/>
        <v>1.2417452159846576</v>
      </c>
      <c r="F36" s="18">
        <f t="shared" si="10"/>
        <v>0.98531767634275624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3.1716162295147843</v>
      </c>
      <c r="C37" s="18">
        <f t="shared" si="13"/>
        <v>-0.88074837516707305</v>
      </c>
      <c r="D37" s="18">
        <f t="shared" si="13"/>
        <v>0.68943242515042691</v>
      </c>
      <c r="E37" s="18">
        <f t="shared" si="13"/>
        <v>1.2298818784549415</v>
      </c>
      <c r="F37" s="18">
        <f t="shared" si="10"/>
        <v>1.0494105097847317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-0.3691796456102292</v>
      </c>
      <c r="C38" s="18">
        <f t="shared" si="14"/>
        <v>3.4550086710496419</v>
      </c>
      <c r="D38" s="18">
        <f t="shared" si="14"/>
        <v>-0.48144863813701644</v>
      </c>
      <c r="E38" s="18">
        <f t="shared" si="14"/>
        <v>-2.0375813505757456E-2</v>
      </c>
      <c r="F38" s="18">
        <f t="shared" si="10"/>
        <v>-0.17430361941108696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0.35915368571519668</v>
      </c>
      <c r="C39" s="18">
        <f t="shared" si="15"/>
        <v>-9.3185996568911023</v>
      </c>
      <c r="D39" s="18">
        <f t="shared" si="15"/>
        <v>-0.42202381530859201</v>
      </c>
      <c r="E39" s="18">
        <f t="shared" si="15"/>
        <v>-1.671782636832253</v>
      </c>
      <c r="F39" s="18">
        <f t="shared" si="10"/>
        <v>-1.2569489523740707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-1.401740143418384</v>
      </c>
      <c r="C40" s="18">
        <f t="shared" si="16"/>
        <v>-13.586163900638404</v>
      </c>
      <c r="D40" s="18">
        <f t="shared" si="16"/>
        <v>-0.7711581315533067</v>
      </c>
      <c r="E40" s="18">
        <f t="shared" si="16"/>
        <v>-3.6030074374004517</v>
      </c>
      <c r="F40" s="18">
        <f t="shared" si="10"/>
        <v>-2.6681531570162509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1.7340635645111124</v>
      </c>
      <c r="C41" s="18">
        <f t="shared" si="17"/>
        <v>-12.74044080477843</v>
      </c>
      <c r="D41" s="18">
        <f t="shared" si="17"/>
        <v>-2.0366373914226799E-2</v>
      </c>
      <c r="E41" s="18">
        <f t="shared" si="17"/>
        <v>4.2032657773294346E-2</v>
      </c>
      <c r="F41" s="18">
        <f t="shared" si="10"/>
        <v>2.1228654596949781E-2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1.8248691592297694</v>
      </c>
      <c r="C43" s="18">
        <f t="shared" ref="C43" si="18">IF(D$3-C$3 &lt;&gt; 0,(EXP(LN(D15/C15)/(D$3-C$3))-1)*100,0)</f>
        <v>-2.5172811349917779</v>
      </c>
      <c r="D43" s="18">
        <f>IF(E$3-D$3 &lt;&gt; 0,(EXP(LN(E15/D15)/(E$3-D$3))-1)*100,0)</f>
        <v>0.68615208816649176</v>
      </c>
      <c r="E43" s="18">
        <f>IF(F$3-E$3 &lt;&gt; 0,(EXP(LN(F15/E15)/(F$3-E$3))-1)*100,0)</f>
        <v>0.43815121297516857</v>
      </c>
      <c r="F43" s="18">
        <f t="shared" si="10"/>
        <v>0.52075022441309127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2.1010159166987483</v>
      </c>
      <c r="C47" s="27">
        <f>D5-C5</f>
        <v>0.70713305676354743</v>
      </c>
      <c r="D47" s="27">
        <f>E5-D5</f>
        <v>1.6666370051762183</v>
      </c>
      <c r="E47" s="27">
        <f>F5-E5</f>
        <v>3.3547727023214282</v>
      </c>
      <c r="F47" s="27">
        <f>F5-D5</f>
        <v>5.0214097074976465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16.153955967729374</v>
      </c>
      <c r="C48" s="27">
        <f t="shared" si="20"/>
        <v>5.7170910621183566</v>
      </c>
      <c r="D48" s="27">
        <f t="shared" si="20"/>
        <v>13.233654206566015</v>
      </c>
      <c r="E48" s="27">
        <f t="shared" si="20"/>
        <v>26.045460512608628</v>
      </c>
      <c r="F48" s="27">
        <f t="shared" ref="F48:F57" si="21">F6-D6</f>
        <v>39.279114719174643</v>
      </c>
    </row>
    <row r="49" spans="1:6" x14ac:dyDescent="0.2">
      <c r="A49" t="str">
        <f t="shared" si="19"/>
        <v>RQF6 First degree</v>
      </c>
      <c r="B49" s="27">
        <f t="shared" ref="B49:E49" si="22">C7-B7</f>
        <v>18.270182824167946</v>
      </c>
      <c r="C49" s="27">
        <f t="shared" si="22"/>
        <v>-2.5114148263684797</v>
      </c>
      <c r="D49" s="27">
        <f t="shared" si="22"/>
        <v>10.10277550268836</v>
      </c>
      <c r="E49" s="27">
        <f t="shared" si="22"/>
        <v>20.245020001966139</v>
      </c>
      <c r="F49" s="27">
        <f t="shared" si="21"/>
        <v>30.347795504654499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3.3440952573496077</v>
      </c>
      <c r="C50" s="27">
        <f t="shared" si="23"/>
        <v>-0.27017108794984068</v>
      </c>
      <c r="D50" s="27">
        <f t="shared" si="23"/>
        <v>0.80815210204352894</v>
      </c>
      <c r="E50" s="27">
        <f t="shared" si="23"/>
        <v>4.5388943094486507</v>
      </c>
      <c r="F50" s="27">
        <f t="shared" si="21"/>
        <v>5.3470464114921796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4.3750411298499898</v>
      </c>
      <c r="C51" s="27">
        <f t="shared" si="24"/>
        <v>-0.32819303873994699</v>
      </c>
      <c r="D51" s="27">
        <f t="shared" si="24"/>
        <v>1.2908789678230121</v>
      </c>
      <c r="E51" s="27">
        <f t="shared" si="24"/>
        <v>4.970216766114838</v>
      </c>
      <c r="F51" s="27">
        <f t="shared" si="21"/>
        <v>6.2610957339378501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-1.5791774146405686</v>
      </c>
      <c r="C52" s="27">
        <f t="shared" si="25"/>
        <v>3.6606893723981102</v>
      </c>
      <c r="D52" s="27">
        <f t="shared" si="25"/>
        <v>-2.6133852256488268</v>
      </c>
      <c r="E52" s="27">
        <f t="shared" si="25"/>
        <v>-0.21782226382993031</v>
      </c>
      <c r="F52" s="27">
        <f t="shared" si="21"/>
        <v>-2.8312074894787571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1.4940856596247158</v>
      </c>
      <c r="C53" s="27">
        <f>D11-C11</f>
        <v>-9.7785580793976692</v>
      </c>
      <c r="D53" s="27">
        <f t="shared" si="26"/>
        <v>-1.9910570584145262</v>
      </c>
      <c r="E53" s="27">
        <f t="shared" si="26"/>
        <v>-14.454380554757037</v>
      </c>
      <c r="F53" s="27">
        <f t="shared" si="21"/>
        <v>-16.445437613171563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-4.0267450968612195</v>
      </c>
      <c r="C54" s="27">
        <f t="shared" si="27"/>
        <v>-9.4176494783515068</v>
      </c>
      <c r="D54" s="27">
        <f t="shared" si="27"/>
        <v>-2.2742818028013261</v>
      </c>
      <c r="E54" s="27">
        <f t="shared" si="27"/>
        <v>-17.700231846738532</v>
      </c>
      <c r="F54" s="27">
        <f t="shared" si="21"/>
        <v>-19.974513649539858</v>
      </c>
    </row>
    <row r="55" spans="1:6" x14ac:dyDescent="0.2">
      <c r="A55" t="str">
        <f t="shared" si="19"/>
        <v>No Qualification</v>
      </c>
      <c r="B55" s="27">
        <f t="shared" ref="B55:E55" si="28">C13-B13</f>
        <v>1.4495457560812</v>
      </c>
      <c r="C55" s="27">
        <f t="shared" si="28"/>
        <v>-2.7789269804728853</v>
      </c>
      <c r="D55" s="27">
        <f t="shared" si="28"/>
        <v>-1.9373697432282455E-2</v>
      </c>
      <c r="E55" s="27">
        <f t="shared" si="28"/>
        <v>8.0070372866675399E-2</v>
      </c>
      <c r="F55" s="27">
        <f t="shared" si="21"/>
        <v>6.0696675434392944E-2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41.58199999999988</v>
      </c>
      <c r="C57" s="29">
        <f t="shared" ref="C57" si="29">D15-C15</f>
        <v>-15.000000000000341</v>
      </c>
      <c r="D57" s="29">
        <f>E15-D15</f>
        <v>20.204000000000178</v>
      </c>
      <c r="E57" s="29">
        <f>F15-E15</f>
        <v>26.862000000000876</v>
      </c>
      <c r="F57" s="29">
        <f t="shared" si="21"/>
        <v>47.066000000001054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Thames Valley Berkshire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27.8770780318535</v>
      </c>
      <c r="N6" s="11">
        <v>25.394037656126397</v>
      </c>
      <c r="O6" s="11">
        <v>20.746756615997064</v>
      </c>
      <c r="P6" s="11">
        <v>22.474584417686724</v>
      </c>
      <c r="Q6" s="11">
        <v>16.56361597280031</v>
      </c>
      <c r="R6" s="11">
        <v>20.362313213748326</v>
      </c>
      <c r="S6" s="11">
        <v>19.57106084770534</v>
      </c>
      <c r="T6" s="11">
        <v>20.407034082345568</v>
      </c>
      <c r="U6" s="11">
        <v>19.475631032369776</v>
      </c>
      <c r="V6" s="11">
        <v>21.811858969829526</v>
      </c>
      <c r="W6" s="11">
        <v>19.032931989356641</v>
      </c>
      <c r="X6" s="11">
        <v>21.60221569546081</v>
      </c>
      <c r="Y6" s="11">
        <v>19.446218548683319</v>
      </c>
      <c r="Z6" s="11">
        <v>19.19439835714234</v>
      </c>
      <c r="AA6" s="11">
        <v>18.847444334246617</v>
      </c>
      <c r="AB6" s="11">
        <v>19.013558291924358</v>
      </c>
      <c r="AC6" s="11">
        <v>19.189466818085428</v>
      </c>
      <c r="AD6" s="11">
        <v>19.323352770916635</v>
      </c>
      <c r="AE6" s="11">
        <v>19.316333360871873</v>
      </c>
      <c r="AF6" s="11">
        <v>19.280090778867297</v>
      </c>
      <c r="AG6" s="11">
        <v>19.198874660176941</v>
      </c>
      <c r="AH6" s="11">
        <v>19.091242263975289</v>
      </c>
      <c r="AI6" s="11">
        <v>18.957993376574443</v>
      </c>
      <c r="AJ6" s="11">
        <v>18.789365117911377</v>
      </c>
      <c r="AK6" s="11">
        <v>18.634133480753459</v>
      </c>
      <c r="AL6" s="11">
        <v>19.093628664791034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78.867435295434163</v>
      </c>
      <c r="N7" s="11">
        <v>76.754681522912776</v>
      </c>
      <c r="O7" s="11">
        <v>74.167341830256547</v>
      </c>
      <c r="P7" s="11">
        <v>71.718571390021864</v>
      </c>
      <c r="Q7" s="11">
        <v>70.717561136412741</v>
      </c>
      <c r="R7" s="11">
        <v>73.34468905239514</v>
      </c>
      <c r="S7" s="11">
        <v>75.595169195240828</v>
      </c>
      <c r="T7" s="11">
        <v>70.670806733361374</v>
      </c>
      <c r="U7" s="11">
        <v>68.824218721879831</v>
      </c>
      <c r="V7" s="11">
        <v>69.31794395553392</v>
      </c>
      <c r="W7" s="11">
        <v>59.900294477182413</v>
      </c>
      <c r="X7" s="11">
        <v>66.077441505989896</v>
      </c>
      <c r="Y7" s="11">
        <v>62.078001050368478</v>
      </c>
      <c r="Z7" s="11">
        <v>60.638481147706862</v>
      </c>
      <c r="AA7" s="11">
        <v>59.253038119565176</v>
      </c>
      <c r="AB7" s="11">
        <v>57.626012674381087</v>
      </c>
      <c r="AC7" s="11">
        <v>55.940865089693283</v>
      </c>
      <c r="AD7" s="11">
        <v>54.182002393044407</v>
      </c>
      <c r="AE7" s="11">
        <v>52.407941741934579</v>
      </c>
      <c r="AF7" s="11">
        <v>50.639409181297296</v>
      </c>
      <c r="AG7" s="11">
        <v>48.899802544033093</v>
      </c>
      <c r="AH7" s="11">
        <v>47.158074335152463</v>
      </c>
      <c r="AI7" s="11">
        <v>45.402247474382385</v>
      </c>
      <c r="AJ7" s="11">
        <v>43.625861996910039</v>
      </c>
      <c r="AK7" s="11">
        <v>41.815427001563101</v>
      </c>
      <c r="AL7" s="11">
        <v>39.925780827642555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103.35183309738716</v>
      </c>
      <c r="N8" s="11">
        <v>105.05908253082694</v>
      </c>
      <c r="O8" s="11">
        <v>104.24027464117755</v>
      </c>
      <c r="P8" s="11">
        <v>105.66752562847023</v>
      </c>
      <c r="Q8" s="11">
        <v>102.98389025938361</v>
      </c>
      <c r="R8" s="11">
        <v>103.44183217612459</v>
      </c>
      <c r="S8" s="11">
        <v>108.65791549383746</v>
      </c>
      <c r="T8" s="11">
        <v>104.38901991452549</v>
      </c>
      <c r="U8" s="11">
        <v>100.54184667026263</v>
      </c>
      <c r="V8" s="11">
        <v>104.93591783574931</v>
      </c>
      <c r="W8" s="11">
        <v>95.157359756351639</v>
      </c>
      <c r="X8" s="11">
        <v>100.21330927047228</v>
      </c>
      <c r="Y8" s="11">
        <v>96.662413895690591</v>
      </c>
      <c r="Z8" s="11">
        <v>95.478824208784374</v>
      </c>
      <c r="AA8" s="11">
        <v>94.496967477863663</v>
      </c>
      <c r="AB8" s="11">
        <v>93.166302697937112</v>
      </c>
      <c r="AC8" s="11">
        <v>91.765710275456897</v>
      </c>
      <c r="AD8" s="11">
        <v>90.322513345194366</v>
      </c>
      <c r="AE8" s="11">
        <v>88.874870570246813</v>
      </c>
      <c r="AF8" s="11">
        <v>87.430586377369224</v>
      </c>
      <c r="AG8" s="11">
        <v>86.01542186919086</v>
      </c>
      <c r="AH8" s="11">
        <v>84.585872932733352</v>
      </c>
      <c r="AI8" s="11">
        <v>83.140979022826471</v>
      </c>
      <c r="AJ8" s="11">
        <v>81.702598384137346</v>
      </c>
      <c r="AK8" s="11">
        <v>80.249258732651128</v>
      </c>
      <c r="AL8" s="11">
        <v>78.711922143180075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104.79317577312904</v>
      </c>
      <c r="N9" s="11">
        <v>102.8149599591294</v>
      </c>
      <c r="O9" s="11">
        <v>107.90420383397191</v>
      </c>
      <c r="P9" s="11">
        <v>101.26709460963355</v>
      </c>
      <c r="Q9" s="11">
        <v>103.72023398718632</v>
      </c>
      <c r="R9" s="11">
        <v>107.53229420626856</v>
      </c>
      <c r="S9" s="11">
        <v>113.43929353852791</v>
      </c>
      <c r="T9" s="11">
        <v>110.46780293892807</v>
      </c>
      <c r="U9" s="11">
        <v>110.02674055748879</v>
      </c>
      <c r="V9" s="11">
        <v>105.95311679162799</v>
      </c>
      <c r="W9" s="11">
        <v>109.6138061640261</v>
      </c>
      <c r="X9" s="11">
        <v>105.72584899302085</v>
      </c>
      <c r="Y9" s="11">
        <v>107.12532153690331</v>
      </c>
      <c r="Z9" s="11">
        <v>107.13460151217701</v>
      </c>
      <c r="AA9" s="11">
        <v>107.27312933227523</v>
      </c>
      <c r="AB9" s="11">
        <v>107.00042093837727</v>
      </c>
      <c r="AC9" s="11">
        <v>106.79079035754896</v>
      </c>
      <c r="AD9" s="11">
        <v>106.65010029666269</v>
      </c>
      <c r="AE9" s="11">
        <v>106.57144618214073</v>
      </c>
      <c r="AF9" s="11">
        <v>106.50985193059533</v>
      </c>
      <c r="AG9" s="11">
        <v>106.5193427823132</v>
      </c>
      <c r="AH9" s="11">
        <v>106.54775124763461</v>
      </c>
      <c r="AI9" s="11">
        <v>106.6022470066348</v>
      </c>
      <c r="AJ9" s="11">
        <v>106.68637025121973</v>
      </c>
      <c r="AK9" s="11">
        <v>106.78402782376342</v>
      </c>
      <c r="AL9" s="11">
        <v>106.78259867454734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29.100989428019421</v>
      </c>
      <c r="N10" s="11">
        <v>30.874562708615461</v>
      </c>
      <c r="O10" s="11">
        <v>32.496575845624818</v>
      </c>
      <c r="P10" s="11">
        <v>32.885690159532921</v>
      </c>
      <c r="Q10" s="11">
        <v>34.337327679272889</v>
      </c>
      <c r="R10" s="11">
        <v>32.887932949175628</v>
      </c>
      <c r="S10" s="11">
        <v>33.458173909360909</v>
      </c>
      <c r="T10" s="11">
        <v>34.485942484307472</v>
      </c>
      <c r="U10" s="11">
        <v>34.005081084806271</v>
      </c>
      <c r="V10" s="11">
        <v>37.262974079025618</v>
      </c>
      <c r="W10" s="11">
        <v>36.934781040285671</v>
      </c>
      <c r="X10" s="11">
        <v>36.189080592348702</v>
      </c>
      <c r="Y10" s="11">
        <v>36.673644460449957</v>
      </c>
      <c r="Z10" s="11">
        <v>37.205534136117144</v>
      </c>
      <c r="AA10" s="11">
        <v>37.787477836328094</v>
      </c>
      <c r="AB10" s="11">
        <v>38.225660008108683</v>
      </c>
      <c r="AC10" s="11">
        <v>38.649169458691254</v>
      </c>
      <c r="AD10" s="11">
        <v>39.061711901131716</v>
      </c>
      <c r="AE10">
        <v>39.513003366973265</v>
      </c>
      <c r="AF10">
        <v>39.982034692932707</v>
      </c>
      <c r="AG10">
        <v>40.487434811262823</v>
      </c>
      <c r="AH10">
        <v>41.001875920256509</v>
      </c>
      <c r="AI10" s="11">
        <v>41.528769968402223</v>
      </c>
      <c r="AJ10" s="11">
        <v>42.077254217401695</v>
      </c>
      <c r="AK10" s="11">
        <v>42.655549321635633</v>
      </c>
      <c r="AL10" s="11">
        <v>43.195876774223521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29.680237217432644</v>
      </c>
      <c r="N11" s="11">
        <v>29.797773658388682</v>
      </c>
      <c r="O11" s="11">
        <v>31.164066917536932</v>
      </c>
      <c r="P11" s="11">
        <v>31.067454382144831</v>
      </c>
      <c r="Q11" s="11">
        <v>31.541356100981748</v>
      </c>
      <c r="R11" s="11">
        <v>30.67416250059258</v>
      </c>
      <c r="S11" s="11">
        <v>30.78611436469658</v>
      </c>
      <c r="T11" s="11">
        <v>31.733782147388094</v>
      </c>
      <c r="U11" s="11">
        <v>31.716384312745372</v>
      </c>
      <c r="V11" s="11">
        <v>34.018257757942187</v>
      </c>
      <c r="W11" s="11">
        <v>33.748086669992347</v>
      </c>
      <c r="X11" s="11">
        <v>32.883882772812285</v>
      </c>
      <c r="Y11" s="11">
        <v>33.300124870740134</v>
      </c>
      <c r="Z11" s="11">
        <v>33.708491141537166</v>
      </c>
      <c r="AA11" s="11">
        <v>34.187528842292075</v>
      </c>
      <c r="AB11" s="11">
        <v>34.556238772035876</v>
      </c>
      <c r="AC11" s="11">
        <v>34.93387110529298</v>
      </c>
      <c r="AD11" s="11">
        <v>35.291089881425968</v>
      </c>
      <c r="AE11">
        <v>35.666511570862447</v>
      </c>
      <c r="AF11">
        <v>36.083247943105633</v>
      </c>
      <c r="AG11">
        <v>36.533247506399952</v>
      </c>
      <c r="AH11">
        <v>37.004177799577747</v>
      </c>
      <c r="AI11" s="11">
        <v>37.507137399496216</v>
      </c>
      <c r="AJ11" s="11">
        <v>38.036937164406595</v>
      </c>
      <c r="AK11" s="11">
        <v>38.582354829190564</v>
      </c>
      <c r="AL11" s="11">
        <v>39.095133081484526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96.37409410888678</v>
      </c>
      <c r="N12" s="11">
        <v>103.95853399239968</v>
      </c>
      <c r="O12" s="11">
        <v>111.29111667162786</v>
      </c>
      <c r="P12" s="11">
        <v>116.87388646027736</v>
      </c>
      <c r="Q12" s="11">
        <v>122.88043540968044</v>
      </c>
      <c r="R12" s="11">
        <v>121.67881259569965</v>
      </c>
      <c r="S12" s="11">
        <v>123.19757707276503</v>
      </c>
      <c r="T12" s="11">
        <v>125.83617264882869</v>
      </c>
      <c r="U12" s="11">
        <v>127.66654627081249</v>
      </c>
      <c r="V12" s="11">
        <v>139.9489954198676</v>
      </c>
      <c r="W12" s="11">
        <v>137.43758059349912</v>
      </c>
      <c r="X12" s="11">
        <v>138.35022265905357</v>
      </c>
      <c r="Y12" s="11">
        <v>140.0623074373259</v>
      </c>
      <c r="Z12" s="11">
        <v>142.66174114135418</v>
      </c>
      <c r="AA12" s="11">
        <v>145.34498972999904</v>
      </c>
      <c r="AB12" s="11">
        <v>147.54035609618748</v>
      </c>
      <c r="AC12" s="11">
        <v>149.54306992682103</v>
      </c>
      <c r="AD12" s="11">
        <v>151.48027018465453</v>
      </c>
      <c r="AE12">
        <v>153.44750213598618</v>
      </c>
      <c r="AF12">
        <v>155.40065478379043</v>
      </c>
      <c r="AG12">
        <v>157.43896671961355</v>
      </c>
      <c r="AH12">
        <v>159.48062249885444</v>
      </c>
      <c r="AI12">
        <v>161.55051771519615</v>
      </c>
      <c r="AJ12">
        <v>163.64705795477414</v>
      </c>
      <c r="AK12">
        <v>165.76155643376322</v>
      </c>
      <c r="AL12">
        <v>167.78537609815362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42.884602534055276</v>
      </c>
      <c r="N13" s="11">
        <v>43.620292641131165</v>
      </c>
      <c r="O13" s="11">
        <v>47.020223045211196</v>
      </c>
      <c r="P13" s="11">
        <v>45.906081102395312</v>
      </c>
      <c r="Q13" s="11">
        <v>52.399173203030848</v>
      </c>
      <c r="R13" s="11">
        <v>56.678582699713786</v>
      </c>
      <c r="S13" s="11">
        <v>67.682714973549551</v>
      </c>
      <c r="T13" s="11">
        <v>68.857960639276982</v>
      </c>
      <c r="U13" s="11">
        <v>67.694264778647039</v>
      </c>
      <c r="V13" s="11">
        <v>72.83253866744316</v>
      </c>
      <c r="W13" s="11">
        <v>78.549629729561516</v>
      </c>
      <c r="X13" s="11">
        <v>74.39596071017823</v>
      </c>
      <c r="Y13" s="11">
        <v>81.946699551563199</v>
      </c>
      <c r="Z13" s="11">
        <v>85.34240488253613</v>
      </c>
      <c r="AA13" s="11">
        <v>88.750624399935475</v>
      </c>
      <c r="AB13" s="11">
        <v>91.783283936127532</v>
      </c>
      <c r="AC13" s="11">
        <v>94.65038266731527</v>
      </c>
      <c r="AD13" s="11">
        <v>97.392053727310369</v>
      </c>
      <c r="AE13">
        <v>100.11515540683089</v>
      </c>
      <c r="AF13">
        <v>102.79377325489303</v>
      </c>
      <c r="AG13">
        <v>105.45899538981466</v>
      </c>
      <c r="AH13">
        <v>108.0616883640679</v>
      </c>
      <c r="AI13">
        <v>110.61222966015697</v>
      </c>
      <c r="AJ13">
        <v>113.12208747059063</v>
      </c>
      <c r="AK13">
        <v>115.56519366746255</v>
      </c>
      <c r="AL13">
        <v>117.82874444873616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5.9835545138014581</v>
      </c>
      <c r="N14" s="11">
        <v>5.919075330469024</v>
      </c>
      <c r="O14" s="11">
        <v>6.4404405985962798</v>
      </c>
      <c r="P14" s="11">
        <v>6.3791118498367174</v>
      </c>
      <c r="Q14" s="11">
        <v>7.0694062512508724</v>
      </c>
      <c r="R14" s="11">
        <v>7.6983806062820301</v>
      </c>
      <c r="S14" s="11">
        <v>9.1779806043160779</v>
      </c>
      <c r="T14" s="11">
        <v>9.1924784110381275</v>
      </c>
      <c r="U14" s="11">
        <v>9.1062865709879048</v>
      </c>
      <c r="V14" s="11">
        <v>9.7993965229807785</v>
      </c>
      <c r="W14" s="11">
        <v>10.506529579744326</v>
      </c>
      <c r="X14" s="11">
        <v>9.9710378006631419</v>
      </c>
      <c r="Y14" s="11">
        <v>10.922268648275121</v>
      </c>
      <c r="Z14" s="11">
        <v>11.351523472644889</v>
      </c>
      <c r="AA14" s="11">
        <v>11.785799927494079</v>
      </c>
      <c r="AB14" s="11">
        <v>12.173166584920544</v>
      </c>
      <c r="AC14" s="11">
        <v>12.540674301095779</v>
      </c>
      <c r="AD14" s="11">
        <v>12.89390549965853</v>
      </c>
      <c r="AE14">
        <v>13.247235664152825</v>
      </c>
      <c r="AF14">
        <v>13.590351057148627</v>
      </c>
      <c r="AG14">
        <v>13.9329137171946</v>
      </c>
      <c r="AH14">
        <v>14.266694637747834</v>
      </c>
      <c r="AI14">
        <v>14.595878376330266</v>
      </c>
      <c r="AJ14">
        <v>14.916467442648557</v>
      </c>
      <c r="AK14">
        <v>15.234498709216584</v>
      </c>
      <c r="AL14">
        <v>15.527939287241972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Thames Valley Berkshire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Thames Valley Berkshire</v>
      </c>
      <c r="W1" s="203" t="str">
        <f>CONCATENATE("Shift-share Figure 1: Levels of Employment, ",C4," - ",F40,", ",Info!B5)</f>
        <v>Shift-share Figure 1: Levels of Employment, 2015 - 2035, Thames Valley Berkshire</v>
      </c>
      <c r="AK1" s="203" t="str">
        <f>CONCATENATE("Shift-share Figure 1.1: Net Changes, ",C4,"-",F40,", ",Info!B5)</f>
        <v>Shift-share Figure 1.1: Net Changes, 2015-2035, Thames Valley Berkshire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47.158260793428198</v>
      </c>
      <c r="C8" s="141">
        <f t="shared" ref="C8:C33" si="0">B8/B$35*100</f>
        <v>8.507729725911144</v>
      </c>
      <c r="E8" s="151">
        <v>55.576060322620911</v>
      </c>
      <c r="F8" s="141">
        <f t="shared" ref="F8:F33" si="1">E8/E$35*100</f>
        <v>9.5675465926103396</v>
      </c>
      <c r="H8" s="151">
        <f>E8-B8</f>
        <v>8.4177995291927132</v>
      </c>
      <c r="I8" s="141">
        <f>IF(B8&lt;&gt;0,((E8/B8)-1)*100,0)</f>
        <v>17.850105978390495</v>
      </c>
      <c r="K8" s="207">
        <f t="shared" ref="K8:K33" si="2">(($E$35/$B$35)-1)*B8</f>
        <v>2.2615247157417433</v>
      </c>
      <c r="L8" s="141">
        <f>IF(B8&lt;&gt;0,K8/B8*100,0)</f>
        <v>4.795606703241484</v>
      </c>
      <c r="N8" s="151">
        <f>H8-(K8+Q8)</f>
        <v>6.1585800996253148</v>
      </c>
      <c r="O8" s="141">
        <f>IF(B8&lt;&gt;0,N8/B8*100,0)</f>
        <v>13.059387678867818</v>
      </c>
      <c r="Q8" s="151">
        <v>-2.3052861743448386E-3</v>
      </c>
      <c r="R8" s="141">
        <f>IF(B8&lt;&gt;0,Q8/B8*100,0)</f>
        <v>-4.8884037187946821E-3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19.506666888889256</v>
      </c>
      <c r="C9" s="141">
        <f t="shared" si="0"/>
        <v>3.5191596753537819</v>
      </c>
      <c r="E9" s="151">
        <v>20.648021701971132</v>
      </c>
      <c r="F9" s="141">
        <f t="shared" si="1"/>
        <v>3.5546044201774749</v>
      </c>
      <c r="H9" s="151">
        <f t="shared" ref="H9:H32" si="3">E9-B9</f>
        <v>1.1413548130818754</v>
      </c>
      <c r="I9" s="141">
        <f t="shared" ref="I9:I32" si="4">IF(B9&lt;&gt;0,((E9/B9)-1)*100,0)</f>
        <v>5.8511011624029718</v>
      </c>
      <c r="K9" s="207">
        <f t="shared" si="2"/>
        <v>0.93546302490256017</v>
      </c>
      <c r="L9" s="141">
        <f t="shared" ref="L9:L32" si="5">IF(B9&lt;&gt;0,K9/B9*100,0)</f>
        <v>4.795606703241484</v>
      </c>
      <c r="N9" s="151">
        <f t="shared" ref="N9:N31" si="6">H9-(K9+Q9)</f>
        <v>0.27914873038303911</v>
      </c>
      <c r="O9" s="141">
        <f>IF(B9&lt;&gt;0,N9/B9*100,0)</f>
        <v>1.4310426890102819</v>
      </c>
      <c r="Q9" s="151">
        <v>-7.3256942203723877E-2</v>
      </c>
      <c r="R9" s="141">
        <f>IF(B9&lt;&gt;0,Q9/B9*100,0)</f>
        <v>-0.37554822984879122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50.795794387453526</v>
      </c>
      <c r="C10" s="141">
        <f t="shared" si="0"/>
        <v>9.1639700572170515</v>
      </c>
      <c r="E10" s="151">
        <v>58.157500813735098</v>
      </c>
      <c r="F10" s="141">
        <f t="shared" si="1"/>
        <v>10.011947509685298</v>
      </c>
      <c r="H10" s="151">
        <f t="shared" si="3"/>
        <v>7.3617064262815717</v>
      </c>
      <c r="I10" s="141">
        <f t="shared" si="4"/>
        <v>14.492747903751457</v>
      </c>
      <c r="K10" s="207">
        <f t="shared" si="2"/>
        <v>2.4359665206094827</v>
      </c>
      <c r="L10" s="141">
        <f t="shared" si="5"/>
        <v>4.795606703241484</v>
      </c>
      <c r="N10" s="151">
        <f t="shared" si="6"/>
        <v>5.3225789429907255</v>
      </c>
      <c r="O10" s="141">
        <f t="shared" ref="O10:O32" si="7">IF(B10&lt;&gt;0,N10/B10*100,0)</f>
        <v>10.478385085174283</v>
      </c>
      <c r="Q10" s="151">
        <v>-0.39683903731863696</v>
      </c>
      <c r="R10" s="141">
        <f t="shared" ref="R10:R32" si="8">IF(B10&lt;&gt;0,Q10/B10*100,0)</f>
        <v>-0.78124388466430894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15.755107814190112</v>
      </c>
      <c r="C11" s="141">
        <f t="shared" si="0"/>
        <v>2.8423482297803377</v>
      </c>
      <c r="E11" s="151">
        <v>19.591158823218393</v>
      </c>
      <c r="F11" s="141">
        <f t="shared" si="1"/>
        <v>3.3726630451363322</v>
      </c>
      <c r="H11" s="151">
        <f>E11-B11</f>
        <v>3.8360510090282816</v>
      </c>
      <c r="I11" s="141">
        <f>IF(B11&lt;&gt;0,((E11/B11)-1)*100,0)</f>
        <v>24.347983233559823</v>
      </c>
      <c r="K11" s="207">
        <f t="shared" si="2"/>
        <v>0.75555300644022383</v>
      </c>
      <c r="L11" s="141">
        <f t="shared" si="5"/>
        <v>4.795606703241484</v>
      </c>
      <c r="N11" s="151">
        <f t="shared" si="6"/>
        <v>2.7835101076747213</v>
      </c>
      <c r="O11" s="141">
        <f t="shared" si="7"/>
        <v>17.667350426937126</v>
      </c>
      <c r="Q11" s="151">
        <v>0.2969878949133366</v>
      </c>
      <c r="R11" s="141">
        <f>IF(B11&lt;&gt;0,Q11/B11*100,0)</f>
        <v>1.8850261033812112</v>
      </c>
      <c r="T11" s="136"/>
    </row>
    <row r="12" spans="1:97" x14ac:dyDescent="0.2">
      <c r="A12" s="10" t="str">
        <f>name!$D8</f>
        <v>23 Teaching and other educational professionals</v>
      </c>
      <c r="B12" s="151">
        <v>23.394730426599878</v>
      </c>
      <c r="C12" s="141">
        <f t="shared" si="0"/>
        <v>4.2205976244950625</v>
      </c>
      <c r="E12" s="151">
        <v>25.868551612036061</v>
      </c>
      <c r="F12" s="141">
        <f t="shared" si="1"/>
        <v>4.4533306498294909</v>
      </c>
      <c r="H12" s="151">
        <f t="shared" si="3"/>
        <v>2.4738211854361829</v>
      </c>
      <c r="I12" s="141">
        <f t="shared" si="4"/>
        <v>10.574266684532695</v>
      </c>
      <c r="K12" s="207">
        <f t="shared" si="2"/>
        <v>1.1219192605432988</v>
      </c>
      <c r="L12" s="141">
        <f t="shared" si="5"/>
        <v>4.795606703241484</v>
      </c>
      <c r="N12" s="151">
        <f t="shared" si="6"/>
        <v>2.2113968492946321</v>
      </c>
      <c r="O12" s="141">
        <f t="shared" si="7"/>
        <v>9.4525425553964393</v>
      </c>
      <c r="Q12" s="151">
        <v>-0.85949492440174791</v>
      </c>
      <c r="R12" s="141">
        <f t="shared" si="8"/>
        <v>-3.6738825741052334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37.959190349584325</v>
      </c>
      <c r="C13" s="141">
        <f t="shared" si="0"/>
        <v>6.8481433936529443</v>
      </c>
      <c r="E13" s="151">
        <v>46.009623188036521</v>
      </c>
      <c r="F13" s="141">
        <f t="shared" si="1"/>
        <v>7.9206624399896857</v>
      </c>
      <c r="H13" s="151">
        <f t="shared" si="3"/>
        <v>8.0504328384521955</v>
      </c>
      <c r="I13" s="141">
        <f t="shared" si="4"/>
        <v>21.208125790650211</v>
      </c>
      <c r="K13" s="207">
        <f t="shared" si="2"/>
        <v>1.8203734769008604</v>
      </c>
      <c r="L13" s="141">
        <f t="shared" si="5"/>
        <v>4.795606703241484</v>
      </c>
      <c r="N13" s="151">
        <f>H13-(K13+Q13)</f>
        <v>7.0050189443777189</v>
      </c>
      <c r="O13" s="141">
        <f>IF(B13&lt;&gt;0,N13/B13*100,0)</f>
        <v>18.454078919663857</v>
      </c>
      <c r="Q13" s="151">
        <v>-0.77495958282638355</v>
      </c>
      <c r="R13" s="141">
        <f t="shared" si="8"/>
        <v>-2.0415598322551411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11.295386499334422</v>
      </c>
      <c r="C14" s="141">
        <f t="shared" si="0"/>
        <v>2.0377786175573878</v>
      </c>
      <c r="E14" s="151">
        <v>13.889108078233861</v>
      </c>
      <c r="F14" s="141">
        <f t="shared" si="1"/>
        <v>2.3910418964011306</v>
      </c>
      <c r="H14" s="151">
        <f t="shared" si="3"/>
        <v>2.593721578899439</v>
      </c>
      <c r="I14" s="141">
        <f t="shared" si="4"/>
        <v>22.962663376346381</v>
      </c>
      <c r="K14" s="207">
        <f t="shared" si="2"/>
        <v>0.54168231211911511</v>
      </c>
      <c r="L14" s="141">
        <f>IF(B14&lt;&gt;0,K14/B14*100,0)</f>
        <v>4.795606703241484</v>
      </c>
      <c r="N14" s="151">
        <f t="shared" si="6"/>
        <v>2.0831774612965348</v>
      </c>
      <c r="O14" s="141">
        <f t="shared" si="7"/>
        <v>18.442728466345844</v>
      </c>
      <c r="Q14" s="151">
        <v>-3.1138194516210842E-2</v>
      </c>
      <c r="R14" s="141">
        <f t="shared" si="8"/>
        <v>-0.27567179324094537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7.0206931072320611</v>
      </c>
      <c r="C15" s="141">
        <f t="shared" si="0"/>
        <v>1.2665895315041273</v>
      </c>
      <c r="E15" s="151">
        <v>8.5282755604552314</v>
      </c>
      <c r="F15" s="141">
        <f t="shared" si="1"/>
        <v>1.468162250177786</v>
      </c>
      <c r="H15" s="151">
        <f t="shared" si="3"/>
        <v>1.5075824532231703</v>
      </c>
      <c r="I15" s="141">
        <f t="shared" si="4"/>
        <v>21.473413382365347</v>
      </c>
      <c r="K15" s="207">
        <f t="shared" si="2"/>
        <v>0.33668482926443355</v>
      </c>
      <c r="L15" s="141">
        <f t="shared" si="5"/>
        <v>4.795606703241484</v>
      </c>
      <c r="N15" s="151">
        <f t="shared" si="6"/>
        <v>1.0674575773931809</v>
      </c>
      <c r="O15" s="141">
        <f t="shared" si="7"/>
        <v>15.204447211822805</v>
      </c>
      <c r="Q15" s="151">
        <v>0.10344004656555582</v>
      </c>
      <c r="R15" s="141">
        <f t="shared" si="8"/>
        <v>1.4733594673010499</v>
      </c>
      <c r="T15" s="11"/>
    </row>
    <row r="16" spans="1:97" x14ac:dyDescent="0.2">
      <c r="A16" s="10" t="str">
        <f>name!$D12</f>
        <v>33 Protective service occupations</v>
      </c>
      <c r="B16" s="151">
        <v>6.8566715797641526</v>
      </c>
      <c r="C16" s="141">
        <f t="shared" si="0"/>
        <v>1.2369987280807209</v>
      </c>
      <c r="E16" s="151">
        <v>6.7024339220224309</v>
      </c>
      <c r="F16" s="141">
        <f t="shared" si="1"/>
        <v>1.1538394132399625</v>
      </c>
      <c r="H16" s="151">
        <f t="shared" si="3"/>
        <v>-0.15423765774172171</v>
      </c>
      <c r="I16" s="141">
        <f t="shared" si="4"/>
        <v>-2.2494537757491218</v>
      </c>
      <c r="K16" s="207">
        <f t="shared" si="2"/>
        <v>0.32881900189842345</v>
      </c>
      <c r="L16" s="141">
        <f t="shared" si="5"/>
        <v>4.795606703241484</v>
      </c>
      <c r="N16" s="151">
        <f t="shared" si="6"/>
        <v>5.4926771323468848E-2</v>
      </c>
      <c r="O16" s="141">
        <f t="shared" si="7"/>
        <v>0.80107047106605256</v>
      </c>
      <c r="Q16" s="151">
        <v>-0.53798343096361401</v>
      </c>
      <c r="R16" s="141">
        <f t="shared" si="8"/>
        <v>-7.8461309500566578</v>
      </c>
      <c r="T16" s="11"/>
    </row>
    <row r="17" spans="1:20" x14ac:dyDescent="0.2">
      <c r="A17" s="10" t="str">
        <f>name!$D13</f>
        <v>34 Culture, media and sports occupations</v>
      </c>
      <c r="B17" s="151">
        <v>14.082386349605946</v>
      </c>
      <c r="C17" s="141">
        <f t="shared" si="0"/>
        <v>2.5405758173126687</v>
      </c>
      <c r="E17" s="151">
        <v>14.484729589949158</v>
      </c>
      <c r="F17" s="141">
        <f t="shared" si="1"/>
        <v>2.4935795093916218</v>
      </c>
      <c r="H17" s="151">
        <f t="shared" si="3"/>
        <v>0.40234324034321212</v>
      </c>
      <c r="I17" s="141">
        <f t="shared" si="4"/>
        <v>2.8570671926954283</v>
      </c>
      <c r="K17" s="207">
        <f t="shared" si="2"/>
        <v>0.67533586375806642</v>
      </c>
      <c r="L17" s="141">
        <f t="shared" si="5"/>
        <v>4.795606703241484</v>
      </c>
      <c r="N17" s="151">
        <f t="shared" si="6"/>
        <v>0.38075652920285041</v>
      </c>
      <c r="O17" s="141">
        <f t="shared" si="7"/>
        <v>2.7037784630408521</v>
      </c>
      <c r="Q17" s="151">
        <v>-0.65374915261770472</v>
      </c>
      <c r="R17" s="141">
        <f t="shared" si="8"/>
        <v>-4.6423179735868985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37.366402589152244</v>
      </c>
      <c r="C18" s="141">
        <f t="shared" si="0"/>
        <v>6.7411997115549998</v>
      </c>
      <c r="E18" s="151">
        <v>40.839037785803164</v>
      </c>
      <c r="F18" s="141">
        <f t="shared" si="1"/>
        <v>7.0305342722180848</v>
      </c>
      <c r="H18" s="151">
        <f t="shared" si="3"/>
        <v>3.4726351966509199</v>
      </c>
      <c r="I18" s="141">
        <f t="shared" si="4"/>
        <v>9.293469416451261</v>
      </c>
      <c r="K18" s="207">
        <f t="shared" si="2"/>
        <v>1.7919457073255844</v>
      </c>
      <c r="L18" s="141">
        <f t="shared" si="5"/>
        <v>4.795606703241484</v>
      </c>
      <c r="N18" s="151">
        <f t="shared" si="6"/>
        <v>1.8092033380390018</v>
      </c>
      <c r="O18" s="141">
        <f t="shared" si="7"/>
        <v>4.8417915899782855</v>
      </c>
      <c r="Q18" s="151">
        <v>-0.12851384871366633</v>
      </c>
      <c r="R18" s="141">
        <f t="shared" si="8"/>
        <v>-0.3439288767684982</v>
      </c>
      <c r="T18" s="11"/>
    </row>
    <row r="19" spans="1:20" x14ac:dyDescent="0.2">
      <c r="A19" s="10" t="str">
        <f>name!$D15</f>
        <v>41 Administrative occupations</v>
      </c>
      <c r="B19" s="151">
        <v>45.537011859192198</v>
      </c>
      <c r="C19" s="141">
        <f t="shared" si="0"/>
        <v>8.215243372113644</v>
      </c>
      <c r="E19" s="151">
        <v>45.619634954511639</v>
      </c>
      <c r="F19" s="141">
        <f t="shared" si="1"/>
        <v>7.8535250687338038</v>
      </c>
      <c r="H19" s="151">
        <f t="shared" si="3"/>
        <v>8.262309531944112E-2</v>
      </c>
      <c r="I19" s="141">
        <f t="shared" si="4"/>
        <v>0.18144162725239887</v>
      </c>
      <c r="K19" s="207">
        <f t="shared" si="2"/>
        <v>2.1837759931752907</v>
      </c>
      <c r="L19" s="141">
        <f t="shared" si="5"/>
        <v>4.795606703241484</v>
      </c>
      <c r="N19" s="151">
        <f t="shared" si="6"/>
        <v>-1.5778320692133652</v>
      </c>
      <c r="O19" s="141">
        <f t="shared" si="7"/>
        <v>-3.464944239407445</v>
      </c>
      <c r="Q19" s="151">
        <v>-0.5233208286424843</v>
      </c>
      <c r="R19" s="141">
        <f t="shared" si="8"/>
        <v>-1.1492208365816292</v>
      </c>
      <c r="T19" s="11"/>
    </row>
    <row r="20" spans="1:20" x14ac:dyDescent="0.2">
      <c r="A20" s="10" t="str">
        <f>name!$D16</f>
        <v>42 Secretarial and related occupations</v>
      </c>
      <c r="B20" s="151">
        <v>13.267937774131449</v>
      </c>
      <c r="C20" s="141">
        <f t="shared" si="0"/>
        <v>2.3936427404941107</v>
      </c>
      <c r="E20" s="151">
        <v>11.651382260536964</v>
      </c>
      <c r="F20" s="141">
        <f t="shared" si="1"/>
        <v>2.0058122507943894</v>
      </c>
      <c r="H20" s="151">
        <f t="shared" si="3"/>
        <v>-1.6165555135944842</v>
      </c>
      <c r="I20" s="141">
        <f t="shared" si="4"/>
        <v>-12.183924443377247</v>
      </c>
      <c r="K20" s="207">
        <f t="shared" si="2"/>
        <v>0.63627811327815664</v>
      </c>
      <c r="L20" s="141">
        <f t="shared" si="5"/>
        <v>4.7956067032414831</v>
      </c>
      <c r="N20" s="151">
        <f t="shared" si="6"/>
        <v>-2.1906659269687356</v>
      </c>
      <c r="O20" s="141">
        <f t="shared" si="7"/>
        <v>-16.510975286904689</v>
      </c>
      <c r="Q20" s="151">
        <v>-6.2167699903905312E-2</v>
      </c>
      <c r="R20" s="141">
        <f t="shared" si="8"/>
        <v>-0.46855585971403879</v>
      </c>
      <c r="T20" s="11"/>
    </row>
    <row r="21" spans="1:20" x14ac:dyDescent="0.2">
      <c r="A21" s="10" t="str">
        <f>name!$D17</f>
        <v>51 Skilled agricultural and related trades</v>
      </c>
      <c r="B21" s="151">
        <v>4.6385008650290258</v>
      </c>
      <c r="C21" s="141">
        <f t="shared" si="0"/>
        <v>0.83682288169905172</v>
      </c>
      <c r="E21" s="151">
        <v>4.2171130192390267</v>
      </c>
      <c r="F21" s="141">
        <f t="shared" si="1"/>
        <v>0.72598570434202936</v>
      </c>
      <c r="H21" s="151">
        <f t="shared" si="3"/>
        <v>-0.4213878457899991</v>
      </c>
      <c r="I21" s="141">
        <f t="shared" si="4"/>
        <v>-9.0845697360317779</v>
      </c>
      <c r="K21" s="207">
        <f t="shared" si="2"/>
        <v>0.22244425841324619</v>
      </c>
      <c r="L21" s="141">
        <f t="shared" si="5"/>
        <v>4.795606703241484</v>
      </c>
      <c r="N21" s="151">
        <f t="shared" si="6"/>
        <v>-0.49851960965207531</v>
      </c>
      <c r="O21" s="141">
        <f t="shared" si="7"/>
        <v>-10.747429485473553</v>
      </c>
      <c r="Q21" s="151">
        <v>-0.14531249455116996</v>
      </c>
      <c r="R21" s="141">
        <f t="shared" si="8"/>
        <v>-3.1327469537997086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19.225953042941963</v>
      </c>
      <c r="C22" s="141">
        <f t="shared" si="0"/>
        <v>3.4685166386628823</v>
      </c>
      <c r="E22" s="151">
        <v>16.973328697190929</v>
      </c>
      <c r="F22" s="141">
        <f t="shared" si="1"/>
        <v>2.9219975687259381</v>
      </c>
      <c r="H22" s="151">
        <f t="shared" si="3"/>
        <v>-2.252624345751034</v>
      </c>
      <c r="I22" s="141">
        <f t="shared" si="4"/>
        <v>-11.716580919134167</v>
      </c>
      <c r="K22" s="207">
        <f t="shared" si="2"/>
        <v>0.92200109288938481</v>
      </c>
      <c r="L22" s="141">
        <f t="shared" si="5"/>
        <v>4.795606703241484</v>
      </c>
      <c r="N22" s="151">
        <f t="shared" si="6"/>
        <v>-3.7596176559282455</v>
      </c>
      <c r="O22" s="141">
        <f t="shared" si="7"/>
        <v>-19.554909176834997</v>
      </c>
      <c r="Q22" s="151">
        <v>0.58499221728782647</v>
      </c>
      <c r="R22" s="141">
        <f t="shared" si="8"/>
        <v>3.04272155445934</v>
      </c>
      <c r="T22" s="11"/>
    </row>
    <row r="23" spans="1:20" x14ac:dyDescent="0.2">
      <c r="A23" s="10" t="str">
        <f>name!$D19</f>
        <v>53 Skilled construction and building trades</v>
      </c>
      <c r="B23" s="151">
        <v>13.056626687304844</v>
      </c>
      <c r="C23" s="141">
        <f t="shared" si="0"/>
        <v>2.3555205200270697</v>
      </c>
      <c r="E23" s="151">
        <v>11.663353379715661</v>
      </c>
      <c r="F23" s="141">
        <f t="shared" si="1"/>
        <v>2.0078731064909423</v>
      </c>
      <c r="H23" s="151">
        <f t="shared" si="3"/>
        <v>-1.3932733075891832</v>
      </c>
      <c r="I23" s="141">
        <f t="shared" si="4"/>
        <v>-10.671005160497415</v>
      </c>
      <c r="K23" s="207">
        <f t="shared" si="2"/>
        <v>0.62614446463360762</v>
      </c>
      <c r="L23" s="141">
        <f t="shared" si="5"/>
        <v>4.795606703241484</v>
      </c>
      <c r="N23" s="151">
        <f t="shared" si="6"/>
        <v>-3.669392377552315</v>
      </c>
      <c r="O23" s="141">
        <f t="shared" si="7"/>
        <v>-28.103678426527434</v>
      </c>
      <c r="Q23" s="151">
        <v>1.6499746053295239</v>
      </c>
      <c r="R23" s="141">
        <f t="shared" si="8"/>
        <v>12.637066562788529</v>
      </c>
      <c r="T23" s="11"/>
    </row>
    <row r="24" spans="1:20" x14ac:dyDescent="0.2">
      <c r="A24" s="10" t="str">
        <f>name!$D20</f>
        <v>54 Textiles, printing and other skilled trades</v>
      </c>
      <c r="B24" s="151">
        <v>11.352517843149737</v>
      </c>
      <c r="C24" s="141">
        <f t="shared" si="0"/>
        <v>2.0480855717130537</v>
      </c>
      <c r="E24" s="151">
        <v>9.7900683622373847</v>
      </c>
      <c r="F24" s="141">
        <f t="shared" si="1"/>
        <v>1.685382782745068</v>
      </c>
      <c r="H24" s="151">
        <f t="shared" si="3"/>
        <v>-1.5624494809123526</v>
      </c>
      <c r="I24" s="141">
        <f t="shared" si="4"/>
        <v>-13.76302158252194</v>
      </c>
      <c r="K24" s="207">
        <f t="shared" si="2"/>
        <v>0.54442210667277435</v>
      </c>
      <c r="L24" s="141">
        <f t="shared" si="5"/>
        <v>4.795606703241484</v>
      </c>
      <c r="N24" s="151">
        <f t="shared" si="6"/>
        <v>-2.3071003240154728</v>
      </c>
      <c r="O24" s="141">
        <f t="shared" si="7"/>
        <v>-20.322366860736611</v>
      </c>
      <c r="Q24" s="151">
        <v>0.20022873643034578</v>
      </c>
      <c r="R24" s="141">
        <f t="shared" si="8"/>
        <v>1.7637385749731855</v>
      </c>
      <c r="T24" s="11"/>
    </row>
    <row r="25" spans="1:20" x14ac:dyDescent="0.2">
      <c r="A25" s="10" t="str">
        <f>name!$D21</f>
        <v>61 Caring personal service occupations</v>
      </c>
      <c r="B25" s="151">
        <v>32.92307383765533</v>
      </c>
      <c r="C25" s="141">
        <f t="shared" si="0"/>
        <v>5.9395874496716283</v>
      </c>
      <c r="E25" s="151">
        <v>34.120519963861241</v>
      </c>
      <c r="F25" s="141">
        <f t="shared" si="1"/>
        <v>5.8739259786188933</v>
      </c>
      <c r="H25" s="151">
        <f t="shared" si="3"/>
        <v>1.1974461262059108</v>
      </c>
      <c r="I25" s="141">
        <f t="shared" si="4"/>
        <v>3.6371030606393351</v>
      </c>
      <c r="K25" s="207">
        <f t="shared" si="2"/>
        <v>1.5788611358717424</v>
      </c>
      <c r="L25" s="141">
        <f t="shared" si="5"/>
        <v>4.795606703241484</v>
      </c>
      <c r="N25" s="151">
        <f t="shared" si="6"/>
        <v>-0.74336821351316473</v>
      </c>
      <c r="O25" s="141">
        <f t="shared" si="7"/>
        <v>-2.2578943180662163</v>
      </c>
      <c r="Q25" s="151">
        <v>0.36195320384733326</v>
      </c>
      <c r="R25" s="141">
        <f t="shared" si="8"/>
        <v>1.0993906754640694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13.702609981394827</v>
      </c>
      <c r="C26" s="141">
        <f t="shared" si="0"/>
        <v>2.472061104457131</v>
      </c>
      <c r="E26" s="151">
        <v>13.109653413017485</v>
      </c>
      <c r="F26" s="141">
        <f t="shared" si="1"/>
        <v>2.2568569832749694</v>
      </c>
      <c r="H26" s="151">
        <f t="shared" si="3"/>
        <v>-0.59295656837734256</v>
      </c>
      <c r="I26" s="141">
        <f t="shared" si="4"/>
        <v>-4.3273257370854861</v>
      </c>
      <c r="K26" s="207">
        <f t="shared" si="2"/>
        <v>0.65712328278680698</v>
      </c>
      <c r="L26" s="141">
        <f t="shared" si="5"/>
        <v>4.795606703241484</v>
      </c>
      <c r="N26" s="151">
        <f t="shared" si="6"/>
        <v>-0.24386003609033002</v>
      </c>
      <c r="O26" s="141">
        <f t="shared" si="7"/>
        <v>-1.7796612209019964</v>
      </c>
      <c r="Q26" s="151">
        <v>-1.0062198150738195</v>
      </c>
      <c r="R26" s="141">
        <f t="shared" si="8"/>
        <v>-7.3432712194249694</v>
      </c>
      <c r="T26" s="11"/>
    </row>
    <row r="27" spans="1:20" x14ac:dyDescent="0.2">
      <c r="A27" s="10" t="str">
        <f>name!$D23</f>
        <v>63 Community and civil enforcement occupations</v>
      </c>
      <c r="B27" s="151">
        <v>0.59178980189886221</v>
      </c>
      <c r="C27" s="141">
        <f t="shared" si="0"/>
        <v>0.10676364234805805</v>
      </c>
      <c r="E27" s="151">
        <v>0.60906364586652584</v>
      </c>
      <c r="F27" s="141">
        <f t="shared" si="1"/>
        <v>0.10485170729745427</v>
      </c>
      <c r="H27" s="151">
        <f t="shared" si="3"/>
        <v>1.7273843967663627E-2</v>
      </c>
      <c r="I27" s="141">
        <f t="shared" si="4"/>
        <v>2.9189154514385862</v>
      </c>
      <c r="K27" s="207">
        <f t="shared" si="2"/>
        <v>2.8379911408961334E-2</v>
      </c>
      <c r="L27" s="141">
        <f t="shared" si="5"/>
        <v>4.795606703241484</v>
      </c>
      <c r="N27" s="151">
        <f t="shared" si="6"/>
        <v>6.0038045127748449E-3</v>
      </c>
      <c r="O27" s="141">
        <f t="shared" si="7"/>
        <v>1.0145163863098987</v>
      </c>
      <c r="Q27" s="151">
        <v>-1.7109871954072552E-2</v>
      </c>
      <c r="R27" s="141">
        <f t="shared" si="8"/>
        <v>-2.8912076381128067</v>
      </c>
      <c r="T27" s="172"/>
    </row>
    <row r="28" spans="1:20" x14ac:dyDescent="0.2">
      <c r="A28" s="10" t="str">
        <f>name!$D24</f>
        <v>71 Sales occupations</v>
      </c>
      <c r="B28" s="151">
        <v>35.259233488954557</v>
      </c>
      <c r="C28" s="141">
        <f t="shared" si="0"/>
        <v>6.3610494496570569</v>
      </c>
      <c r="E28" s="151">
        <v>34.228482407914534</v>
      </c>
      <c r="F28" s="141">
        <f t="shared" si="1"/>
        <v>5.892511961643522</v>
      </c>
      <c r="H28" s="151">
        <f t="shared" si="3"/>
        <v>-1.0307510810400231</v>
      </c>
      <c r="I28" s="141">
        <f t="shared" si="4"/>
        <v>-2.9233507908302148</v>
      </c>
      <c r="K28" s="207">
        <f t="shared" si="2"/>
        <v>1.6908941647078708</v>
      </c>
      <c r="L28" s="141">
        <f t="shared" si="5"/>
        <v>4.795606703241484</v>
      </c>
      <c r="N28" s="151">
        <f>H28-(K28+Q28)</f>
        <v>-3.0575361419775096</v>
      </c>
      <c r="O28" s="141">
        <f t="shared" si="7"/>
        <v>-8.6715899338405222</v>
      </c>
      <c r="Q28" s="151">
        <v>0.33589089622961554</v>
      </c>
      <c r="R28" s="141">
        <f t="shared" si="8"/>
        <v>0.95263243976882828</v>
      </c>
      <c r="T28" s="11"/>
    </row>
    <row r="29" spans="1:20" x14ac:dyDescent="0.2">
      <c r="A29" s="10" t="str">
        <f>name!$D25</f>
        <v>72 Customer service occupations</v>
      </c>
      <c r="B29" s="151">
        <v>8.8532307077549284</v>
      </c>
      <c r="C29" s="141">
        <f t="shared" si="0"/>
        <v>1.5971940609228827</v>
      </c>
      <c r="E29" s="151">
        <v>9.6910778125293326</v>
      </c>
      <c r="F29" s="141">
        <f t="shared" si="1"/>
        <v>1.6683413319646063</v>
      </c>
      <c r="H29" s="151">
        <f t="shared" si="3"/>
        <v>0.83784710477440427</v>
      </c>
      <c r="I29" s="141">
        <f t="shared" si="4"/>
        <v>9.4637441678832257</v>
      </c>
      <c r="K29" s="207">
        <f t="shared" si="2"/>
        <v>0.42456612527452881</v>
      </c>
      <c r="L29" s="141">
        <f t="shared" si="5"/>
        <v>4.795606703241484</v>
      </c>
      <c r="N29" s="151">
        <f t="shared" si="6"/>
        <v>0.26347184652624656</v>
      </c>
      <c r="O29" s="141">
        <f t="shared" si="7"/>
        <v>2.9759966189004898</v>
      </c>
      <c r="Q29" s="151">
        <v>0.14980913297362891</v>
      </c>
      <c r="R29" s="141">
        <f t="shared" si="8"/>
        <v>1.6921408457412568</v>
      </c>
      <c r="T29" s="11"/>
    </row>
    <row r="30" spans="1:20" x14ac:dyDescent="0.2">
      <c r="A30" s="10" t="str">
        <f>name!$D26</f>
        <v>81 Process, plant and machine operatives</v>
      </c>
      <c r="B30" s="151">
        <v>8.0260226574220681</v>
      </c>
      <c r="C30" s="141">
        <f t="shared" si="0"/>
        <v>1.4479590721653963</v>
      </c>
      <c r="E30" s="151">
        <v>7.0556909979899514</v>
      </c>
      <c r="F30" s="141">
        <f t="shared" si="1"/>
        <v>1.2146534312518307</v>
      </c>
      <c r="H30" s="151">
        <f t="shared" si="3"/>
        <v>-0.97033165943211674</v>
      </c>
      <c r="I30" s="141">
        <f t="shared" si="4"/>
        <v>-12.089819588719974</v>
      </c>
      <c r="K30" s="207">
        <f t="shared" si="2"/>
        <v>0.38489648056301301</v>
      </c>
      <c r="L30" s="141">
        <f t="shared" si="5"/>
        <v>4.795606703241484</v>
      </c>
      <c r="N30" s="151">
        <f t="shared" si="6"/>
        <v>-1.5538855501256537</v>
      </c>
      <c r="O30" s="141">
        <f t="shared" si="7"/>
        <v>-19.360592617922617</v>
      </c>
      <c r="Q30" s="151">
        <v>0.19865741013052379</v>
      </c>
      <c r="R30" s="141">
        <f t="shared" si="8"/>
        <v>2.4751663259611565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17.738514948028254</v>
      </c>
      <c r="C31" s="141">
        <f t="shared" si="0"/>
        <v>3.2001708370443129</v>
      </c>
      <c r="E31" s="151">
        <v>16.178035422600143</v>
      </c>
      <c r="F31" s="141">
        <f t="shared" si="1"/>
        <v>2.7850860025719779</v>
      </c>
      <c r="H31" s="151">
        <f t="shared" si="3"/>
        <v>-1.5604795254281107</v>
      </c>
      <c r="I31" s="141">
        <f t="shared" si="4"/>
        <v>-8.7971260841177017</v>
      </c>
      <c r="K31" s="207">
        <f t="shared" si="2"/>
        <v>0.85066941190313561</v>
      </c>
      <c r="L31" s="141">
        <f t="shared" si="5"/>
        <v>4.795606703241484</v>
      </c>
      <c r="N31" s="151">
        <f t="shared" si="6"/>
        <v>-2.001113925467779</v>
      </c>
      <c r="O31" s="141">
        <f t="shared" si="7"/>
        <v>-11.281180703857146</v>
      </c>
      <c r="Q31" s="151">
        <v>-0.41003501186346719</v>
      </c>
      <c r="R31" s="141">
        <f t="shared" si="8"/>
        <v>-2.3115520835020358</v>
      </c>
      <c r="T31" s="11"/>
    </row>
    <row r="32" spans="1:20" x14ac:dyDescent="0.2">
      <c r="A32" s="10" t="str">
        <f>name!$D28</f>
        <v>91 Elementary trades and related occupations</v>
      </c>
      <c r="B32" s="151">
        <v>7.063310593170133</v>
      </c>
      <c r="C32" s="141">
        <f t="shared" si="0"/>
        <v>1.2742780689068778</v>
      </c>
      <c r="E32" s="151">
        <v>5.6232553409591262</v>
      </c>
      <c r="F32" s="141">
        <f t="shared" si="1"/>
        <v>0.96805633872671382</v>
      </c>
      <c r="H32" s="151">
        <f t="shared" si="3"/>
        <v>-1.4400552522110068</v>
      </c>
      <c r="I32" s="141">
        <f t="shared" si="4"/>
        <v>-20.387822866000938</v>
      </c>
      <c r="K32" s="207">
        <f t="shared" si="2"/>
        <v>0.33872859627683272</v>
      </c>
      <c r="L32" s="141">
        <f t="shared" si="5"/>
        <v>4.795606703241484</v>
      </c>
      <c r="N32" s="151">
        <f>H32-(K32+Q32)</f>
        <v>-1.8880413632395019</v>
      </c>
      <c r="O32" s="141">
        <f t="shared" si="7"/>
        <v>-26.730261091238759</v>
      </c>
      <c r="Q32" s="151">
        <v>0.10925751475166225</v>
      </c>
      <c r="R32" s="141">
        <f t="shared" si="8"/>
        <v>1.5468315219963396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51.871375126737632</v>
      </c>
      <c r="C33" s="141">
        <f t="shared" si="0"/>
        <v>9.3580134776966304</v>
      </c>
      <c r="E33" s="151">
        <v>50.055838923748603</v>
      </c>
      <c r="F33" s="141">
        <f t="shared" si="1"/>
        <v>8.6172277839606686</v>
      </c>
      <c r="H33" s="151">
        <f t="shared" ref="H33" si="9">E33-B33</f>
        <v>-1.8155362029890298</v>
      </c>
      <c r="I33" s="141">
        <f>IF(B33&lt;&gt;0,((E33/B33)-1)*100,0)</f>
        <v>-3.5000733999303479</v>
      </c>
      <c r="K33" s="207">
        <f t="shared" si="2"/>
        <v>2.4875471426413656</v>
      </c>
      <c r="L33" s="141">
        <f t="shared" ref="L33" si="10">IF(B33&lt;&gt;0,K33/B33*100,0)</f>
        <v>4.795606703241484</v>
      </c>
      <c r="N33" s="151">
        <f>H33-(K33+Q33)</f>
        <v>-5.9342978088950566</v>
      </c>
      <c r="O33" s="141">
        <f t="shared" ref="O33" si="11">IF(B33&lt;&gt;0,N33/B33*100,0)</f>
        <v>-11.440409656377438</v>
      </c>
      <c r="Q33" s="151">
        <v>1.6312144632646612</v>
      </c>
      <c r="R33" s="141">
        <f t="shared" ref="R33" si="12">IF(B33&lt;&gt;0,Q33/B33*100,0)</f>
        <v>3.1447295532056079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554.29899999999986</v>
      </c>
      <c r="C35" s="147">
        <f>B35/B$35*100</f>
        <v>100</v>
      </c>
      <c r="D35" s="145"/>
      <c r="E35" s="152">
        <f>SUM(E8:E33)</f>
        <v>580.88100000000043</v>
      </c>
      <c r="F35" s="147">
        <f t="shared" ref="F35" si="13">E35/E$35*100</f>
        <v>100</v>
      </c>
      <c r="G35" s="145"/>
      <c r="H35" s="152">
        <f>E35-B35</f>
        <v>26.582000000000562</v>
      </c>
      <c r="I35" s="147">
        <f>IF(B35&lt;&gt;0,((E35/B35)-1)*100,0)</f>
        <v>4.795606703241484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Thames Valley Berkshire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55.576060322620911</v>
      </c>
      <c r="C44" s="141">
        <f t="shared" ref="C44:C68" si="15">B44/B$71*100</f>
        <v>9.5675465926103396</v>
      </c>
      <c r="E44" s="151">
        <v>55.574875762753955</v>
      </c>
      <c r="F44" s="141">
        <f t="shared" ref="F44:F68" si="16">E44/E$71*100</f>
        <v>8.8502494259474105</v>
      </c>
      <c r="H44" s="151">
        <f>E44-B44</f>
        <v>-1.1845598669566471E-3</v>
      </c>
      <c r="I44" s="141">
        <f>IF(B44&gt;0,((E44/B44)-1)*100,0)</f>
        <v>-2.1314210832512615E-3</v>
      </c>
      <c r="K44" s="151">
        <f>(($E$71/$B$71)-1)*B44</f>
        <v>4.503061479277906</v>
      </c>
      <c r="L44" s="141">
        <f>IF(B44&gt;0,K44/B44*100,0)</f>
        <v>8.1025201375151124</v>
      </c>
      <c r="N44" s="151">
        <f>H44-(K44+Q44)</f>
        <v>-4.5119273137342182</v>
      </c>
      <c r="O44" s="141">
        <f>IF(B44&gt;0,N44/B44*100,0)</f>
        <v>-8.1184727516530089</v>
      </c>
      <c r="Q44" s="151">
        <v>7.6812745893559574E-3</v>
      </c>
      <c r="R44" s="141">
        <f>IF(B44&gt;0,Q44/B44*100,0)</f>
        <v>1.3821193054646007E-2</v>
      </c>
      <c r="T44" s="151"/>
    </row>
    <row r="45" spans="1:20" x14ac:dyDescent="0.2">
      <c r="A45" s="135" t="str">
        <f t="shared" si="14"/>
        <v>12 Other managers and proprietors</v>
      </c>
      <c r="B45" s="151">
        <v>20.648021701971132</v>
      </c>
      <c r="C45" s="141">
        <f t="shared" si="15"/>
        <v>3.5546044201774749</v>
      </c>
      <c r="E45" s="151">
        <v>24.695091609066484</v>
      </c>
      <c r="F45" s="141">
        <f t="shared" si="16"/>
        <v>3.9326713256160946</v>
      </c>
      <c r="H45" s="151">
        <f t="shared" ref="H45:H71" si="17">E45-B45</f>
        <v>4.0470699070953522</v>
      </c>
      <c r="I45" s="141">
        <f t="shared" ref="I45:I71" si="18">IF(B45&gt;0,((E45/B45)-1)*100,0)</f>
        <v>19.600279220497939</v>
      </c>
      <c r="K45" s="151">
        <f t="shared" ref="K45:K68" si="19">(($E$71/$B$71)-1)*B45</f>
        <v>1.6730101164007016</v>
      </c>
      <c r="L45" s="141">
        <f t="shared" ref="L45:L68" si="20">IF(B45&gt;0,K45/B45*100,0)</f>
        <v>8.1025201375151124</v>
      </c>
      <c r="N45" s="151">
        <f t="shared" ref="N45:N68" si="21">H45-(K45+Q45)</f>
        <v>2.1422824015759501</v>
      </c>
      <c r="O45" s="141">
        <f t="shared" ref="O45:O68" si="22">IF(B45&gt;0,N45/B45*100,0)</f>
        <v>10.375242880393913</v>
      </c>
      <c r="Q45" s="151">
        <v>0.23177738911870063</v>
      </c>
      <c r="R45" s="141">
        <f>IF(B45&gt;0,Q45/B45*100,0)</f>
        <v>1.1225162025889113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58.157500813735098</v>
      </c>
      <c r="C46" s="141">
        <f t="shared" si="15"/>
        <v>10.011947509685298</v>
      </c>
      <c r="E46" s="151">
        <v>81.531644290096821</v>
      </c>
      <c r="F46" s="141">
        <f t="shared" si="16"/>
        <v>12.983841676144142</v>
      </c>
      <c r="H46" s="151">
        <f t="shared" si="17"/>
        <v>23.374143476361724</v>
      </c>
      <c r="I46" s="141">
        <f t="shared" si="18"/>
        <v>40.19110716470373</v>
      </c>
      <c r="K46" s="151">
        <f t="shared" si="19"/>
        <v>4.712223214908402</v>
      </c>
      <c r="L46" s="141">
        <f t="shared" si="20"/>
        <v>8.1025201375151124</v>
      </c>
      <c r="N46" s="151">
        <f t="shared" si="21"/>
        <v>16.572290515161441</v>
      </c>
      <c r="O46" s="141">
        <f t="shared" si="22"/>
        <v>28.495534167189579</v>
      </c>
      <c r="Q46" s="151">
        <v>2.0896297462918785</v>
      </c>
      <c r="R46" s="141">
        <f t="shared" ref="R46:R68" si="23">IF(B46&gt;0,Q46/B46*100,0)</f>
        <v>3.5930528599990477</v>
      </c>
      <c r="T46" s="151"/>
    </row>
    <row r="47" spans="1:20" x14ac:dyDescent="0.2">
      <c r="A47" s="135" t="str">
        <f t="shared" si="14"/>
        <v>22 Health professionals</v>
      </c>
      <c r="B47" s="151">
        <v>19.591158823218393</v>
      </c>
      <c r="C47" s="141">
        <f t="shared" si="15"/>
        <v>3.3726630451363322</v>
      </c>
      <c r="E47" s="151">
        <v>19.920097410960889</v>
      </c>
      <c r="F47" s="141">
        <f t="shared" si="16"/>
        <v>3.1722577559827339</v>
      </c>
      <c r="H47" s="151">
        <f t="shared" si="17"/>
        <v>0.32893858774249551</v>
      </c>
      <c r="I47" s="141">
        <f t="shared" si="18"/>
        <v>1.679015471778289</v>
      </c>
      <c r="K47" s="151">
        <f t="shared" si="19"/>
        <v>1.5873775888238391</v>
      </c>
      <c r="L47" s="141">
        <f t="shared" si="20"/>
        <v>8.1025201375151124</v>
      </c>
      <c r="N47" s="151">
        <f t="shared" si="21"/>
        <v>-0.89017884081808063</v>
      </c>
      <c r="O47" s="141">
        <f t="shared" si="22"/>
        <v>-4.5437783892757189</v>
      </c>
      <c r="Q47" s="151">
        <v>-0.36826016026326297</v>
      </c>
      <c r="R47" s="141">
        <f t="shared" si="23"/>
        <v>-1.879726276461098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25.868551612036061</v>
      </c>
      <c r="C48" s="141">
        <f t="shared" si="15"/>
        <v>4.4533306498294909</v>
      </c>
      <c r="E48" s="151">
        <v>26.783421203881524</v>
      </c>
      <c r="F48" s="141">
        <f t="shared" si="16"/>
        <v>4.2652359520598937</v>
      </c>
      <c r="H48" s="151">
        <f t="shared" si="17"/>
        <v>0.91486959184546279</v>
      </c>
      <c r="I48" s="141">
        <f t="shared" si="18"/>
        <v>3.5366092604109944</v>
      </c>
      <c r="K48" s="151">
        <f t="shared" si="19"/>
        <v>2.0960046036487121</v>
      </c>
      <c r="L48" s="141">
        <f t="shared" si="20"/>
        <v>8.1025201375151124</v>
      </c>
      <c r="N48" s="151">
        <f t="shared" si="21"/>
        <v>-3.4824749695524959E-2</v>
      </c>
      <c r="O48" s="141">
        <f t="shared" si="22"/>
        <v>-0.13462195416971773</v>
      </c>
      <c r="Q48" s="151">
        <v>-1.1463102621077244</v>
      </c>
      <c r="R48" s="141">
        <f t="shared" si="23"/>
        <v>-4.4312889229344083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46.009623188036521</v>
      </c>
      <c r="C49" s="141">
        <f t="shared" si="15"/>
        <v>7.9206624399896857</v>
      </c>
      <c r="E49" s="151">
        <v>53.562608807587694</v>
      </c>
      <c r="F49" s="141">
        <f t="shared" si="16"/>
        <v>8.5297977070656792</v>
      </c>
      <c r="H49" s="151">
        <f t="shared" si="17"/>
        <v>7.5529856195511726</v>
      </c>
      <c r="I49" s="141">
        <f t="shared" si="18"/>
        <v>16.416099711755749</v>
      </c>
      <c r="K49" s="151">
        <f t="shared" si="19"/>
        <v>3.727938984005482</v>
      </c>
      <c r="L49" s="141">
        <f t="shared" si="20"/>
        <v>8.1025201375151124</v>
      </c>
      <c r="N49" s="151">
        <f t="shared" si="21"/>
        <v>3.4237611492137532</v>
      </c>
      <c r="O49" s="141">
        <f t="shared" si="22"/>
        <v>7.4414022806081226</v>
      </c>
      <c r="Q49" s="151">
        <v>0.40128548633193706</v>
      </c>
      <c r="R49" s="141">
        <f t="shared" si="23"/>
        <v>0.8721772936325195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13.889108078233861</v>
      </c>
      <c r="C50" s="141">
        <f t="shared" si="15"/>
        <v>2.3910418964011306</v>
      </c>
      <c r="E50" s="151">
        <v>14.60209376471423</v>
      </c>
      <c r="F50" s="141">
        <f t="shared" si="16"/>
        <v>2.3253704157698398</v>
      </c>
      <c r="H50" s="151">
        <f t="shared" si="17"/>
        <v>0.7129856864803692</v>
      </c>
      <c r="I50" s="141">
        <f t="shared" si="18"/>
        <v>5.1334159289732728</v>
      </c>
      <c r="K50" s="151">
        <f t="shared" si="19"/>
        <v>1.1253677789601368</v>
      </c>
      <c r="L50" s="141">
        <f t="shared" si="20"/>
        <v>8.1025201375151124</v>
      </c>
      <c r="N50" s="151">
        <f t="shared" si="21"/>
        <v>-0.64796574157683429</v>
      </c>
      <c r="O50" s="141">
        <f t="shared" si="22"/>
        <v>-4.6652797136216808</v>
      </c>
      <c r="Q50" s="151">
        <v>0.23558364909706658</v>
      </c>
      <c r="R50" s="141">
        <f t="shared" si="23"/>
        <v>1.6961755050798295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8.5282755604552314</v>
      </c>
      <c r="C51" s="141">
        <f t="shared" si="15"/>
        <v>1.468162250177786</v>
      </c>
      <c r="E51" s="151">
        <v>15.075144982511816</v>
      </c>
      <c r="F51" s="141">
        <f t="shared" si="16"/>
        <v>2.4007034005277235</v>
      </c>
      <c r="H51" s="151">
        <f t="shared" si="17"/>
        <v>6.5468694220565844</v>
      </c>
      <c r="I51" s="141">
        <f t="shared" si="18"/>
        <v>76.766626214727026</v>
      </c>
      <c r="K51" s="151">
        <f t="shared" si="19"/>
        <v>0.69100524466866498</v>
      </c>
      <c r="L51" s="141">
        <f t="shared" si="20"/>
        <v>8.1025201375151124</v>
      </c>
      <c r="N51" s="151">
        <f t="shared" si="21"/>
        <v>6.0234429574994905</v>
      </c>
      <c r="O51" s="141">
        <f t="shared" si="22"/>
        <v>70.629084564640465</v>
      </c>
      <c r="Q51" s="151">
        <v>-0.1675787801115714</v>
      </c>
      <c r="R51" s="141">
        <f t="shared" si="23"/>
        <v>-1.9649784874285443</v>
      </c>
      <c r="T51" s="151"/>
    </row>
    <row r="52" spans="1:20" x14ac:dyDescent="0.2">
      <c r="A52" s="135" t="str">
        <f t="shared" si="14"/>
        <v>33 Protective service occupations</v>
      </c>
      <c r="B52" s="151">
        <v>6.7024339220224309</v>
      </c>
      <c r="C52" s="141">
        <f t="shared" si="15"/>
        <v>1.1538394132399625</v>
      </c>
      <c r="E52" s="151">
        <v>6.2119283828368612</v>
      </c>
      <c r="F52" s="141">
        <f t="shared" si="16"/>
        <v>0.98924405767315782</v>
      </c>
      <c r="H52" s="151">
        <f t="shared" si="17"/>
        <v>-0.49050553918556972</v>
      </c>
      <c r="I52" s="141">
        <f t="shared" si="18"/>
        <v>-7.3183196565936743</v>
      </c>
      <c r="K52" s="151">
        <f t="shared" si="19"/>
        <v>0.54306605823551146</v>
      </c>
      <c r="L52" s="141">
        <f t="shared" si="20"/>
        <v>8.1025201375151141</v>
      </c>
      <c r="N52" s="151">
        <f t="shared" si="21"/>
        <v>-0.96693961809111961</v>
      </c>
      <c r="O52" s="141">
        <f t="shared" si="22"/>
        <v>-14.426693785283149</v>
      </c>
      <c r="Q52" s="151">
        <v>-6.663197932996158E-2</v>
      </c>
      <c r="R52" s="141">
        <f t="shared" si="23"/>
        <v>-0.99414600882563664</v>
      </c>
      <c r="T52" s="151"/>
    </row>
    <row r="53" spans="1:20" x14ac:dyDescent="0.2">
      <c r="A53" s="135" t="str">
        <f t="shared" si="14"/>
        <v>34 Culture, media and sports occupations</v>
      </c>
      <c r="B53" s="151">
        <v>14.484729589949158</v>
      </c>
      <c r="C53" s="141">
        <f t="shared" si="15"/>
        <v>2.4935795093916218</v>
      </c>
      <c r="E53" s="151">
        <v>14.549824598953464</v>
      </c>
      <c r="F53" s="141">
        <f t="shared" si="16"/>
        <v>2.3170465977150099</v>
      </c>
      <c r="H53" s="151">
        <f t="shared" si="17"/>
        <v>6.5095009004306092E-2</v>
      </c>
      <c r="I53" s="141">
        <f t="shared" si="18"/>
        <v>0.4494043785910673</v>
      </c>
      <c r="K53" s="151">
        <f t="shared" si="19"/>
        <v>1.1736281318902406</v>
      </c>
      <c r="L53" s="141">
        <f t="shared" si="20"/>
        <v>8.1025201375151124</v>
      </c>
      <c r="N53" s="151">
        <f t="shared" si="21"/>
        <v>-1.6017936170089864</v>
      </c>
      <c r="O53" s="141">
        <f t="shared" si="22"/>
        <v>-11.058498586818345</v>
      </c>
      <c r="Q53" s="151">
        <v>0.49326049412305184</v>
      </c>
      <c r="R53" s="141">
        <f t="shared" si="23"/>
        <v>3.4053828278942913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40.839037785803164</v>
      </c>
      <c r="C54" s="141">
        <f t="shared" si="15"/>
        <v>7.0305342722180848</v>
      </c>
      <c r="E54" s="151">
        <v>44.314946715205231</v>
      </c>
      <c r="F54" s="141">
        <f t="shared" si="16"/>
        <v>7.057115762190957</v>
      </c>
      <c r="H54" s="151">
        <f t="shared" si="17"/>
        <v>3.4759089294020669</v>
      </c>
      <c r="I54" s="141">
        <f t="shared" si="18"/>
        <v>8.5112410033578065</v>
      </c>
      <c r="K54" s="151">
        <f t="shared" si="19"/>
        <v>3.3089912605621072</v>
      </c>
      <c r="L54" s="141">
        <f t="shared" si="20"/>
        <v>8.1025201375151124</v>
      </c>
      <c r="N54" s="151">
        <f t="shared" si="21"/>
        <v>0.45902562477643905</v>
      </c>
      <c r="O54" s="141">
        <f t="shared" si="22"/>
        <v>1.1239873651871635</v>
      </c>
      <c r="Q54" s="151">
        <v>-0.29210795593647948</v>
      </c>
      <c r="R54" s="141">
        <f t="shared" si="23"/>
        <v>-0.71526649934446962</v>
      </c>
      <c r="T54" s="151"/>
    </row>
    <row r="55" spans="1:20" x14ac:dyDescent="0.2">
      <c r="A55" s="135" t="str">
        <f t="shared" si="14"/>
        <v>41 Administrative occupations</v>
      </c>
      <c r="B55" s="151">
        <v>45.619634954511639</v>
      </c>
      <c r="C55" s="141">
        <f t="shared" si="15"/>
        <v>7.8535250687338038</v>
      </c>
      <c r="E55" s="151">
        <v>45.266111204586714</v>
      </c>
      <c r="F55" s="141">
        <f t="shared" si="16"/>
        <v>7.2085878592598966</v>
      </c>
      <c r="H55" s="151">
        <f t="shared" si="17"/>
        <v>-0.35352374992492486</v>
      </c>
      <c r="I55" s="141">
        <f t="shared" si="18"/>
        <v>-0.77493770013160601</v>
      </c>
      <c r="K55" s="151">
        <f t="shared" si="19"/>
        <v>3.6963401088501886</v>
      </c>
      <c r="L55" s="141">
        <f t="shared" si="20"/>
        <v>8.1025201375151124</v>
      </c>
      <c r="N55" s="151">
        <f t="shared" si="21"/>
        <v>-3.5491853772600912</v>
      </c>
      <c r="O55" s="141">
        <f t="shared" si="22"/>
        <v>-7.7799512880781778</v>
      </c>
      <c r="Q55" s="151">
        <v>-0.50067848151502203</v>
      </c>
      <c r="R55" s="141">
        <f t="shared" si="23"/>
        <v>-1.0975065495685352</v>
      </c>
      <c r="T55" s="151"/>
    </row>
    <row r="56" spans="1:20" x14ac:dyDescent="0.2">
      <c r="A56" s="135" t="str">
        <f t="shared" si="14"/>
        <v>42 Secretarial and related occupations</v>
      </c>
      <c r="B56" s="151">
        <v>11.651382260536964</v>
      </c>
      <c r="C56" s="141">
        <f t="shared" si="15"/>
        <v>2.0058122507943894</v>
      </c>
      <c r="E56" s="151">
        <v>7.993071618454004</v>
      </c>
      <c r="F56" s="141">
        <f t="shared" si="16"/>
        <v>1.2728895302396552</v>
      </c>
      <c r="H56" s="151">
        <f t="shared" si="17"/>
        <v>-3.6583106420829603</v>
      </c>
      <c r="I56" s="141">
        <f t="shared" si="18"/>
        <v>-31.398082736274102</v>
      </c>
      <c r="K56" s="151">
        <f t="shared" si="19"/>
        <v>0.94405559395887106</v>
      </c>
      <c r="L56" s="141">
        <f t="shared" si="20"/>
        <v>8.1025201375151124</v>
      </c>
      <c r="N56" s="151">
        <f t="shared" si="21"/>
        <v>-4.6238306315278042</v>
      </c>
      <c r="O56" s="141">
        <f t="shared" si="22"/>
        <v>-39.684824754129302</v>
      </c>
      <c r="Q56" s="151">
        <v>2.1464395485972759E-2</v>
      </c>
      <c r="R56" s="141">
        <f t="shared" si="23"/>
        <v>0.18422188034008896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4.2171130192390267</v>
      </c>
      <c r="C57" s="141">
        <f t="shared" si="15"/>
        <v>0.72598570434202936</v>
      </c>
      <c r="E57" s="151">
        <v>5.179431201935274</v>
      </c>
      <c r="F57" s="141">
        <f t="shared" si="16"/>
        <v>0.82481980197935123</v>
      </c>
      <c r="H57" s="151">
        <f t="shared" si="17"/>
        <v>0.96231818269624725</v>
      </c>
      <c r="I57" s="141">
        <f t="shared" si="18"/>
        <v>22.819359554890383</v>
      </c>
      <c r="K57" s="151">
        <f t="shared" si="19"/>
        <v>0.34169243160561369</v>
      </c>
      <c r="L57" s="141">
        <f t="shared" si="20"/>
        <v>8.1025201375151124</v>
      </c>
      <c r="N57" s="151">
        <f t="shared" si="21"/>
        <v>0.55852509378582993</v>
      </c>
      <c r="O57" s="141">
        <f t="shared" si="22"/>
        <v>13.244252436151571</v>
      </c>
      <c r="Q57" s="151">
        <v>6.2100657304803686E-2</v>
      </c>
      <c r="R57" s="141">
        <f t="shared" si="23"/>
        <v>1.4725869812237016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16.973328697190929</v>
      </c>
      <c r="C58" s="141">
        <f t="shared" si="15"/>
        <v>2.9219975687259381</v>
      </c>
      <c r="E58" s="151">
        <v>16.71191837920027</v>
      </c>
      <c r="F58" s="141">
        <f t="shared" si="16"/>
        <v>2.6613581049356521</v>
      </c>
      <c r="H58" s="151">
        <f t="shared" si="17"/>
        <v>-0.26141031799065928</v>
      </c>
      <c r="I58" s="141">
        <f t="shared" si="18"/>
        <v>-1.5401240537686767</v>
      </c>
      <c r="K58" s="151">
        <f t="shared" si="19"/>
        <v>1.3752673756965266</v>
      </c>
      <c r="L58" s="141">
        <f t="shared" si="20"/>
        <v>8.1025201375151124</v>
      </c>
      <c r="N58" s="151">
        <f t="shared" si="21"/>
        <v>-1.327691914751691</v>
      </c>
      <c r="O58" s="141">
        <f t="shared" si="22"/>
        <v>-7.8222247293863036</v>
      </c>
      <c r="Q58" s="151">
        <v>-0.30898577893549478</v>
      </c>
      <c r="R58" s="141">
        <f t="shared" si="23"/>
        <v>-1.8204194618974865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11.663353379715661</v>
      </c>
      <c r="C59" s="141">
        <f t="shared" si="15"/>
        <v>2.0078731064909423</v>
      </c>
      <c r="E59" s="151">
        <v>10.858644861174174</v>
      </c>
      <c r="F59" s="141">
        <f t="shared" si="16"/>
        <v>1.7292295147797792</v>
      </c>
      <c r="H59" s="151">
        <f t="shared" si="17"/>
        <v>-0.80470851854148684</v>
      </c>
      <c r="I59" s="141">
        <f t="shared" si="18"/>
        <v>-6.8994610069947555</v>
      </c>
      <c r="K59" s="151">
        <f t="shared" si="19"/>
        <v>0.94502555630101082</v>
      </c>
      <c r="L59" s="141">
        <f t="shared" si="20"/>
        <v>8.1025201375151124</v>
      </c>
      <c r="N59" s="151">
        <f t="shared" si="21"/>
        <v>-2.1177841457795017</v>
      </c>
      <c r="O59" s="141">
        <f t="shared" si="22"/>
        <v>-18.15759221925531</v>
      </c>
      <c r="Q59" s="151">
        <v>0.36805007093700409</v>
      </c>
      <c r="R59" s="141">
        <f t="shared" si="23"/>
        <v>3.1556110747454409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9.7900683622373847</v>
      </c>
      <c r="C60" s="141">
        <f t="shared" si="15"/>
        <v>1.685382782745068</v>
      </c>
      <c r="E60" s="151">
        <v>11.289539360541372</v>
      </c>
      <c r="F60" s="141">
        <f t="shared" si="16"/>
        <v>1.7978490797059907</v>
      </c>
      <c r="H60" s="151">
        <f t="shared" si="17"/>
        <v>1.4994709983039876</v>
      </c>
      <c r="I60" s="141">
        <f t="shared" si="18"/>
        <v>15.316246453270988</v>
      </c>
      <c r="K60" s="151">
        <f t="shared" si="19"/>
        <v>0.79324226052678004</v>
      </c>
      <c r="L60" s="141">
        <f t="shared" si="20"/>
        <v>8.1025201375151124</v>
      </c>
      <c r="N60" s="151">
        <f t="shared" si="21"/>
        <v>0.52602436502637107</v>
      </c>
      <c r="O60" s="141">
        <f t="shared" si="22"/>
        <v>5.3730407752347453</v>
      </c>
      <c r="Q60" s="151">
        <v>0.18020437275083642</v>
      </c>
      <c r="R60" s="141">
        <f t="shared" si="23"/>
        <v>1.8406855405211204</v>
      </c>
      <c r="T60" s="151"/>
    </row>
    <row r="61" spans="1:20" x14ac:dyDescent="0.2">
      <c r="A61" s="135" t="str">
        <f t="shared" si="14"/>
        <v>61 Caring personal service occupations</v>
      </c>
      <c r="B61" s="151">
        <v>34.120519963861241</v>
      </c>
      <c r="C61" s="141">
        <f t="shared" si="15"/>
        <v>5.8739259786188933</v>
      </c>
      <c r="E61" s="151">
        <v>38.363332115214213</v>
      </c>
      <c r="F61" s="141">
        <f t="shared" si="16"/>
        <v>6.1093264423931055</v>
      </c>
      <c r="H61" s="151">
        <f t="shared" si="17"/>
        <v>4.2428121513529717</v>
      </c>
      <c r="I61" s="141">
        <f t="shared" si="18"/>
        <v>12.434781638283198</v>
      </c>
      <c r="K61" s="151">
        <f t="shared" si="19"/>
        <v>2.7646220010967211</v>
      </c>
      <c r="L61" s="141">
        <f t="shared" si="20"/>
        <v>8.1025201375151124</v>
      </c>
      <c r="N61" s="151">
        <f t="shared" si="21"/>
        <v>2.1537075703546003</v>
      </c>
      <c r="O61" s="141">
        <f t="shared" si="22"/>
        <v>6.3120596422202828</v>
      </c>
      <c r="Q61" s="151">
        <v>-0.67551742009834959</v>
      </c>
      <c r="R61" s="141">
        <f t="shared" si="23"/>
        <v>-1.9797981414521937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13.109653413017485</v>
      </c>
      <c r="C62" s="141">
        <f t="shared" si="15"/>
        <v>2.2568569832749694</v>
      </c>
      <c r="E62" s="151">
        <v>12.658944292492629</v>
      </c>
      <c r="F62" s="141">
        <f t="shared" si="16"/>
        <v>2.0159255944359371</v>
      </c>
      <c r="H62" s="151">
        <f t="shared" si="17"/>
        <v>-0.45070912052485568</v>
      </c>
      <c r="I62" s="141">
        <f t="shared" si="18"/>
        <v>-3.4379941736469966</v>
      </c>
      <c r="K62" s="151">
        <f t="shared" si="19"/>
        <v>1.0622123077481789</v>
      </c>
      <c r="L62" s="141">
        <f t="shared" si="20"/>
        <v>8.1025201375151124</v>
      </c>
      <c r="N62" s="151">
        <f t="shared" si="21"/>
        <v>-1.125412852326624</v>
      </c>
      <c r="O62" s="141">
        <f t="shared" si="22"/>
        <v>-8.5846117885094007</v>
      </c>
      <c r="Q62" s="151">
        <v>-0.38750857594641058</v>
      </c>
      <c r="R62" s="141">
        <f t="shared" si="23"/>
        <v>-2.9559025226527074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0.60906364586652584</v>
      </c>
      <c r="C63" s="141">
        <f t="shared" si="15"/>
        <v>0.10485170729745427</v>
      </c>
      <c r="E63" s="151">
        <v>0.4907496594579136</v>
      </c>
      <c r="F63" s="141">
        <f t="shared" si="16"/>
        <v>7.8151445815954831E-2</v>
      </c>
      <c r="H63" s="151">
        <f t="shared" si="17"/>
        <v>-0.11831398640861224</v>
      </c>
      <c r="I63" s="141">
        <f t="shared" si="18"/>
        <v>-19.425553833587429</v>
      </c>
      <c r="K63" s="151">
        <f t="shared" si="19"/>
        <v>4.9349504556618989E-2</v>
      </c>
      <c r="L63" s="141">
        <f t="shared" si="20"/>
        <v>8.1025201375151124</v>
      </c>
      <c r="N63" s="151">
        <f t="shared" si="21"/>
        <v>-0.17374662069847394</v>
      </c>
      <c r="O63" s="141">
        <f t="shared" si="22"/>
        <v>-28.526841468477649</v>
      </c>
      <c r="Q63" s="151">
        <v>6.0831297332427075E-3</v>
      </c>
      <c r="R63" s="141">
        <f t="shared" si="23"/>
        <v>0.99876749737511072</v>
      </c>
      <c r="T63" s="151"/>
    </row>
    <row r="64" spans="1:20" x14ac:dyDescent="0.2">
      <c r="A64" s="135" t="str">
        <f t="shared" si="14"/>
        <v>71 Sales occupations</v>
      </c>
      <c r="B64" s="151">
        <v>34.228482407914534</v>
      </c>
      <c r="C64" s="141">
        <f t="shared" si="15"/>
        <v>5.892511961643522</v>
      </c>
      <c r="E64" s="151">
        <v>32.962455671638708</v>
      </c>
      <c r="F64" s="141">
        <f t="shared" si="16"/>
        <v>5.2492416830781456</v>
      </c>
      <c r="H64" s="151">
        <f t="shared" si="17"/>
        <v>-1.2660267362758262</v>
      </c>
      <c r="I64" s="141">
        <f t="shared" si="18"/>
        <v>-3.6987521713293559</v>
      </c>
      <c r="K64" s="151">
        <f t="shared" si="19"/>
        <v>2.7733696798670926</v>
      </c>
      <c r="L64" s="141">
        <f t="shared" si="20"/>
        <v>8.1025201375151124</v>
      </c>
      <c r="N64" s="151">
        <f t="shared" si="21"/>
        <v>-2.904156549704731</v>
      </c>
      <c r="O64" s="141">
        <f t="shared" si="22"/>
        <v>-8.4846196658523567</v>
      </c>
      <c r="Q64" s="151">
        <v>-1.1352398664381875</v>
      </c>
      <c r="R64" s="141">
        <f t="shared" si="23"/>
        <v>-3.3166526429921119</v>
      </c>
      <c r="T64" s="151"/>
    </row>
    <row r="65" spans="1:20" x14ac:dyDescent="0.2">
      <c r="A65" s="135" t="str">
        <f t="shared" si="14"/>
        <v>72 Customer service occupations</v>
      </c>
      <c r="B65" s="151">
        <v>9.6910778125293326</v>
      </c>
      <c r="C65" s="141">
        <f t="shared" si="15"/>
        <v>1.6683413319646063</v>
      </c>
      <c r="E65" s="151">
        <v>12.078178289060476</v>
      </c>
      <c r="F65" s="141">
        <f t="shared" si="16"/>
        <v>1.9234391260823738</v>
      </c>
      <c r="H65" s="151">
        <f t="shared" si="17"/>
        <v>2.3871004765311437</v>
      </c>
      <c r="I65" s="141">
        <f t="shared" si="18"/>
        <v>24.631940045357247</v>
      </c>
      <c r="K65" s="151">
        <f t="shared" si="19"/>
        <v>0.78522153130244821</v>
      </c>
      <c r="L65" s="141">
        <f t="shared" si="20"/>
        <v>8.1025201375151124</v>
      </c>
      <c r="N65" s="151">
        <f t="shared" si="21"/>
        <v>1.639020820930333</v>
      </c>
      <c r="O65" s="141">
        <f t="shared" si="22"/>
        <v>16.912678369079725</v>
      </c>
      <c r="Q65" s="151">
        <v>-3.714187570163751E-2</v>
      </c>
      <c r="R65" s="141">
        <f t="shared" si="23"/>
        <v>-0.38325846123759094</v>
      </c>
      <c r="T65" s="151"/>
    </row>
    <row r="66" spans="1:20" x14ac:dyDescent="0.2">
      <c r="A66" s="135" t="str">
        <f t="shared" si="14"/>
        <v>81 Process, plant and machine operatives</v>
      </c>
      <c r="B66" s="151">
        <v>7.0556909979899514</v>
      </c>
      <c r="C66" s="141">
        <f t="shared" si="15"/>
        <v>1.2146534312518307</v>
      </c>
      <c r="E66" s="151">
        <v>7.3538804712686536</v>
      </c>
      <c r="F66" s="141">
        <f t="shared" si="16"/>
        <v>1.1710989098233859</v>
      </c>
      <c r="H66" s="151">
        <f t="shared" si="17"/>
        <v>0.29818947327870227</v>
      </c>
      <c r="I66" s="141">
        <f t="shared" si="18"/>
        <v>4.226226366257424</v>
      </c>
      <c r="K66" s="151">
        <f t="shared" si="19"/>
        <v>0.57168878395297684</v>
      </c>
      <c r="L66" s="141">
        <f t="shared" si="20"/>
        <v>8.1025201375151124</v>
      </c>
      <c r="N66" s="151">
        <f t="shared" si="21"/>
        <v>-1.4958866885264988E-2</v>
      </c>
      <c r="O66" s="141">
        <f t="shared" si="22"/>
        <v>-0.21201136627902953</v>
      </c>
      <c r="Q66" s="151">
        <v>-0.25854044378900959</v>
      </c>
      <c r="R66" s="141">
        <f t="shared" si="23"/>
        <v>-3.664282404978668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16.178035422600143</v>
      </c>
      <c r="C67" s="141">
        <f t="shared" si="15"/>
        <v>2.7850860025719779</v>
      </c>
      <c r="E67" s="151">
        <v>16.217066269742869</v>
      </c>
      <c r="F67" s="141">
        <f t="shared" si="16"/>
        <v>2.5825533476141902</v>
      </c>
      <c r="H67" s="151">
        <f t="shared" si="17"/>
        <v>3.9030847142726088E-2</v>
      </c>
      <c r="I67" s="141">
        <f t="shared" si="18"/>
        <v>0.24125826234873138</v>
      </c>
      <c r="K67" s="151">
        <f t="shared" si="19"/>
        <v>1.3108285779705047</v>
      </c>
      <c r="L67" s="141">
        <f t="shared" si="20"/>
        <v>8.1025201375151124</v>
      </c>
      <c r="N67" s="151">
        <f t="shared" si="21"/>
        <v>-1.1466712112475805</v>
      </c>
      <c r="O67" s="141">
        <f t="shared" si="22"/>
        <v>-7.0878272997580494</v>
      </c>
      <c r="Q67" s="151">
        <v>-0.12512651958019813</v>
      </c>
      <c r="R67" s="141">
        <f t="shared" si="23"/>
        <v>-0.77343457540833926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5.6232553409591262</v>
      </c>
      <c r="C68" s="141">
        <f t="shared" si="15"/>
        <v>0.96805633872671382</v>
      </c>
      <c r="E68" s="151">
        <v>11.837179398559336</v>
      </c>
      <c r="F68" s="141">
        <f t="shared" si="16"/>
        <v>1.8850602675957273</v>
      </c>
      <c r="H68" s="151">
        <f t="shared" si="17"/>
        <v>6.2139240576002095</v>
      </c>
      <c r="I68" s="141">
        <f t="shared" si="18"/>
        <v>110.50403513315005</v>
      </c>
      <c r="K68" s="151">
        <f t="shared" si="19"/>
        <v>0.4556253963851073</v>
      </c>
      <c r="L68" s="141">
        <f t="shared" si="20"/>
        <v>8.1025201375151124</v>
      </c>
      <c r="N68" s="151">
        <f t="shared" si="21"/>
        <v>5.7981747100400263</v>
      </c>
      <c r="O68" s="141">
        <f t="shared" si="22"/>
        <v>103.11064247441884</v>
      </c>
      <c r="Q68" s="151">
        <v>-3.9876048824923988E-2</v>
      </c>
      <c r="R68" s="141">
        <f t="shared" si="23"/>
        <v>-0.70912747878389171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50.055838923748603</v>
      </c>
      <c r="C69" s="141">
        <f t="shared" ref="C69" si="25">B69/B$71*100</f>
        <v>8.6172277839606686</v>
      </c>
      <c r="E69" s="151">
        <v>41.864819678104112</v>
      </c>
      <c r="F69" s="141">
        <f t="shared" ref="F69" si="26">E69/E$71*100</f>
        <v>6.6669352155682144</v>
      </c>
      <c r="H69" s="151">
        <f t="shared" ref="H69" si="27">E69-B69</f>
        <v>-8.1910192456444904</v>
      </c>
      <c r="I69" s="141">
        <f t="shared" ref="I69" si="28">IF(B69&gt;0,((E69/B69)-1)*100,0)</f>
        <v>-16.363763792116416</v>
      </c>
      <c r="K69" s="151">
        <f t="shared" ref="K69" si="29">(($E$71/$B$71)-1)*B69</f>
        <v>4.0557844287988587</v>
      </c>
      <c r="L69" s="141">
        <f t="shared" ref="L69" si="30">IF(B69&gt;0,K69/B69*100,0)</f>
        <v>8.1025201375151124</v>
      </c>
      <c r="N69" s="151">
        <f t="shared" ref="N69" si="31">H69-(K69+Q69)</f>
        <v>-13.659187157257065</v>
      </c>
      <c r="O69" s="141">
        <f t="shared" ref="O69" si="32">IF(B69&gt;0,N69/B69*100,0)</f>
        <v>-27.287899775417753</v>
      </c>
      <c r="Q69" s="151">
        <v>1.4123834828137158</v>
      </c>
      <c r="R69" s="141">
        <f t="shared" ref="R69" si="33">IF(B69&gt;0,Q69/B69*100,0)</f>
        <v>2.8216158457862175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580.88100000000043</v>
      </c>
      <c r="C71" s="147">
        <f>B71/B$71*100</f>
        <v>100</v>
      </c>
      <c r="D71" s="145"/>
      <c r="E71" s="152">
        <f>SUM(E44:E69)</f>
        <v>627.94699999999966</v>
      </c>
      <c r="F71" s="147">
        <f>E71/E$71*100</f>
        <v>100</v>
      </c>
      <c r="G71" s="145"/>
      <c r="H71" s="152">
        <f t="shared" si="17"/>
        <v>47.065999999999235</v>
      </c>
      <c r="I71" s="147">
        <f t="shared" si="18"/>
        <v>8.1025201375151124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Thames Valley Berkshire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Thames Valley Berkshire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Thames Valley Berkshire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Thames Valley Berkshire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55.57606032262094</v>
      </c>
      <c r="C7" s="11">
        <f t="shared" si="2"/>
        <v>55.574875762754012</v>
      </c>
      <c r="D7" s="11">
        <f t="shared" si="2"/>
        <v>-1.1845598669373292E-3</v>
      </c>
      <c r="E7" s="11">
        <f t="shared" si="2"/>
        <v>27.147841036947391</v>
      </c>
      <c r="F7" s="11">
        <f t="shared" si="2"/>
        <v>27.146656477080455</v>
      </c>
      <c r="G7" s="200">
        <f>IF(B7&gt;0,(1+(E7/B7))^(1/($C$6-$B$6))-1,0)</f>
        <v>2.6871774737670773E-2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36.639471905260194</v>
      </c>
      <c r="R7" s="11">
        <v>33.485795308362363</v>
      </c>
      <c r="S7" s="345">
        <f>R7-Q7</f>
        <v>-3.1536765968978315</v>
      </c>
      <c r="T7" s="345">
        <v>15.454855368310406</v>
      </c>
      <c r="U7" s="345">
        <f>SUM(S7:T7)</f>
        <v>12.301178771412575</v>
      </c>
      <c r="V7" s="346">
        <f>IF(Q7&gt;0,(1+(T7/Q7))^(1/($C$6-$B$6))-1,0)</f>
        <v>2.3739393452992585E-2</v>
      </c>
      <c r="X7" s="10" t="str">
        <f>name!B4</f>
        <v>Agriculture</v>
      </c>
      <c r="Y7" s="11">
        <v>2.551000000000001</v>
      </c>
      <c r="Z7" s="11">
        <v>2.7219999999999978</v>
      </c>
      <c r="AA7" s="345">
        <f>Z7-Y7</f>
        <v>0.17099999999999671</v>
      </c>
      <c r="AB7" s="11">
        <v>1.352950272938152</v>
      </c>
      <c r="AC7" s="345">
        <f>SUM(AA7:AB7)</f>
        <v>1.5239502729381487</v>
      </c>
      <c r="AD7" s="348">
        <f>IF(Y7&gt;0,(1+(AB7/Y7))^(1/($C$6-$B$6))-1,0)</f>
        <v>2.8773071466281941E-2</v>
      </c>
    </row>
    <row r="8" spans="1:30" x14ac:dyDescent="0.2">
      <c r="A8" s="10" t="str">
        <f>name!D5</f>
        <v>12 Other managers and proprietors</v>
      </c>
      <c r="B8" s="11">
        <f t="shared" si="2"/>
        <v>20.648021701971128</v>
      </c>
      <c r="C8" s="11">
        <f t="shared" si="2"/>
        <v>24.695091609066491</v>
      </c>
      <c r="D8" s="11">
        <f t="shared" si="2"/>
        <v>4.0470699070953629</v>
      </c>
      <c r="E8" s="11">
        <f t="shared" si="2"/>
        <v>12.791538413633356</v>
      </c>
      <c r="F8" s="11">
        <f t="shared" si="2"/>
        <v>16.838608320728721</v>
      </c>
      <c r="G8" s="200">
        <f t="shared" ref="G8:G33" si="3">IF(B8&gt;0,(1+(E8/B8))^(1/($C$6-$B$6))-1,0)</f>
        <v>3.2663453035948864E-2</v>
      </c>
      <c r="H8" s="11"/>
      <c r="I8" s="10" t="str">
        <f>name!E4</f>
        <v>Managers, directors and senior officials</v>
      </c>
      <c r="J8" s="11">
        <f t="array" ref="J8:J16">MMULT(aggregation!$B$13:$AA$21,B7:B32)</f>
        <v>76.224082024592064</v>
      </c>
      <c r="K8" s="11">
        <f t="array" ref="K8:K16">MMULT(aggregation!$B$13:$AA$21,C7:C32)</f>
        <v>80.269967371820499</v>
      </c>
      <c r="L8" s="11">
        <f t="array" ref="L8:L16">MMULT(aggregation!$B$13:$AA$21,D7:D32)</f>
        <v>4.0458853472284257</v>
      </c>
      <c r="M8" s="11">
        <f t="array" ref="M8:M16">MMULT(aggregation!$B$13:$AA$21,E7:E32)</f>
        <v>39.939379450580745</v>
      </c>
      <c r="N8" s="11">
        <f t="array" ref="N8:N16">MMULT(aggregation!$B$13:$AA$21,F7:F32)</f>
        <v>43.98526479780918</v>
      </c>
      <c r="O8" s="11"/>
      <c r="P8" s="10" t="str">
        <f>name!D5</f>
        <v>12 Other managers and proprietors</v>
      </c>
      <c r="Q8" s="11">
        <v>11.518395947575927</v>
      </c>
      <c r="R8" s="11">
        <v>14.755931683138382</v>
      </c>
      <c r="S8" s="345">
        <f t="shared" ref="S8:S31" si="4">R8-Q8</f>
        <v>3.2375357355624548</v>
      </c>
      <c r="T8" s="345">
        <v>6.8851155002111524</v>
      </c>
      <c r="U8" s="345">
        <f t="shared" ref="U8:U31" si="5">SUM(S8:T8)</f>
        <v>10.122651235773606</v>
      </c>
      <c r="V8" s="346">
        <f t="shared" ref="V8:V33" si="6">IF(Q8&gt;0,(1+(T8/Q8))^(1/($C$6-$B$6))-1,0)</f>
        <v>3.1732820562622388E-2</v>
      </c>
      <c r="X8" s="10" t="str">
        <f>name!B5</f>
        <v>Mining and quarrying</v>
      </c>
      <c r="Y8" s="11">
        <v>0.31699999999999945</v>
      </c>
      <c r="Z8" s="11">
        <v>0.23100000000000048</v>
      </c>
      <c r="AA8" s="345">
        <f t="shared" ref="AA8:AA29" si="7">Z8-Y8</f>
        <v>-8.5999999999998966E-2</v>
      </c>
      <c r="AB8" s="11">
        <v>0.10908326340309364</v>
      </c>
      <c r="AC8" s="345">
        <f t="shared" ref="AC8:AC29" si="8">SUM(AA8:AB8)</f>
        <v>2.3083263403094675E-2</v>
      </c>
      <c r="AD8" s="348">
        <f t="shared" ref="AD8:AD29" si="9">IF(Y8&gt;0,(1+(AB8/Y8))^(1/($C$6-$B$6))-1,0)</f>
        <v>1.9911168522083633E-2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58.157500813735076</v>
      </c>
      <c r="C9" s="11">
        <f t="shared" si="2"/>
        <v>81.53164429009675</v>
      </c>
      <c r="D9" s="11">
        <f t="shared" si="2"/>
        <v>23.374143476361674</v>
      </c>
      <c r="E9" s="11">
        <f t="shared" si="2"/>
        <v>27.645706814423733</v>
      </c>
      <c r="F9" s="11">
        <f t="shared" si="2"/>
        <v>51.019850290785406</v>
      </c>
      <c r="G9" s="200">
        <f t="shared" si="3"/>
        <v>2.6265790862422866E-2</v>
      </c>
      <c r="H9" s="11"/>
      <c r="I9" s="10" t="str">
        <f>name!E5</f>
        <v>Professional occupations</v>
      </c>
      <c r="J9" s="11">
        <v>149.62683443702596</v>
      </c>
      <c r="K9" s="11">
        <v>181.79777171252687</v>
      </c>
      <c r="L9" s="11">
        <v>32.17093727550089</v>
      </c>
      <c r="M9" s="11">
        <v>74.837712587870413</v>
      </c>
      <c r="N9" s="11">
        <v>107.00864986337129</v>
      </c>
      <c r="O9" s="11"/>
      <c r="P9" s="10" t="str">
        <f>name!D6</f>
        <v>21 Science, research, engineering and technology professionals</v>
      </c>
      <c r="Q9" s="11">
        <v>45.290028859159342</v>
      </c>
      <c r="R9" s="11">
        <v>60.619044126681658</v>
      </c>
      <c r="S9" s="345">
        <f t="shared" si="4"/>
        <v>15.329015267522315</v>
      </c>
      <c r="T9" s="345">
        <v>18.371686632959161</v>
      </c>
      <c r="U9" s="345">
        <f t="shared" si="5"/>
        <v>33.700701900481477</v>
      </c>
      <c r="V9" s="346">
        <f t="shared" si="6"/>
        <v>2.2959365193997439E-2</v>
      </c>
      <c r="X9" s="10" t="str">
        <f>name!B6</f>
        <v>Food drink and tobacco</v>
      </c>
      <c r="Y9" s="11">
        <v>3.5340000000000065</v>
      </c>
      <c r="Z9" s="11">
        <v>4.2370000000000028</v>
      </c>
      <c r="AA9" s="345">
        <f t="shared" si="7"/>
        <v>0.70299999999999629</v>
      </c>
      <c r="AB9" s="11">
        <v>1.7738940530407719</v>
      </c>
      <c r="AC9" s="345">
        <f t="shared" si="8"/>
        <v>2.4768940530407679</v>
      </c>
      <c r="AD9" s="348">
        <f t="shared" si="9"/>
        <v>2.748868192277576E-2</v>
      </c>
    </row>
    <row r="10" spans="1:30" x14ac:dyDescent="0.2">
      <c r="A10" s="10" t="str">
        <f>name!D7</f>
        <v>22 Health professionals</v>
      </c>
      <c r="B10" s="11">
        <f t="shared" si="2"/>
        <v>19.591158823218386</v>
      </c>
      <c r="C10" s="11">
        <f t="shared" si="2"/>
        <v>19.920097410960892</v>
      </c>
      <c r="D10" s="11">
        <f t="shared" si="2"/>
        <v>0.32893858774250884</v>
      </c>
      <c r="E10" s="11">
        <f t="shared" si="2"/>
        <v>10.308648402589331</v>
      </c>
      <c r="F10" s="11">
        <f t="shared" si="2"/>
        <v>10.637586990331839</v>
      </c>
      <c r="G10" s="200">
        <f t="shared" si="3"/>
        <v>2.8585862585182475E-2</v>
      </c>
      <c r="H10" s="11"/>
      <c r="I10" s="10" t="str">
        <f>name!E6</f>
        <v>Associate professional occupations</v>
      </c>
      <c r="J10" s="11">
        <v>84.443584936463751</v>
      </c>
      <c r="K10" s="11">
        <v>94.753938444221689</v>
      </c>
      <c r="L10" s="11">
        <v>10.310353507757945</v>
      </c>
      <c r="M10" s="11">
        <v>41.435467647690402</v>
      </c>
      <c r="N10" s="11">
        <v>51.745821155448354</v>
      </c>
      <c r="O10" s="11"/>
      <c r="P10" s="10" t="str">
        <f>name!D7</f>
        <v>22 Health professionals</v>
      </c>
      <c r="Q10" s="11">
        <v>4.7349163262712723</v>
      </c>
      <c r="R10" s="11">
        <v>4.9646384675666049</v>
      </c>
      <c r="S10" s="345">
        <f t="shared" si="4"/>
        <v>0.22972214129533253</v>
      </c>
      <c r="T10" s="345">
        <v>1.7766202912081972</v>
      </c>
      <c r="U10" s="345">
        <f t="shared" si="5"/>
        <v>2.0063424325035299</v>
      </c>
      <c r="V10" s="346">
        <f t="shared" si="6"/>
        <v>2.1467951527952112E-2</v>
      </c>
      <c r="X10" s="10" t="str">
        <f>name!B7</f>
        <v>Engineering</v>
      </c>
      <c r="Y10" s="11">
        <v>5.2860000000000191</v>
      </c>
      <c r="Z10" s="11">
        <v>3.9219999999999908</v>
      </c>
      <c r="AA10" s="345">
        <f t="shared" si="7"/>
        <v>-1.3640000000000283</v>
      </c>
      <c r="AB10" s="11">
        <v>1.9866883314313615</v>
      </c>
      <c r="AC10" s="345">
        <f t="shared" si="8"/>
        <v>0.62268833143133318</v>
      </c>
      <c r="AD10" s="348">
        <f t="shared" si="9"/>
        <v>2.1498785240944063E-2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25.868551612036061</v>
      </c>
      <c r="C11" s="11">
        <f t="shared" si="2"/>
        <v>26.783421203881513</v>
      </c>
      <c r="D11" s="11">
        <f t="shared" si="2"/>
        <v>0.91486959184546079</v>
      </c>
      <c r="E11" s="11">
        <f t="shared" si="2"/>
        <v>13.206483856053548</v>
      </c>
      <c r="F11" s="11">
        <f t="shared" si="2"/>
        <v>14.121353447899006</v>
      </c>
      <c r="G11" s="200">
        <f t="shared" si="3"/>
        <v>2.7878584679234653E-2</v>
      </c>
      <c r="H11" s="11"/>
      <c r="I11" s="10" t="str">
        <f>name!E7</f>
        <v>Administrative and secretarial occupations</v>
      </c>
      <c r="J11" s="11">
        <v>57.271017215048587</v>
      </c>
      <c r="K11" s="11">
        <v>53.259182823040746</v>
      </c>
      <c r="L11" s="11">
        <v>-4.0118343920078381</v>
      </c>
      <c r="M11" s="11">
        <v>28.354178817015196</v>
      </c>
      <c r="N11" s="11">
        <v>24.342344425007351</v>
      </c>
      <c r="O11" s="11"/>
      <c r="P11" s="10" t="str">
        <f>name!D8</f>
        <v>23 Teaching and other educational professionals</v>
      </c>
      <c r="Q11" s="11">
        <v>8.1588797346652253</v>
      </c>
      <c r="R11" s="11">
        <v>8.7590057127981709</v>
      </c>
      <c r="S11" s="345">
        <f t="shared" si="4"/>
        <v>0.60012597813294555</v>
      </c>
      <c r="T11" s="345">
        <v>3.5811850169986807</v>
      </c>
      <c r="U11" s="345">
        <f t="shared" si="5"/>
        <v>4.1813109951316267</v>
      </c>
      <c r="V11" s="346">
        <f t="shared" si="6"/>
        <v>2.4556699261695902E-2</v>
      </c>
      <c r="X11" s="10" t="str">
        <f>name!B8</f>
        <v>Rest of manufacturing</v>
      </c>
      <c r="Y11" s="11">
        <v>19.921999999999993</v>
      </c>
      <c r="Z11" s="11">
        <v>16.863000000000028</v>
      </c>
      <c r="AA11" s="345">
        <f t="shared" si="7"/>
        <v>-3.0589999999999655</v>
      </c>
      <c r="AB11" s="11">
        <v>7.7714370345457544</v>
      </c>
      <c r="AC11" s="345">
        <f t="shared" si="8"/>
        <v>4.7124370345457889</v>
      </c>
      <c r="AD11" s="348">
        <f t="shared" si="9"/>
        <v>2.2200906075517057E-2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46.00962318803645</v>
      </c>
      <c r="C12" s="11">
        <f t="shared" si="2"/>
        <v>53.562608807587701</v>
      </c>
      <c r="D12" s="11">
        <f t="shared" si="2"/>
        <v>7.5529856195512455</v>
      </c>
      <c r="E12" s="11">
        <f t="shared" si="2"/>
        <v>23.676873514803802</v>
      </c>
      <c r="F12" s="11">
        <f t="shared" si="2"/>
        <v>31.229859134355046</v>
      </c>
      <c r="G12" s="200">
        <f t="shared" si="3"/>
        <v>2.8063634115181868E-2</v>
      </c>
      <c r="H12" s="11"/>
      <c r="I12" s="10" t="str">
        <f>name!E8</f>
        <v>Skilled trades occupations</v>
      </c>
      <c r="J12" s="11">
        <v>42.643863458383009</v>
      </c>
      <c r="K12" s="11">
        <v>44.039533802851125</v>
      </c>
      <c r="L12" s="11">
        <v>1.3956703444681193</v>
      </c>
      <c r="M12" s="11">
        <v>18.752438239554358</v>
      </c>
      <c r="N12" s="11">
        <v>20.148108584022477</v>
      </c>
      <c r="O12" s="11"/>
      <c r="P12" s="10" t="str">
        <f>name!D9</f>
        <v>24 Business, media and public service professionals</v>
      </c>
      <c r="Q12" s="11">
        <v>26.24233936370084</v>
      </c>
      <c r="R12" s="11">
        <v>30.238342284145798</v>
      </c>
      <c r="S12" s="345">
        <f t="shared" si="4"/>
        <v>3.9960029204449583</v>
      </c>
      <c r="T12" s="345">
        <v>12.03330663275881</v>
      </c>
      <c r="U12" s="345">
        <f t="shared" si="5"/>
        <v>16.029309553203767</v>
      </c>
      <c r="V12" s="346">
        <f t="shared" si="6"/>
        <v>2.5481898616916299E-2</v>
      </c>
      <c r="X12" s="10" t="str">
        <f>name!B9</f>
        <v>Electricity and gas</v>
      </c>
      <c r="Y12" s="11">
        <v>4.6180000000000012</v>
      </c>
      <c r="Z12" s="11">
        <v>4.5149999999999997</v>
      </c>
      <c r="AA12" s="345">
        <f t="shared" si="7"/>
        <v>-0.10300000000000153</v>
      </c>
      <c r="AB12" s="11">
        <v>1.9580039291961024</v>
      </c>
      <c r="AC12" s="345">
        <f t="shared" si="8"/>
        <v>1.8550039291961009</v>
      </c>
      <c r="AD12" s="348">
        <f t="shared" si="9"/>
        <v>2.3844203089679272E-2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13.889108078233862</v>
      </c>
      <c r="C13" s="11">
        <f t="shared" si="2"/>
        <v>14.602093764714212</v>
      </c>
      <c r="D13" s="11">
        <f t="shared" si="2"/>
        <v>0.71298568648034943</v>
      </c>
      <c r="E13" s="11">
        <f t="shared" si="2"/>
        <v>5.7531211329744059</v>
      </c>
      <c r="F13" s="11">
        <f t="shared" si="2"/>
        <v>6.4661068194547564</v>
      </c>
      <c r="G13" s="200">
        <f t="shared" si="3"/>
        <v>2.3374114980185601E-2</v>
      </c>
      <c r="H13" s="11"/>
      <c r="I13" s="10" t="str">
        <f>name!E9</f>
        <v>Caring, leisure and other service occupations</v>
      </c>
      <c r="J13" s="11">
        <v>47.839237022745216</v>
      </c>
      <c r="K13" s="11">
        <v>51.513026067164766</v>
      </c>
      <c r="L13" s="11">
        <v>3.67378904441957</v>
      </c>
      <c r="M13" s="11">
        <v>26.639061264736238</v>
      </c>
      <c r="N13" s="11">
        <v>30.312850309155813</v>
      </c>
      <c r="O13" s="11"/>
      <c r="P13" s="10" t="str">
        <f>name!D10</f>
        <v>31 Science, engineering and technology associate professionals</v>
      </c>
      <c r="Q13" s="11">
        <v>9.5552927005163149</v>
      </c>
      <c r="R13" s="11">
        <v>9.1113669921598106</v>
      </c>
      <c r="S13" s="345">
        <f t="shared" si="4"/>
        <v>-0.44392570835650424</v>
      </c>
      <c r="T13" s="345">
        <v>3.2888352309028321</v>
      </c>
      <c r="U13" s="345">
        <f t="shared" si="5"/>
        <v>2.8449095225463279</v>
      </c>
      <c r="V13" s="346">
        <f t="shared" si="6"/>
        <v>1.9915147464148797E-2</v>
      </c>
      <c r="X13" s="10" t="str">
        <f>name!B10</f>
        <v>Water and sewerage</v>
      </c>
      <c r="Y13" s="11">
        <v>6.6149999999999594</v>
      </c>
      <c r="Z13" s="11">
        <v>7.950999999999973</v>
      </c>
      <c r="AA13" s="345">
        <f t="shared" si="7"/>
        <v>1.3360000000000136</v>
      </c>
      <c r="AB13" s="11">
        <v>3.1233521513017815</v>
      </c>
      <c r="AC13" s="345">
        <f t="shared" si="8"/>
        <v>4.4593521513017951</v>
      </c>
      <c r="AD13" s="348">
        <f t="shared" si="9"/>
        <v>2.6117375703088808E-2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8.5282755604552243</v>
      </c>
      <c r="C14" s="11">
        <f t="shared" si="2"/>
        <v>15.075144982511826</v>
      </c>
      <c r="D14" s="11">
        <f t="shared" si="2"/>
        <v>6.5468694220566039</v>
      </c>
      <c r="E14" s="11">
        <f t="shared" si="2"/>
        <v>7.6921089416527231</v>
      </c>
      <c r="F14" s="11">
        <f t="shared" si="2"/>
        <v>14.238978363709329</v>
      </c>
      <c r="G14" s="200">
        <f t="shared" si="3"/>
        <v>4.3790471617292104E-2</v>
      </c>
      <c r="H14" s="11"/>
      <c r="I14" s="10" t="str">
        <f>name!E10</f>
        <v>Sales and customer service occupations</v>
      </c>
      <c r="J14" s="11">
        <v>43.919560220443891</v>
      </c>
      <c r="K14" s="11">
        <v>45.040633960699175</v>
      </c>
      <c r="L14" s="11">
        <v>1.1210737402552973</v>
      </c>
      <c r="M14" s="11">
        <v>19.741481441569817</v>
      </c>
      <c r="N14" s="11">
        <v>20.862555181825115</v>
      </c>
      <c r="O14" s="11"/>
      <c r="P14" s="10" t="str">
        <f>name!D11</f>
        <v>32 Health and social care associate professionals</v>
      </c>
      <c r="Q14" s="11">
        <v>1.7687926846625914</v>
      </c>
      <c r="R14" s="11">
        <v>2.6311864159802205</v>
      </c>
      <c r="S14" s="345">
        <f t="shared" si="4"/>
        <v>0.86239373131762909</v>
      </c>
      <c r="T14" s="345">
        <v>1.0997504869660011</v>
      </c>
      <c r="U14" s="345">
        <f t="shared" si="5"/>
        <v>1.9621442182836302</v>
      </c>
      <c r="V14" s="346">
        <f t="shared" si="6"/>
        <v>3.2758941655758322E-2</v>
      </c>
      <c r="X14" s="10" t="str">
        <f>name!B11</f>
        <v>Construction</v>
      </c>
      <c r="Y14" s="11">
        <v>33.223000000000063</v>
      </c>
      <c r="Z14" s="11">
        <v>38.019999999999996</v>
      </c>
      <c r="AA14" s="345">
        <f t="shared" si="7"/>
        <v>4.7969999999999331</v>
      </c>
      <c r="AB14" s="11">
        <v>14.870463315768914</v>
      </c>
      <c r="AC14" s="345">
        <f t="shared" si="8"/>
        <v>19.667463315768849</v>
      </c>
      <c r="AD14" s="348">
        <f t="shared" si="9"/>
        <v>2.4966836597850595E-2</v>
      </c>
    </row>
    <row r="15" spans="1:30" x14ac:dyDescent="0.2">
      <c r="A15" s="10" t="str">
        <f>name!D12</f>
        <v>33 Protective service occupations</v>
      </c>
      <c r="B15" s="11">
        <f t="shared" si="2"/>
        <v>6.7024339220224221</v>
      </c>
      <c r="C15" s="11">
        <f t="shared" si="2"/>
        <v>6.2119283828368754</v>
      </c>
      <c r="D15" s="11">
        <f t="shared" si="2"/>
        <v>-0.49050553918554646</v>
      </c>
      <c r="E15" s="11">
        <f t="shared" si="2"/>
        <v>2.0354149289499048</v>
      </c>
      <c r="F15" s="11">
        <f t="shared" si="2"/>
        <v>1.5449093897643587</v>
      </c>
      <c r="G15" s="200">
        <f t="shared" si="3"/>
        <v>1.7836761735269269E-2</v>
      </c>
      <c r="H15" s="11"/>
      <c r="I15" s="10" t="str">
        <f>name!E11</f>
        <v>Process, plant and machine operatives</v>
      </c>
      <c r="J15" s="11">
        <v>23.233726420590081</v>
      </c>
      <c r="K15" s="11">
        <v>23.570946741011504</v>
      </c>
      <c r="L15" s="11">
        <v>0.33722032042142291</v>
      </c>
      <c r="M15" s="11">
        <v>11.407461658414576</v>
      </c>
      <c r="N15" s="11">
        <v>11.744681978836001</v>
      </c>
      <c r="O15" s="11"/>
      <c r="P15" s="10" t="str">
        <f>name!D12</f>
        <v>33 Protective service occupations</v>
      </c>
      <c r="Q15" s="11">
        <v>5.0793788682447039</v>
      </c>
      <c r="R15" s="11">
        <v>4.3091498934633403</v>
      </c>
      <c r="S15" s="345">
        <f t="shared" si="4"/>
        <v>-0.77022897478136354</v>
      </c>
      <c r="T15" s="345">
        <v>1.2349194327789121</v>
      </c>
      <c r="U15" s="345">
        <f t="shared" si="5"/>
        <v>0.4646904579975486</v>
      </c>
      <c r="V15" s="346">
        <f t="shared" si="6"/>
        <v>1.4614269235885713E-2</v>
      </c>
      <c r="X15" s="10" t="str">
        <f>name!B12</f>
        <v>Wholesale and retail trade</v>
      </c>
      <c r="Y15" s="11">
        <v>89.087000000000288</v>
      </c>
      <c r="Z15" s="11">
        <v>91.163999999999987</v>
      </c>
      <c r="AA15" s="345">
        <f t="shared" si="7"/>
        <v>2.0769999999996998</v>
      </c>
      <c r="AB15" s="11">
        <v>41.279167555980102</v>
      </c>
      <c r="AC15" s="345">
        <f t="shared" si="8"/>
        <v>43.356167555979802</v>
      </c>
      <c r="AD15" s="348">
        <f t="shared" si="9"/>
        <v>2.5707121750468298E-2</v>
      </c>
    </row>
    <row r="16" spans="1:30" x14ac:dyDescent="0.2">
      <c r="A16" s="10" t="str">
        <f>name!D13</f>
        <v>34 Culture, media and sports occupations</v>
      </c>
      <c r="B16" s="11">
        <f t="shared" si="2"/>
        <v>14.484729589949131</v>
      </c>
      <c r="C16" s="11">
        <f t="shared" si="2"/>
        <v>14.549824598953471</v>
      </c>
      <c r="D16" s="11">
        <f t="shared" si="2"/>
        <v>6.5095009004338705E-2</v>
      </c>
      <c r="E16" s="11">
        <f t="shared" si="2"/>
        <v>6.4269205236470075</v>
      </c>
      <c r="F16" s="11">
        <f t="shared" si="2"/>
        <v>6.4920155326513456</v>
      </c>
      <c r="G16" s="200">
        <f t="shared" si="3"/>
        <v>2.4782878372204165E-2</v>
      </c>
      <c r="H16" s="11"/>
      <c r="I16" s="10" t="str">
        <f>name!E12</f>
        <v>Elementary occupations</v>
      </c>
      <c r="J16" s="11">
        <v>55.679094264707722</v>
      </c>
      <c r="K16" s="11">
        <v>53.701999076663547</v>
      </c>
      <c r="L16" s="11">
        <v>-1.9770951880441832</v>
      </c>
      <c r="M16" s="11">
        <v>25.801692669226192</v>
      </c>
      <c r="N16" s="11">
        <v>23.82459748118201</v>
      </c>
      <c r="O16" s="11"/>
      <c r="P16" s="10" t="str">
        <f>name!D13</f>
        <v>34 Culture, media and sports occupations</v>
      </c>
      <c r="Q16" s="11">
        <v>7.3754293478192743</v>
      </c>
      <c r="R16" s="11">
        <v>7.4676282707063129</v>
      </c>
      <c r="S16" s="345">
        <f t="shared" si="4"/>
        <v>9.219892288703857E-2</v>
      </c>
      <c r="T16" s="345">
        <v>2.8040927380476135</v>
      </c>
      <c r="U16" s="345">
        <f t="shared" si="5"/>
        <v>2.8962916609346521</v>
      </c>
      <c r="V16" s="346">
        <f t="shared" si="6"/>
        <v>2.17139869799583E-2</v>
      </c>
      <c r="X16" s="10" t="str">
        <f>name!B13</f>
        <v>Transport and storage</v>
      </c>
      <c r="Y16" s="11">
        <v>22.78</v>
      </c>
      <c r="Z16" s="11">
        <v>24.350000000000037</v>
      </c>
      <c r="AA16" s="345">
        <f t="shared" si="7"/>
        <v>1.5700000000000358</v>
      </c>
      <c r="AB16" s="11">
        <v>10.762002853732547</v>
      </c>
      <c r="AC16" s="345">
        <f t="shared" si="8"/>
        <v>12.332002853732583</v>
      </c>
      <c r="AD16" s="348">
        <f t="shared" si="9"/>
        <v>2.6129921079868446E-2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40.839037785803107</v>
      </c>
      <c r="C17" s="11">
        <f t="shared" si="10"/>
        <v>44.314946715205309</v>
      </c>
      <c r="D17" s="11">
        <f t="shared" si="10"/>
        <v>3.4759089294021992</v>
      </c>
      <c r="E17" s="11">
        <f t="shared" si="10"/>
        <v>19.527902120466358</v>
      </c>
      <c r="F17" s="11">
        <f t="shared" si="10"/>
        <v>23.00381104986856</v>
      </c>
      <c r="G17" s="200">
        <f t="shared" si="3"/>
        <v>2.6395905036055156E-2</v>
      </c>
      <c r="H17" s="11"/>
      <c r="O17" s="11"/>
      <c r="P17" s="10" t="str">
        <f>name!D14</f>
        <v>35 Business and public service associate professionals</v>
      </c>
      <c r="Q17" s="11">
        <v>21.507490640332072</v>
      </c>
      <c r="R17" s="11">
        <v>22.307926341633898</v>
      </c>
      <c r="S17" s="345">
        <f t="shared" si="4"/>
        <v>0.80043570130182573</v>
      </c>
      <c r="T17" s="345">
        <v>8.4632631180433027</v>
      </c>
      <c r="U17" s="345">
        <f t="shared" si="5"/>
        <v>9.2636988193451284</v>
      </c>
      <c r="V17" s="346">
        <f t="shared" si="6"/>
        <v>2.2367875707909102E-2</v>
      </c>
      <c r="X17" s="10" t="str">
        <f>name!B14</f>
        <v>Accommodation and food</v>
      </c>
      <c r="Y17" s="11">
        <v>32.885000000000055</v>
      </c>
      <c r="Z17" s="11">
        <v>38.194000000000052</v>
      </c>
      <c r="AA17" s="345">
        <f t="shared" si="7"/>
        <v>5.3089999999999975</v>
      </c>
      <c r="AB17" s="11">
        <v>17.400363154708021</v>
      </c>
      <c r="AC17" s="345">
        <f t="shared" si="8"/>
        <v>22.709363154708019</v>
      </c>
      <c r="AD17" s="348">
        <f t="shared" si="9"/>
        <v>2.871778841523609E-2</v>
      </c>
    </row>
    <row r="18" spans="1:30" x14ac:dyDescent="0.2">
      <c r="A18" s="10" t="str">
        <f>name!D15</f>
        <v>41 Administrative occupations</v>
      </c>
      <c r="B18" s="11">
        <f t="shared" si="10"/>
        <v>45.619634954511625</v>
      </c>
      <c r="C18" s="11">
        <f t="shared" si="10"/>
        <v>45.266111204586743</v>
      </c>
      <c r="D18" s="11">
        <f t="shared" si="10"/>
        <v>-0.353523749924885</v>
      </c>
      <c r="E18" s="11">
        <f t="shared" si="10"/>
        <v>23.18838142566214</v>
      </c>
      <c r="F18" s="11">
        <f t="shared" si="10"/>
        <v>22.834857675737251</v>
      </c>
      <c r="G18" s="200">
        <f t="shared" si="3"/>
        <v>2.7777601516190353E-2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13.055530804830976</v>
      </c>
      <c r="R18" s="11">
        <v>14.88509194688354</v>
      </c>
      <c r="S18" s="345">
        <f t="shared" si="4"/>
        <v>1.8295611420525635</v>
      </c>
      <c r="T18" s="345">
        <v>5.1845976629028252</v>
      </c>
      <c r="U18" s="345">
        <f t="shared" si="5"/>
        <v>7.0141588049553887</v>
      </c>
      <c r="V18" s="346">
        <f t="shared" si="6"/>
        <v>2.2544516075034604E-2</v>
      </c>
      <c r="X18" s="10" t="str">
        <f>name!B15</f>
        <v>Media</v>
      </c>
      <c r="Y18" s="11">
        <v>4.2440000000000007</v>
      </c>
      <c r="Z18" s="11">
        <v>4.0140000000000011</v>
      </c>
      <c r="AA18" s="345">
        <f t="shared" si="7"/>
        <v>-0.22999999999999954</v>
      </c>
      <c r="AB18" s="11">
        <v>1.9726470644506005</v>
      </c>
      <c r="AC18" s="345">
        <f t="shared" si="8"/>
        <v>1.7426470644506009</v>
      </c>
      <c r="AD18" s="348">
        <f t="shared" si="9"/>
        <v>2.5774871209834016E-2</v>
      </c>
    </row>
    <row r="19" spans="1:30" x14ac:dyDescent="0.2">
      <c r="A19" s="10" t="str">
        <f>name!D16</f>
        <v>42 Secretarial and related occupations</v>
      </c>
      <c r="B19" s="11">
        <f t="shared" si="10"/>
        <v>11.651382260536959</v>
      </c>
      <c r="C19" s="11">
        <f t="shared" si="10"/>
        <v>7.9930716184540067</v>
      </c>
      <c r="D19" s="11">
        <f t="shared" si="10"/>
        <v>-3.6583106420829532</v>
      </c>
      <c r="E19" s="11">
        <f t="shared" si="10"/>
        <v>5.1657973913530553</v>
      </c>
      <c r="F19" s="11">
        <f t="shared" si="10"/>
        <v>1.5074867492701014</v>
      </c>
      <c r="G19" s="200">
        <f t="shared" si="3"/>
        <v>2.4766801546409978E-2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1.2751035248651277</v>
      </c>
      <c r="K19" s="11">
        <f t="array" ref="K19:K27">MMULT(aggregation!$B$13:$AA$21,C36:C61)</f>
        <v>1.8038225232233898</v>
      </c>
      <c r="L19" s="11">
        <f t="array" ref="L19:L27">MMULT(aggregation!$B$13:$AA$21,D36:D61)</f>
        <v>0.52871899835826208</v>
      </c>
      <c r="M19" s="11">
        <f t="array" ref="M19:M27">MMULT(aggregation!$B$13:$AA$21,E36:E61)</f>
        <v>0.84455676552647929</v>
      </c>
      <c r="N19" s="11">
        <f t="array" ref="N19:N27">MMULT(aggregation!$B$13:$AA$21,F36:F61)</f>
        <v>1.3732757638847415</v>
      </c>
      <c r="O19" s="11"/>
      <c r="P19" s="10" t="str">
        <f>name!D16</f>
        <v>42 Secretarial and related occupations</v>
      </c>
      <c r="Q19" s="11">
        <v>0.47928406933956202</v>
      </c>
      <c r="R19" s="11">
        <v>0.51726550855654196</v>
      </c>
      <c r="S19" s="345">
        <f t="shared" si="4"/>
        <v>3.798143921697994E-2</v>
      </c>
      <c r="T19" s="345">
        <v>0.15420340915024144</v>
      </c>
      <c r="U19" s="345">
        <f t="shared" si="5"/>
        <v>0.19218484836722138</v>
      </c>
      <c r="V19" s="346">
        <f t="shared" si="6"/>
        <v>1.8770441906151403E-2</v>
      </c>
      <c r="X19" s="10" t="str">
        <f>name!B16</f>
        <v>Information technology</v>
      </c>
      <c r="Y19" s="11">
        <v>71.492000000000004</v>
      </c>
      <c r="Z19" s="11">
        <v>85.250999999999806</v>
      </c>
      <c r="AA19" s="345">
        <f t="shared" si="7"/>
        <v>13.758999999999801</v>
      </c>
      <c r="AB19" s="11">
        <v>34.188438818058138</v>
      </c>
      <c r="AC19" s="345">
        <f t="shared" si="8"/>
        <v>47.94743881805794</v>
      </c>
      <c r="AD19" s="348">
        <f t="shared" si="9"/>
        <v>2.6398032216292666E-2</v>
      </c>
    </row>
    <row r="20" spans="1:30" x14ac:dyDescent="0.2">
      <c r="A20" s="10" t="str">
        <f>name!D17</f>
        <v>51 Skilled agricultural and related trades</v>
      </c>
      <c r="B20" s="11">
        <f t="shared" si="10"/>
        <v>4.2171130192390249</v>
      </c>
      <c r="C20" s="11">
        <f t="shared" si="10"/>
        <v>5.1794312019352686</v>
      </c>
      <c r="D20" s="11">
        <f t="shared" si="10"/>
        <v>0.96231818269624303</v>
      </c>
      <c r="E20" s="11">
        <f t="shared" si="10"/>
        <v>2.5845150104418919</v>
      </c>
      <c r="F20" s="11">
        <f t="shared" si="10"/>
        <v>3.5468331931381347</v>
      </c>
      <c r="G20" s="200">
        <f t="shared" si="3"/>
        <v>3.2380618004349548E-2</v>
      </c>
      <c r="H20" s="11"/>
      <c r="I20" s="11" t="str">
        <f t="shared" si="11"/>
        <v>Professional occupations</v>
      </c>
      <c r="J20" s="11">
        <v>7.1928106241934469</v>
      </c>
      <c r="K20" s="11">
        <v>10.360354854740413</v>
      </c>
      <c r="L20" s="11">
        <v>3.1675442305469659</v>
      </c>
      <c r="M20" s="11">
        <v>4.0215635523487601</v>
      </c>
      <c r="N20" s="11">
        <v>7.1891077828957259</v>
      </c>
      <c r="O20" s="11"/>
      <c r="P20" s="10" t="str">
        <f>name!D17</f>
        <v>51 Skilled agricultural and related trades</v>
      </c>
      <c r="Q20" s="11">
        <v>3.2085296435726134</v>
      </c>
      <c r="R20" s="11">
        <v>3.7128318634893174</v>
      </c>
      <c r="S20" s="345">
        <f t="shared" si="4"/>
        <v>0.50430221991670399</v>
      </c>
      <c r="T20" s="345">
        <v>1.7470928667945329</v>
      </c>
      <c r="U20" s="345">
        <f t="shared" si="5"/>
        <v>2.2513950867112369</v>
      </c>
      <c r="V20" s="346">
        <f t="shared" si="6"/>
        <v>2.9404693516799529E-2</v>
      </c>
      <c r="X20" s="10" t="str">
        <f>name!B17</f>
        <v>Finance and insurance</v>
      </c>
      <c r="Y20" s="11">
        <v>11.068999999999981</v>
      </c>
      <c r="Z20" s="11">
        <v>9.6159999999999926</v>
      </c>
      <c r="AA20" s="345">
        <f t="shared" si="7"/>
        <v>-1.4529999999999887</v>
      </c>
      <c r="AB20" s="11">
        <v>4.9977720247469231</v>
      </c>
      <c r="AC20" s="345">
        <f t="shared" si="8"/>
        <v>3.5447720247469343</v>
      </c>
      <c r="AD20" s="348">
        <f t="shared" si="9"/>
        <v>2.5151416848255836E-2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16.973328697190944</v>
      </c>
      <c r="C21" s="11">
        <f t="shared" si="10"/>
        <v>16.711918379200284</v>
      </c>
      <c r="D21" s="11">
        <f t="shared" si="10"/>
        <v>-0.26141031799065861</v>
      </c>
      <c r="E21" s="11">
        <f t="shared" si="10"/>
        <v>6.6045840135089522</v>
      </c>
      <c r="F21" s="11">
        <f t="shared" si="10"/>
        <v>6.3431736955182938</v>
      </c>
      <c r="G21" s="200">
        <f t="shared" si="3"/>
        <v>2.2152956000829116E-2</v>
      </c>
      <c r="H21" s="11"/>
      <c r="I21" s="11" t="str">
        <f t="shared" si="11"/>
        <v>Associate professional occupations</v>
      </c>
      <c r="J21" s="11">
        <v>1.2775010955521471</v>
      </c>
      <c r="K21" s="11">
        <v>2.0408359996456671</v>
      </c>
      <c r="L21" s="11">
        <v>0.76333490409351967</v>
      </c>
      <c r="M21" s="11">
        <v>0.81999031474251793</v>
      </c>
      <c r="N21" s="11">
        <v>1.5833252188360376</v>
      </c>
      <c r="O21" s="11"/>
      <c r="P21" s="10" t="str">
        <f>name!D18</f>
        <v>52 Skilled metal, electrical and electronic trades</v>
      </c>
      <c r="Q21" s="11">
        <v>16.33565203473584</v>
      </c>
      <c r="R21" s="11">
        <v>15.309491557319198</v>
      </c>
      <c r="S21" s="345">
        <f t="shared" si="4"/>
        <v>-1.0261604774166422</v>
      </c>
      <c r="T21" s="345">
        <v>5.9551956025937969</v>
      </c>
      <c r="U21" s="345">
        <f t="shared" si="5"/>
        <v>4.9290351251771547</v>
      </c>
      <c r="V21" s="346">
        <f t="shared" si="6"/>
        <v>2.0937933659902486E-2</v>
      </c>
      <c r="X21" s="10" t="str">
        <f>name!B18</f>
        <v>Real estate</v>
      </c>
      <c r="Y21" s="11">
        <v>9.3099999999999898</v>
      </c>
      <c r="Z21" s="11">
        <v>10.376999999999976</v>
      </c>
      <c r="AA21" s="345">
        <f t="shared" si="7"/>
        <v>1.066999999999986</v>
      </c>
      <c r="AB21" s="11">
        <v>4.7494794647785374</v>
      </c>
      <c r="AC21" s="345">
        <f t="shared" si="8"/>
        <v>5.8164794647785234</v>
      </c>
      <c r="AD21" s="348">
        <f t="shared" si="9"/>
        <v>2.7861590248948964E-2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11.663353379715648</v>
      </c>
      <c r="C22" s="11">
        <f t="shared" si="10"/>
        <v>10.858644861174188</v>
      </c>
      <c r="D22" s="11">
        <f t="shared" si="10"/>
        <v>-0.80470851854145897</v>
      </c>
      <c r="E22" s="11">
        <f t="shared" si="10"/>
        <v>4.8397450322755802</v>
      </c>
      <c r="F22" s="11">
        <f t="shared" si="10"/>
        <v>4.03503651373412</v>
      </c>
      <c r="G22" s="200">
        <f t="shared" si="3"/>
        <v>2.3409561911524435E-2</v>
      </c>
      <c r="H22" s="11"/>
      <c r="I22" s="11" t="str">
        <f t="shared" si="11"/>
        <v>Administrative and secretarial occupations</v>
      </c>
      <c r="J22" s="11">
        <v>0.3430375658496348</v>
      </c>
      <c r="K22" s="11">
        <v>0.64766434260816397</v>
      </c>
      <c r="L22" s="11">
        <v>0.30462677675852923</v>
      </c>
      <c r="M22" s="11">
        <v>0.27653464179983278</v>
      </c>
      <c r="N22" s="11">
        <v>0.58116141855836201</v>
      </c>
      <c r="O22" s="11"/>
      <c r="P22" s="10" t="str">
        <f>name!D19</f>
        <v>53 Skilled construction and building trades</v>
      </c>
      <c r="Q22" s="11">
        <v>11.403011822288766</v>
      </c>
      <c r="R22" s="11">
        <v>10.654820235090041</v>
      </c>
      <c r="S22" s="345">
        <f t="shared" si="4"/>
        <v>-0.74819158719872547</v>
      </c>
      <c r="T22" s="345">
        <v>4.7405291954945179</v>
      </c>
      <c r="U22" s="345">
        <f t="shared" si="5"/>
        <v>3.9923376082957924</v>
      </c>
      <c r="V22" s="346">
        <f t="shared" si="6"/>
        <v>2.3446822058774019E-2</v>
      </c>
      <c r="X22" s="10" t="str">
        <f>name!B19</f>
        <v>Professional services</v>
      </c>
      <c r="Y22" s="11">
        <v>64.928999999999974</v>
      </c>
      <c r="Z22" s="11">
        <v>73.769999999999982</v>
      </c>
      <c r="AA22" s="345">
        <f t="shared" si="7"/>
        <v>8.8410000000000082</v>
      </c>
      <c r="AB22" s="11">
        <v>33.579670215318956</v>
      </c>
      <c r="AC22" s="345">
        <f t="shared" si="8"/>
        <v>42.420670215318964</v>
      </c>
      <c r="AD22" s="348">
        <f t="shared" si="9"/>
        <v>2.8179757820581797E-2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9.7900683622373883</v>
      </c>
      <c r="C23" s="11">
        <f t="shared" si="10"/>
        <v>11.289539360541383</v>
      </c>
      <c r="D23" s="11">
        <f t="shared" si="10"/>
        <v>1.4994709983039938</v>
      </c>
      <c r="E23" s="11">
        <f t="shared" si="10"/>
        <v>4.7235941833279345</v>
      </c>
      <c r="F23" s="11">
        <f t="shared" si="10"/>
        <v>6.2230651816319291</v>
      </c>
      <c r="G23" s="200">
        <f t="shared" si="3"/>
        <v>2.6595650220947009E-2</v>
      </c>
      <c r="H23" s="11"/>
      <c r="I23" s="11" t="str">
        <f t="shared" si="11"/>
        <v>Skilled trades occupations</v>
      </c>
      <c r="J23" s="11">
        <v>8.8362447454758963E-2</v>
      </c>
      <c r="K23" s="11">
        <v>0.14932389851196531</v>
      </c>
      <c r="L23" s="11">
        <v>6.0961451057206337E-2</v>
      </c>
      <c r="M23" s="11">
        <v>6.3559900752058127E-2</v>
      </c>
      <c r="N23" s="11">
        <v>0.12452135180926446</v>
      </c>
      <c r="O23" s="11"/>
      <c r="P23" s="10" t="str">
        <f>name!D20</f>
        <v>54 Textiles, printing and other skilled trades</v>
      </c>
      <c r="Q23" s="11">
        <v>5.5376262439285977</v>
      </c>
      <c r="R23" s="11">
        <v>6.2630640608740942</v>
      </c>
      <c r="S23" s="345">
        <f t="shared" si="4"/>
        <v>0.72543781694549647</v>
      </c>
      <c r="T23" s="345">
        <v>1.9873401850616579</v>
      </c>
      <c r="U23" s="345">
        <f t="shared" si="5"/>
        <v>2.7127780020071546</v>
      </c>
      <c r="V23" s="346">
        <f t="shared" si="6"/>
        <v>2.0654438318923773E-2</v>
      </c>
      <c r="X23" s="10" t="str">
        <f>name!B20</f>
        <v>Support services</v>
      </c>
      <c r="Y23" s="11">
        <v>51.221999999999959</v>
      </c>
      <c r="Z23" s="11">
        <v>58.122000000000071</v>
      </c>
      <c r="AA23" s="345">
        <f t="shared" si="7"/>
        <v>6.9000000000001123</v>
      </c>
      <c r="AB23" s="11">
        <v>25.379620563833257</v>
      </c>
      <c r="AC23" s="345">
        <f t="shared" si="8"/>
        <v>32.279620563833369</v>
      </c>
      <c r="AD23" s="348">
        <f t="shared" si="9"/>
        <v>2.719310382342921E-2</v>
      </c>
    </row>
    <row r="24" spans="1:30" x14ac:dyDescent="0.2">
      <c r="A24" s="10" t="str">
        <f>name!D21</f>
        <v>61 Caring personal service occupations</v>
      </c>
      <c r="B24" s="11">
        <f t="shared" si="10"/>
        <v>34.120519963861213</v>
      </c>
      <c r="C24" s="11">
        <f t="shared" si="10"/>
        <v>38.36333211521422</v>
      </c>
      <c r="D24" s="11">
        <f t="shared" si="10"/>
        <v>4.2428121513530197</v>
      </c>
      <c r="E24" s="11">
        <f t="shared" si="10"/>
        <v>20.040469173154136</v>
      </c>
      <c r="F24" s="11">
        <f t="shared" si="10"/>
        <v>24.283281324507158</v>
      </c>
      <c r="G24" s="200">
        <f t="shared" si="3"/>
        <v>3.1283485224139929E-2</v>
      </c>
      <c r="H24" s="11"/>
      <c r="I24" s="11" t="str">
        <f t="shared" si="11"/>
        <v>Caring, leisure and other service occupations</v>
      </c>
      <c r="J24" s="11">
        <v>6.1476445203645938E-2</v>
      </c>
      <c r="K24" s="11">
        <v>0.10371270766930747</v>
      </c>
      <c r="L24" s="11">
        <v>4.2236262465661541E-2</v>
      </c>
      <c r="M24" s="11">
        <v>4.6515213858974738E-2</v>
      </c>
      <c r="N24" s="11">
        <v>8.8751476324636286E-2</v>
      </c>
      <c r="O24" s="11"/>
      <c r="P24" s="10" t="str">
        <f>name!D21</f>
        <v>61 Caring personal service occupations</v>
      </c>
      <c r="Q24" s="11">
        <v>6.6546261969649709</v>
      </c>
      <c r="R24" s="11">
        <v>9.4149605692304341</v>
      </c>
      <c r="S24" s="345">
        <f t="shared" si="4"/>
        <v>2.7603343722654632</v>
      </c>
      <c r="T24" s="345">
        <v>3.6909774432382165</v>
      </c>
      <c r="U24" s="345">
        <f t="shared" si="5"/>
        <v>6.4513118155036793</v>
      </c>
      <c r="V24" s="346">
        <f t="shared" si="6"/>
        <v>2.9853568118188623E-2</v>
      </c>
      <c r="X24" s="10" t="str">
        <f>name!B21</f>
        <v>Public admin. and defence</v>
      </c>
      <c r="Y24" s="11">
        <v>14.544000000000015</v>
      </c>
      <c r="Z24" s="11">
        <v>14.919999999999995</v>
      </c>
      <c r="AA24" s="345">
        <f t="shared" si="7"/>
        <v>0.37599999999997991</v>
      </c>
      <c r="AB24" s="11">
        <v>7.2588968149889652</v>
      </c>
      <c r="AC24" s="345">
        <f t="shared" si="8"/>
        <v>7.6348968149889451</v>
      </c>
      <c r="AD24" s="348">
        <f t="shared" si="9"/>
        <v>2.7358508890741096E-2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13.109653413017478</v>
      </c>
      <c r="C25" s="11">
        <f t="shared" si="10"/>
        <v>12.658944292492638</v>
      </c>
      <c r="D25" s="11">
        <f t="shared" si="10"/>
        <v>-0.45070912052483747</v>
      </c>
      <c r="E25" s="11">
        <f t="shared" si="10"/>
        <v>6.3664914506528607</v>
      </c>
      <c r="F25" s="11">
        <f t="shared" si="10"/>
        <v>5.9157823301280228</v>
      </c>
      <c r="G25" s="200">
        <f t="shared" si="3"/>
        <v>2.6740718766137261E-2</v>
      </c>
      <c r="H25" s="11"/>
      <c r="I25" s="11" t="str">
        <f t="shared" si="11"/>
        <v>Sales and customer service occupations</v>
      </c>
      <c r="J25" s="11">
        <v>0.1516964263014548</v>
      </c>
      <c r="K25" s="11">
        <v>0.23582487665548521</v>
      </c>
      <c r="L25" s="11">
        <v>8.412845035403041E-2</v>
      </c>
      <c r="M25" s="11">
        <v>9.2825058262141324E-2</v>
      </c>
      <c r="N25" s="11">
        <v>0.17695350861617173</v>
      </c>
      <c r="O25" s="11"/>
      <c r="P25" s="10" t="str">
        <f>name!D22</f>
        <v>62 Leisure, travel and related personal service occupations</v>
      </c>
      <c r="Q25" s="11">
        <v>4.0708779337105803</v>
      </c>
      <c r="R25" s="11">
        <v>4.5310012605788241</v>
      </c>
      <c r="S25" s="345">
        <f t="shared" si="4"/>
        <v>0.46012332686824386</v>
      </c>
      <c r="T25" s="345">
        <v>1.8438517696187882</v>
      </c>
      <c r="U25" s="345">
        <f t="shared" si="5"/>
        <v>2.303975096487032</v>
      </c>
      <c r="V25" s="346">
        <f t="shared" si="6"/>
        <v>2.5218548238717275E-2</v>
      </c>
      <c r="X25" s="10" t="str">
        <f>name!B22</f>
        <v>Education</v>
      </c>
      <c r="Y25" s="11">
        <v>49.098999999999982</v>
      </c>
      <c r="Z25" s="11">
        <v>50.139999999999979</v>
      </c>
      <c r="AA25" s="345">
        <f t="shared" si="7"/>
        <v>1.0409999999999968</v>
      </c>
      <c r="AB25" s="11">
        <v>25.944737952594142</v>
      </c>
      <c r="AC25" s="345">
        <f t="shared" si="8"/>
        <v>26.985737952594139</v>
      </c>
      <c r="AD25" s="348">
        <f t="shared" si="9"/>
        <v>2.8685900798985697E-2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0.60906364586652584</v>
      </c>
      <c r="C26" s="11">
        <f t="shared" si="10"/>
        <v>0.49074965945791343</v>
      </c>
      <c r="D26" s="11">
        <f t="shared" si="10"/>
        <v>-0.11831398640861239</v>
      </c>
      <c r="E26" s="11">
        <f t="shared" si="10"/>
        <v>0.23210064092924293</v>
      </c>
      <c r="F26" s="11">
        <f t="shared" si="10"/>
        <v>0.11378665452063055</v>
      </c>
      <c r="G26" s="200">
        <f t="shared" si="3"/>
        <v>2.1757599454850673E-2</v>
      </c>
      <c r="H26" s="11"/>
      <c r="I26" s="11" t="str">
        <f t="shared" si="11"/>
        <v>Process, plant and machine operatives</v>
      </c>
      <c r="J26" s="11">
        <v>7.1365725449813566E-2</v>
      </c>
      <c r="K26" s="11">
        <v>0.12473346085896686</v>
      </c>
      <c r="L26" s="11">
        <v>5.3367735409153301E-2</v>
      </c>
      <c r="M26" s="11">
        <v>6.0844978868398431E-2</v>
      </c>
      <c r="N26" s="11">
        <v>0.11421271427755172</v>
      </c>
      <c r="O26" s="11"/>
      <c r="P26" s="10" t="str">
        <f>name!D23</f>
        <v>63 Community and civil enforcement occupations</v>
      </c>
      <c r="Q26" s="11">
        <v>0.47420589626658421</v>
      </c>
      <c r="R26" s="11">
        <v>0.30619587147802307</v>
      </c>
      <c r="S26" s="345">
        <f t="shared" si="4"/>
        <v>-0.16801002478856114</v>
      </c>
      <c r="T26" s="345">
        <v>0.12210839505837569</v>
      </c>
      <c r="U26" s="345">
        <f t="shared" si="5"/>
        <v>-4.5901629730185453E-2</v>
      </c>
      <c r="V26" s="346">
        <f t="shared" si="6"/>
        <v>1.5392344038460459E-2</v>
      </c>
      <c r="X26" s="10" t="str">
        <f>name!B23</f>
        <v>Health and social work</v>
      </c>
      <c r="Y26" s="11">
        <v>52.09599999999994</v>
      </c>
      <c r="Z26" s="11">
        <v>55.022999999999968</v>
      </c>
      <c r="AA26" s="345">
        <f t="shared" si="7"/>
        <v>2.927000000000028</v>
      </c>
      <c r="AB26" s="11">
        <v>29.671306887787615</v>
      </c>
      <c r="AC26" s="345">
        <f t="shared" si="8"/>
        <v>32.598306887787643</v>
      </c>
      <c r="AD26" s="348">
        <f t="shared" si="9"/>
        <v>3.0508759411896236E-2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34.228482407914548</v>
      </c>
      <c r="C27" s="11">
        <f t="shared" si="12"/>
        <v>32.962455671638715</v>
      </c>
      <c r="D27" s="11">
        <f t="shared" si="12"/>
        <v>-1.2660267362758242</v>
      </c>
      <c r="E27" s="11">
        <f t="shared" si="12"/>
        <v>14.778604306019474</v>
      </c>
      <c r="F27" s="11">
        <f t="shared" si="12"/>
        <v>13.512577569743648</v>
      </c>
      <c r="G27" s="200">
        <f t="shared" si="3"/>
        <v>2.4215670199705386E-2</v>
      </c>
      <c r="H27" s="11"/>
      <c r="I27" s="11" t="str">
        <f t="shared" si="11"/>
        <v>Elementary occupations</v>
      </c>
      <c r="J27" s="11">
        <v>4.5175724874295227E-2</v>
      </c>
      <c r="K27" s="11">
        <v>6.1666623328608824E-2</v>
      </c>
      <c r="L27" s="11">
        <v>1.6490898454313591E-2</v>
      </c>
      <c r="M27" s="11">
        <v>2.9822402435295662E-2</v>
      </c>
      <c r="N27" s="11">
        <v>4.6313300889609249E-2</v>
      </c>
      <c r="O27" s="11"/>
      <c r="P27" s="10" t="str">
        <f>name!D24</f>
        <v>71 Sales occupations</v>
      </c>
      <c r="Q27" s="11">
        <v>15.447099905867976</v>
      </c>
      <c r="R27" s="11">
        <v>15.697970620846336</v>
      </c>
      <c r="S27" s="345">
        <f t="shared" si="4"/>
        <v>0.25087071497836</v>
      </c>
      <c r="T27" s="345">
        <v>5.2076266255472525</v>
      </c>
      <c r="U27" s="345">
        <f t="shared" si="5"/>
        <v>5.4584973405256125</v>
      </c>
      <c r="V27" s="346">
        <f t="shared" si="6"/>
        <v>1.9556973840365588E-2</v>
      </c>
      <c r="X27" s="10" t="str">
        <f>name!B24</f>
        <v>Arts and entertainment</v>
      </c>
      <c r="Y27" s="11">
        <v>15.237999999999984</v>
      </c>
      <c r="Z27" s="11">
        <v>18.560999999999982</v>
      </c>
      <c r="AA27" s="345">
        <f t="shared" si="7"/>
        <v>3.3229999999999986</v>
      </c>
      <c r="AB27" s="11">
        <v>8.5012953047188997</v>
      </c>
      <c r="AC27" s="345">
        <f t="shared" si="8"/>
        <v>11.824295304718898</v>
      </c>
      <c r="AD27" s="348">
        <f t="shared" si="9"/>
        <v>2.9997072276419567E-2</v>
      </c>
    </row>
    <row r="28" spans="1:30" x14ac:dyDescent="0.2">
      <c r="A28" s="10" t="str">
        <f>name!D25</f>
        <v>72 Customer service occupations</v>
      </c>
      <c r="B28" s="11">
        <f t="shared" si="12"/>
        <v>9.6910778125293415</v>
      </c>
      <c r="C28" s="11">
        <f t="shared" si="12"/>
        <v>12.078178289060462</v>
      </c>
      <c r="D28" s="11">
        <f t="shared" si="12"/>
        <v>2.3871004765311215</v>
      </c>
      <c r="E28" s="11">
        <f t="shared" si="12"/>
        <v>4.9628771355503432</v>
      </c>
      <c r="F28" s="11">
        <f t="shared" si="12"/>
        <v>7.3499776120814655</v>
      </c>
      <c r="G28" s="200">
        <f t="shared" si="3"/>
        <v>2.795045891183956E-2</v>
      </c>
      <c r="H28" s="11"/>
      <c r="O28" s="11"/>
      <c r="P28" s="10" t="str">
        <f>name!D25</f>
        <v>72 Customer service occupations</v>
      </c>
      <c r="Q28" s="11">
        <v>3.5011757124112788</v>
      </c>
      <c r="R28" s="11">
        <v>5.1273689335933597</v>
      </c>
      <c r="S28" s="345">
        <f t="shared" si="4"/>
        <v>1.6261932211820809</v>
      </c>
      <c r="T28" s="345">
        <v>1.5355586342360585</v>
      </c>
      <c r="U28" s="345">
        <f t="shared" si="5"/>
        <v>3.1617518554181396</v>
      </c>
      <c r="V28" s="346">
        <f t="shared" si="6"/>
        <v>2.4540213412024281E-2</v>
      </c>
      <c r="X28" s="10" t="str">
        <f>name!B25</f>
        <v>Other services</v>
      </c>
      <c r="Y28" s="11">
        <v>16.82</v>
      </c>
      <c r="Z28" s="11">
        <v>15.984000000000016</v>
      </c>
      <c r="AA28" s="345">
        <f t="shared" si="7"/>
        <v>-0.83599999999998431</v>
      </c>
      <c r="AB28" s="11">
        <v>8.2776027493353244</v>
      </c>
      <c r="AC28" s="345">
        <f t="shared" si="8"/>
        <v>7.4416027493353401</v>
      </c>
      <c r="AD28" s="348">
        <f t="shared" si="9"/>
        <v>2.7039349563256598E-2</v>
      </c>
    </row>
    <row r="29" spans="1:30" x14ac:dyDescent="0.2">
      <c r="A29" s="10" t="str">
        <f>name!D26</f>
        <v>81 Process, plant and machine operatives</v>
      </c>
      <c r="B29" s="11">
        <f t="shared" si="12"/>
        <v>7.0556909979899283</v>
      </c>
      <c r="C29" s="11">
        <f t="shared" si="12"/>
        <v>7.3538804712686616</v>
      </c>
      <c r="D29" s="11">
        <f t="shared" si="12"/>
        <v>0.29818947327873324</v>
      </c>
      <c r="E29" s="11">
        <f t="shared" si="12"/>
        <v>2.8526237559952294</v>
      </c>
      <c r="F29" s="11">
        <f t="shared" si="12"/>
        <v>3.1508132292739628</v>
      </c>
      <c r="G29" s="200">
        <f t="shared" si="3"/>
        <v>2.2894121521574995E-2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5.8375051463214653</v>
      </c>
      <c r="R29" s="11">
        <v>5.9168216020542674</v>
      </c>
      <c r="S29" s="345">
        <f t="shared" si="4"/>
        <v>7.9316455732802105E-2</v>
      </c>
      <c r="T29" s="345">
        <v>2.1828954484300223</v>
      </c>
      <c r="U29" s="345">
        <f t="shared" si="5"/>
        <v>2.2622119041628244</v>
      </c>
      <c r="V29" s="346">
        <f t="shared" si="6"/>
        <v>2.1404857588306125E-2</v>
      </c>
      <c r="X29" s="231" t="str">
        <f>name!B3</f>
        <v>All industries</v>
      </c>
      <c r="Y29" s="34">
        <f>SUM(Y7:Y28)</f>
        <v>580.8810000000002</v>
      </c>
      <c r="Z29" s="34">
        <f>SUM(Z7:Z28)</f>
        <v>627.94699999999989</v>
      </c>
      <c r="AA29" s="349">
        <f t="shared" si="7"/>
        <v>47.06599999999969</v>
      </c>
      <c r="AB29" s="34">
        <f>SUM(AB7:AB28)</f>
        <v>286.90887377665797</v>
      </c>
      <c r="AC29" s="349">
        <f t="shared" si="8"/>
        <v>333.97487377665766</v>
      </c>
      <c r="AD29" s="350">
        <f t="shared" si="9"/>
        <v>2.7121516601642526E-2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16.178035422600153</v>
      </c>
      <c r="C30" s="11">
        <f t="shared" si="12"/>
        <v>16.21706626974284</v>
      </c>
      <c r="D30" s="11">
        <f t="shared" si="12"/>
        <v>3.9030847142689673E-2</v>
      </c>
      <c r="E30" s="11">
        <f t="shared" si="12"/>
        <v>8.5548379024193473</v>
      </c>
      <c r="F30" s="11">
        <f t="shared" si="12"/>
        <v>8.5938687495620378</v>
      </c>
      <c r="G30" s="200">
        <f t="shared" si="3"/>
        <v>2.8702794031421064E-2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10.869867503891127</v>
      </c>
      <c r="K30" s="11">
        <f t="array" ref="K30:K38">MMULT(aggregation!$B$13:$AA$21,C65:C90)</f>
        <v>14.960821623375075</v>
      </c>
      <c r="L30" s="11">
        <f t="array" ref="L30:L38">MMULT(aggregation!$B$13:$AA$21,D65:D90)</f>
        <v>4.090954119483948</v>
      </c>
      <c r="M30" s="11">
        <f t="array" ref="M30:M38">MMULT(aggregation!$B$13:$AA$21,E65:E90)</f>
        <v>6.9709011267278154</v>
      </c>
      <c r="N30" s="11">
        <f t="array" ref="N30:N38">MMULT(aggregation!$B$13:$AA$21,F65:F90)</f>
        <v>11.061855246211763</v>
      </c>
      <c r="O30" s="11"/>
      <c r="P30" s="10" t="str">
        <f>name!D27</f>
        <v>82 Transport and mobile machine drivers and operatives</v>
      </c>
      <c r="Q30" s="11">
        <v>14.79788138310572</v>
      </c>
      <c r="R30" s="11">
        <v>14.149672115493328</v>
      </c>
      <c r="S30" s="345">
        <f t="shared" si="4"/>
        <v>-0.64820926761239228</v>
      </c>
      <c r="T30" s="345">
        <v>7.4661807892821601</v>
      </c>
      <c r="U30" s="345">
        <f t="shared" si="5"/>
        <v>6.8179715216697678</v>
      </c>
      <c r="V30" s="346">
        <f t="shared" si="6"/>
        <v>2.7606850839557051E-2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5.6232553409591217</v>
      </c>
      <c r="C31" s="11">
        <f t="shared" si="12"/>
        <v>11.837179398559348</v>
      </c>
      <c r="D31" s="11">
        <f t="shared" si="12"/>
        <v>6.2139240576002255</v>
      </c>
      <c r="E31" s="11">
        <f t="shared" si="12"/>
        <v>4.5539450968853119</v>
      </c>
      <c r="F31" s="11">
        <f t="shared" si="12"/>
        <v>10.767869154485538</v>
      </c>
      <c r="G31" s="200">
        <f t="shared" si="3"/>
        <v>4.0341767662959382E-2</v>
      </c>
      <c r="H31" s="11"/>
      <c r="I31" s="11" t="str">
        <f>I20</f>
        <v>Professional occupations</v>
      </c>
      <c r="J31" s="11">
        <v>42.986915896348833</v>
      </c>
      <c r="K31" s="11">
        <v>64.010147365469123</v>
      </c>
      <c r="L31" s="11">
        <v>21.02323146912029</v>
      </c>
      <c r="M31" s="11">
        <v>25.529236182634001</v>
      </c>
      <c r="N31" s="11">
        <v>46.552467651754291</v>
      </c>
      <c r="O31" s="11"/>
      <c r="P31" s="10" t="str">
        <f>name!D28</f>
        <v>91 Elementary trades and related occupations</v>
      </c>
      <c r="Q31" s="11">
        <v>4.6412288240946804</v>
      </c>
      <c r="R31" s="11">
        <v>6.9323140411211766</v>
      </c>
      <c r="S31" s="345">
        <f t="shared" si="4"/>
        <v>2.2910852170264961</v>
      </c>
      <c r="T31" s="345">
        <v>2.1299107111588782</v>
      </c>
      <c r="U31" s="345">
        <f t="shared" si="5"/>
        <v>4.4209959281853743</v>
      </c>
      <c r="V31" s="346">
        <f t="shared" si="6"/>
        <v>2.5499025922987695E-2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50.055838923748603</v>
      </c>
      <c r="C32" s="11">
        <f t="shared" si="12"/>
        <v>41.864819678104197</v>
      </c>
      <c r="D32" s="11">
        <f t="shared" si="12"/>
        <v>-8.1910192456444086</v>
      </c>
      <c r="E32" s="11">
        <f t="shared" si="12"/>
        <v>21.247747572340881</v>
      </c>
      <c r="F32" s="11">
        <f t="shared" si="12"/>
        <v>13.056728326696472</v>
      </c>
      <c r="G32" s="200">
        <f t="shared" ref="G32" si="13">IF(B32&gt;0,(1+(E32/B32))^(1/($C$6-$B$6))-1,0)</f>
        <v>2.3867541716806606E-2</v>
      </c>
      <c r="H32" s="11"/>
      <c r="I32" s="11" t="str">
        <f>I21</f>
        <v>Associate professional occupations</v>
      </c>
      <c r="J32" s="11">
        <v>12.804893377408021</v>
      </c>
      <c r="K32" s="11">
        <v>18.629724599341966</v>
      </c>
      <c r="L32" s="11">
        <v>5.8248312219339438</v>
      </c>
      <c r="M32" s="11">
        <v>7.8190947455318867</v>
      </c>
      <c r="N32" s="11">
        <v>13.64392596746583</v>
      </c>
      <c r="O32" s="11"/>
      <c r="P32" s="10" t="str">
        <f>name!D29</f>
        <v>92 Elementary administration and service occupations</v>
      </c>
      <c r="Q32" s="11">
        <v>24.043255255557895</v>
      </c>
      <c r="R32" s="11">
        <v>21.240855814091862</v>
      </c>
      <c r="S32" s="345">
        <f t="shared" ref="S32" si="14">R32-Q32</f>
        <v>-2.8023994414660329</v>
      </c>
      <c r="T32" s="345">
        <v>8.8363410821302431</v>
      </c>
      <c r="U32" s="345">
        <f>SUM(S32:T32)</f>
        <v>6.0339416406642101</v>
      </c>
      <c r="V32" s="346">
        <f t="shared" ref="V32" si="15">IF(Q32&gt;0,(1+(T32/Q32))^(1/($C$6-$B$6))-1,0)</f>
        <v>2.1085746845252107E-2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580.88100000000031</v>
      </c>
      <c r="C33" s="11">
        <f>SUM(C62,C91,C120,C149,C178,C207,C236,C265,C294)</f>
        <v>627.94699999999989</v>
      </c>
      <c r="D33" s="11">
        <f t="shared" si="12"/>
        <v>47.065999999999661</v>
      </c>
      <c r="E33" s="11">
        <f t="shared" si="12"/>
        <v>286.90887377665797</v>
      </c>
      <c r="F33" s="11">
        <f t="shared" si="12"/>
        <v>333.97487377665755</v>
      </c>
      <c r="G33" s="200">
        <f t="shared" si="3"/>
        <v>2.7121516601642526E-2</v>
      </c>
      <c r="H33" s="11"/>
      <c r="I33" s="11" t="str">
        <f>I22</f>
        <v>Administrative and secretarial occupations</v>
      </c>
      <c r="J33" s="11">
        <v>4.1571409171648357</v>
      </c>
      <c r="K33" s="11">
        <v>7.0587549488471648</v>
      </c>
      <c r="L33" s="11">
        <v>2.9016140316823287</v>
      </c>
      <c r="M33" s="11">
        <v>3.1383846183507753</v>
      </c>
      <c r="N33" s="11">
        <v>6.0399986500331035</v>
      </c>
      <c r="O33" s="11"/>
      <c r="P33" s="10" t="str">
        <f>name!D3</f>
        <v>All occupations</v>
      </c>
      <c r="Q33" s="11">
        <f>SUM(Q7:Q32)</f>
        <v>307.35790725120529</v>
      </c>
      <c r="R33" s="11">
        <f>SUM(R7:R32)</f>
        <v>333.3097414973368</v>
      </c>
      <c r="S33" s="345">
        <f>R33-Q33</f>
        <v>25.951834246131511</v>
      </c>
      <c r="T33" s="11">
        <f>SUM(T7:T32)</f>
        <v>127.77804026988261</v>
      </c>
      <c r="U33" s="345">
        <f>SUM(S33:T33)</f>
        <v>153.72987451601412</v>
      </c>
      <c r="V33" s="346">
        <f t="shared" si="6"/>
        <v>2.3447033423903862E-2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1.2762329904400265</v>
      </c>
      <c r="K34" s="11">
        <v>2.2942125818609393</v>
      </c>
      <c r="L34" s="11">
        <v>1.0179795914209131</v>
      </c>
      <c r="M34" s="11">
        <v>0.95496896576970347</v>
      </c>
      <c r="N34" s="11">
        <v>1.9729485571906167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2.3195222967028859</v>
      </c>
      <c r="K35" s="11">
        <v>3.9579618206735532</v>
      </c>
      <c r="L35" s="11">
        <v>1.6384395239706671</v>
      </c>
      <c r="M35" s="11">
        <v>1.8928185322952846</v>
      </c>
      <c r="N35" s="11">
        <v>3.5312580562659517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0.93108674552631698</v>
      </c>
      <c r="C36" s="11">
        <v>1.262319445712359</v>
      </c>
      <c r="D36" s="11">
        <f>C36-B36</f>
        <v>0.33123270018604201</v>
      </c>
      <c r="E36" s="11">
        <v>0.57260809943166668</v>
      </c>
      <c r="F36" s="11">
        <f>SUM(D36:E36)</f>
        <v>0.90384079961770869</v>
      </c>
      <c r="G36" s="200">
        <f>IF(B36&gt;0,(1+(E36/B36))^(1/($C$6-$B$6))-1,0)</f>
        <v>3.2471259246807271E-2</v>
      </c>
      <c r="I36" s="11" t="str">
        <f t="shared" si="17"/>
        <v>Sales and customer service occupations</v>
      </c>
      <c r="J36" s="11">
        <v>2.0826801611306553</v>
      </c>
      <c r="K36" s="11">
        <v>3.5508949413437945</v>
      </c>
      <c r="L36" s="11">
        <v>1.4682147802131396</v>
      </c>
      <c r="M36" s="11">
        <v>1.3738008732292017</v>
      </c>
      <c r="N36" s="11">
        <v>2.8420156534423415</v>
      </c>
      <c r="P36" s="10" t="str">
        <f>name!D4</f>
        <v>11 Corporate managers and directors</v>
      </c>
      <c r="Q36" s="11">
        <v>18.936588417360774</v>
      </c>
      <c r="R36" s="11">
        <v>22.089080454391631</v>
      </c>
      <c r="S36" s="345">
        <f>R36-Q36</f>
        <v>3.1524920370308571</v>
      </c>
      <c r="T36" s="345">
        <v>11.692985668636988</v>
      </c>
      <c r="U36" s="345">
        <f>SUM(S36:T36)</f>
        <v>14.845477705667845</v>
      </c>
      <c r="V36" s="346">
        <f>IF(Q36&gt;0,(1+(T36/Q36))^(1/($C$6-$B$6))-1,0)</f>
        <v>3.2577397868154723E-2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0.34401677933881075</v>
      </c>
      <c r="C37" s="11">
        <v>0.54150307751103088</v>
      </c>
      <c r="D37" s="11">
        <f t="shared" ref="D37:D60" si="25">C37-B37</f>
        <v>0.19748629817222013</v>
      </c>
      <c r="E37" s="11">
        <v>0.27194866609481261</v>
      </c>
      <c r="F37" s="11">
        <f t="shared" ref="F37:F60" si="26">SUM(D37:E37)</f>
        <v>0.46943496426703274</v>
      </c>
      <c r="G37" s="200">
        <f t="shared" ref="G37:G62" si="27">IF(B37&gt;0,(1+(E37/B37))^(1/($C$6-$B$6))-1,0)</f>
        <v>3.9597233058058068E-2</v>
      </c>
      <c r="I37" s="11" t="str">
        <f t="shared" si="17"/>
        <v>Process, plant and machine operatives</v>
      </c>
      <c r="J37" s="11">
        <v>0.57824588574811875</v>
      </c>
      <c r="K37" s="11">
        <v>0.98530487490742225</v>
      </c>
      <c r="L37" s="11">
        <v>0.40705898915930355</v>
      </c>
      <c r="M37" s="11">
        <v>0.46362016870361822</v>
      </c>
      <c r="N37" s="11">
        <v>0.87067915786292183</v>
      </c>
      <c r="P37" s="10" t="str">
        <f>name!D5</f>
        <v>12 Other managers and proprietors</v>
      </c>
      <c r="Q37" s="11">
        <v>9.1296257543952031</v>
      </c>
      <c r="R37" s="11">
        <v>9.9391599259281094</v>
      </c>
      <c r="S37" s="345">
        <f t="shared" ref="S37:S60" si="28">R37-Q37</f>
        <v>0.8095341715329063</v>
      </c>
      <c r="T37" s="345">
        <v>5.9064229134222055</v>
      </c>
      <c r="U37" s="345">
        <f t="shared" ref="U37:U60" si="29">SUM(S37:T37)</f>
        <v>6.7159570849551118</v>
      </c>
      <c r="V37" s="346">
        <f t="shared" ref="V37:V62" si="30">IF(Q37&gt;0,(1+(T37/Q37))^(1/($C$6-$B$6))-1,0)</f>
        <v>3.3821079585897307E-2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2.7921513788026879</v>
      </c>
      <c r="C38" s="11">
        <v>4.4486720680686336</v>
      </c>
      <c r="D38" s="11">
        <f t="shared" si="25"/>
        <v>1.6565206892659456</v>
      </c>
      <c r="E38" s="11">
        <v>1.4169514753588055</v>
      </c>
      <c r="F38" s="11">
        <f t="shared" si="26"/>
        <v>3.0734721646247509</v>
      </c>
      <c r="G38" s="200">
        <f t="shared" si="27"/>
        <v>2.7740265340244319E-2</v>
      </c>
      <c r="I38" s="11" t="str">
        <f t="shared" si="17"/>
        <v>Elementary occupations</v>
      </c>
      <c r="J38" s="11">
        <v>1.4741307007272415</v>
      </c>
      <c r="K38" s="11">
        <v>2.3809216929168247</v>
      </c>
      <c r="L38" s="11">
        <v>0.90679099218958292</v>
      </c>
      <c r="M38" s="11">
        <v>1.0949096317938103</v>
      </c>
      <c r="N38" s="11">
        <v>2.0017006239833934</v>
      </c>
      <c r="P38" s="10" t="str">
        <f>name!D6</f>
        <v>21 Science, research, engineering and technology professionals</v>
      </c>
      <c r="Q38" s="11">
        <v>12.867471954575702</v>
      </c>
      <c r="R38" s="11">
        <v>20.912600163415139</v>
      </c>
      <c r="S38" s="345">
        <f t="shared" si="28"/>
        <v>8.0451282088394365</v>
      </c>
      <c r="T38" s="345">
        <v>9.2740201814645609</v>
      </c>
      <c r="U38" s="345">
        <f t="shared" si="29"/>
        <v>17.319148390303997</v>
      </c>
      <c r="V38" s="346">
        <f t="shared" si="30"/>
        <v>3.6845969155413272E-2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1.1853984276734244</v>
      </c>
      <c r="C39" s="11">
        <v>1.6527590804069265</v>
      </c>
      <c r="D39" s="11">
        <f t="shared" si="25"/>
        <v>0.46736065273350214</v>
      </c>
      <c r="E39" s="11">
        <v>0.73198623657740369</v>
      </c>
      <c r="F39" s="11">
        <f t="shared" si="26"/>
        <v>1.1993468893109058</v>
      </c>
      <c r="G39" s="200">
        <f t="shared" si="27"/>
        <v>3.2578298935491024E-2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14.856242496947115</v>
      </c>
      <c r="R39" s="11">
        <v>14.955458943394291</v>
      </c>
      <c r="S39" s="345">
        <f t="shared" si="28"/>
        <v>9.921644644717631E-2</v>
      </c>
      <c r="T39" s="345">
        <v>8.532028111381134</v>
      </c>
      <c r="U39" s="345">
        <f t="shared" si="29"/>
        <v>8.6312445578283103</v>
      </c>
      <c r="V39" s="346">
        <f t="shared" si="30"/>
        <v>3.0716611420484208E-2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2.2799161999952426</v>
      </c>
      <c r="C40" s="11">
        <v>2.8052508508221732</v>
      </c>
      <c r="D40" s="11">
        <f>C40-B40</f>
        <v>0.52533465082693054</v>
      </c>
      <c r="E40" s="11">
        <v>1.2852607968879119</v>
      </c>
      <c r="F40" s="11">
        <f>SUM(D40:E40)</f>
        <v>1.8105954477148425</v>
      </c>
      <c r="G40" s="200">
        <f>IF(B40&gt;0,(1+(E40/B40))^(1/($C$6-$B$6))-1,0)</f>
        <v>3.0253615818017332E-2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17.709671877370845</v>
      </c>
      <c r="R40" s="11">
        <v>18.024415491083349</v>
      </c>
      <c r="S40" s="345">
        <f t="shared" si="28"/>
        <v>0.31474361371250481</v>
      </c>
      <c r="T40" s="345">
        <v>9.6252988390548673</v>
      </c>
      <c r="U40" s="345">
        <f t="shared" si="29"/>
        <v>9.9400424527673721</v>
      </c>
      <c r="V40" s="346">
        <f t="shared" si="30"/>
        <v>2.9359807067311783E-2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0.93534461772209165</v>
      </c>
      <c r="C41" s="11">
        <v>1.4536728554426794</v>
      </c>
      <c r="D41" s="11">
        <f t="shared" si="25"/>
        <v>0.51832823772058778</v>
      </c>
      <c r="E41" s="11">
        <v>0.58736504352463903</v>
      </c>
      <c r="F41" s="11">
        <f t="shared" si="26"/>
        <v>1.1056932812452267</v>
      </c>
      <c r="G41" s="200">
        <f t="shared" si="27"/>
        <v>3.3022299962339741E-2</v>
      </c>
      <c r="I41" s="11" t="str">
        <f>I30</f>
        <v>Managers, directors and senior officials</v>
      </c>
      <c r="J41" s="11">
        <f t="array" ref="J41:J49">MMULT(aggregation!$B$13:$AA$21,B94:B119)</f>
        <v>22.262731075991084</v>
      </c>
      <c r="K41" s="11">
        <f t="array" ref="K41:K49">MMULT(aggregation!$B$13:$AA$21,C94:C119)</f>
        <v>24.594569912403085</v>
      </c>
      <c r="L41" s="11">
        <f t="array" ref="L41:L49">MMULT(aggregation!$B$13:$AA$21,D94:D119)</f>
        <v>2.3318388364120022</v>
      </c>
      <c r="M41" s="11">
        <f t="array" ref="M41:M49">MMULT(aggregation!$B$13:$AA$21,E94:E119)</f>
        <v>13.218103655654273</v>
      </c>
      <c r="N41" s="11">
        <f t="array" ref="N41:N49">MMULT(aggregation!$B$13:$AA$21,F94:F119)</f>
        <v>15.549942492066275</v>
      </c>
      <c r="P41" s="10" t="str">
        <f>name!D9</f>
        <v>24 Business, media and public service professionals</v>
      </c>
      <c r="Q41" s="11">
        <v>19.767283824335621</v>
      </c>
      <c r="R41" s="11">
        <v>23.324266523441889</v>
      </c>
      <c r="S41" s="345">
        <f t="shared" si="28"/>
        <v>3.5569826991062676</v>
      </c>
      <c r="T41" s="345">
        <v>11.643566882044993</v>
      </c>
      <c r="U41" s="345">
        <f t="shared" si="29"/>
        <v>15.200549581151261</v>
      </c>
      <c r="V41" s="346">
        <f t="shared" si="30"/>
        <v>3.1356587129125257E-2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0.32785521687830776</v>
      </c>
      <c r="C42" s="11">
        <v>0.5150948846622766</v>
      </c>
      <c r="D42" s="11">
        <f t="shared" si="25"/>
        <v>0.18723966778396883</v>
      </c>
      <c r="E42" s="11">
        <v>0.19295382993999594</v>
      </c>
      <c r="F42" s="11">
        <f t="shared" si="26"/>
        <v>0.38019349772396477</v>
      </c>
      <c r="G42" s="200">
        <f t="shared" si="27"/>
        <v>3.1335011694118009E-2</v>
      </c>
      <c r="I42" s="11" t="str">
        <f>I31</f>
        <v>Professional occupations</v>
      </c>
      <c r="J42" s="11">
        <v>53.206744512392838</v>
      </c>
      <c r="K42" s="11">
        <v>59.939799046682914</v>
      </c>
      <c r="L42" s="11">
        <v>6.7330545342900816</v>
      </c>
      <c r="M42" s="11">
        <v>26.863748434559042</v>
      </c>
      <c r="N42" s="11">
        <v>33.596802968849126</v>
      </c>
      <c r="P42" s="10" t="str">
        <f>name!D10</f>
        <v>31 Science, engineering and technology associate professionals</v>
      </c>
      <c r="Q42" s="11">
        <v>4.3338153777175519</v>
      </c>
      <c r="R42" s="11">
        <v>5.4907267725544173</v>
      </c>
      <c r="S42" s="345">
        <f t="shared" si="28"/>
        <v>1.1569113948368654</v>
      </c>
      <c r="T42" s="345">
        <v>2.4642859020715751</v>
      </c>
      <c r="U42" s="345">
        <f t="shared" si="29"/>
        <v>3.6211972969084405</v>
      </c>
      <c r="V42" s="346">
        <f t="shared" si="30"/>
        <v>3.0467933110535972E-2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4.5622753265588942E-2</v>
      </c>
      <c r="C43" s="11">
        <v>0.11142823053589805</v>
      </c>
      <c r="D43" s="11">
        <f t="shared" si="25"/>
        <v>6.580547727030911E-2</v>
      </c>
      <c r="E43" s="11">
        <v>5.2305815871582319E-2</v>
      </c>
      <c r="F43" s="11">
        <f t="shared" si="26"/>
        <v>0.11811129314189142</v>
      </c>
      <c r="G43" s="200">
        <f t="shared" si="27"/>
        <v>5.2240938716094254E-2</v>
      </c>
      <c r="I43" s="11" t="str">
        <f>I32</f>
        <v>Associate professional occupations</v>
      </c>
      <c r="J43" s="11">
        <v>27.054665539181272</v>
      </c>
      <c r="K43" s="11">
        <v>32.486405430867947</v>
      </c>
      <c r="L43" s="11">
        <v>5.4317398916866733</v>
      </c>
      <c r="M43" s="11">
        <v>14.941425855006575</v>
      </c>
      <c r="N43" s="11">
        <v>20.37316574669325</v>
      </c>
      <c r="P43" s="10" t="str">
        <f>name!D11</f>
        <v>32 Health and social care associate professionals</v>
      </c>
      <c r="Q43" s="11">
        <v>6.759482875792636</v>
      </c>
      <c r="R43" s="11">
        <v>12.443958566531601</v>
      </c>
      <c r="S43" s="345">
        <f t="shared" si="28"/>
        <v>5.6844756907389646</v>
      </c>
      <c r="T43" s="345">
        <v>6.592358454686722</v>
      </c>
      <c r="U43" s="345">
        <f t="shared" si="29"/>
        <v>12.276834145425687</v>
      </c>
      <c r="V43" s="346">
        <f t="shared" si="30"/>
        <v>4.6425978069924989E-2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2.7028976005784158E-2</v>
      </c>
      <c r="C44" s="11">
        <v>4.2769723629304097E-2</v>
      </c>
      <c r="D44" s="11">
        <f t="shared" si="25"/>
        <v>1.574074762351994E-2</v>
      </c>
      <c r="E44" s="11">
        <v>1.2563303879535147E-2</v>
      </c>
      <c r="F44" s="11">
        <f t="shared" si="26"/>
        <v>2.8304051503055087E-2</v>
      </c>
      <c r="G44" s="200">
        <f t="shared" si="27"/>
        <v>2.577488402643513E-2</v>
      </c>
      <c r="I44" s="11" t="str">
        <f>I33</f>
        <v>Administrative and secretarial occupations</v>
      </c>
      <c r="J44" s="11">
        <v>11.862040131264127</v>
      </c>
      <c r="K44" s="11">
        <v>17.361444873647169</v>
      </c>
      <c r="L44" s="11">
        <v>5.4994047423830432</v>
      </c>
      <c r="M44" s="11">
        <v>8.356905138527793</v>
      </c>
      <c r="N44" s="11">
        <v>13.856309880910837</v>
      </c>
      <c r="P44" s="10" t="str">
        <f>name!D12</f>
        <v>33 Protective service occupations</v>
      </c>
      <c r="Q44" s="11">
        <v>1.623055053777718</v>
      </c>
      <c r="R44" s="11">
        <v>1.9027784893735307</v>
      </c>
      <c r="S44" s="345">
        <f t="shared" si="28"/>
        <v>0.2797234355958127</v>
      </c>
      <c r="T44" s="345">
        <v>0.80049549617099269</v>
      </c>
      <c r="U44" s="345">
        <f t="shared" si="29"/>
        <v>1.0802189317668054</v>
      </c>
      <c r="V44" s="346">
        <f t="shared" si="30"/>
        <v>2.7088631266203755E-2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0.18898421398266599</v>
      </c>
      <c r="C45" s="11">
        <v>0.26434104891826676</v>
      </c>
      <c r="D45" s="11">
        <f t="shared" ref="D45:D46" si="31">C45-B45</f>
        <v>7.5356834935600775E-2</v>
      </c>
      <c r="E45" s="11">
        <v>0.12094334699143233</v>
      </c>
      <c r="F45" s="11">
        <f t="shared" ref="F45:F46" si="32">SUM(D45:E45)</f>
        <v>0.19630018192703311</v>
      </c>
      <c r="G45" s="200">
        <f t="shared" si="27"/>
        <v>3.3528153345852685E-2</v>
      </c>
      <c r="I45" s="11" t="str">
        <f t="shared" ref="I45:I49" si="33">I34</f>
        <v>Skilled trades occupations</v>
      </c>
      <c r="J45" s="11">
        <v>3.4969814255645852</v>
      </c>
      <c r="K45" s="11">
        <v>5.2769237543862024</v>
      </c>
      <c r="L45" s="11">
        <v>1.7799423288216174</v>
      </c>
      <c r="M45" s="11">
        <v>2.4890656840795189</v>
      </c>
      <c r="N45" s="11">
        <v>4.2690080129011356</v>
      </c>
      <c r="P45" s="10" t="str">
        <f>name!D13</f>
        <v>34 Culture, media and sports occupations</v>
      </c>
      <c r="Q45" s="11">
        <v>7.1093002421298674</v>
      </c>
      <c r="R45" s="11">
        <v>7.0821963282471554</v>
      </c>
      <c r="S45" s="345">
        <f t="shared" si="28"/>
        <v>-2.710391388271205E-2</v>
      </c>
      <c r="T45" s="345">
        <v>3.6228277855993936</v>
      </c>
      <c r="U45" s="345">
        <f t="shared" si="29"/>
        <v>3.5957238717166815</v>
      </c>
      <c r="V45" s="346">
        <f t="shared" si="30"/>
        <v>2.7836255136051813E-2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0.68800993541980038</v>
      </c>
      <c r="C46" s="11">
        <v>1.1072021118999213</v>
      </c>
      <c r="D46" s="11">
        <f t="shared" si="31"/>
        <v>0.41919217648012097</v>
      </c>
      <c r="E46" s="11">
        <v>0.44122401805997219</v>
      </c>
      <c r="F46" s="11">
        <f t="shared" si="32"/>
        <v>0.86041619454009322</v>
      </c>
      <c r="G46" s="200">
        <f t="shared" si="27"/>
        <v>3.3584404816512592E-2</v>
      </c>
      <c r="I46" s="11" t="str">
        <f t="shared" si="33"/>
        <v>Caring, leisure and other service occupations</v>
      </c>
      <c r="J46" s="11">
        <v>6.652022439936057</v>
      </c>
      <c r="K46" s="11">
        <v>9.4379163703620232</v>
      </c>
      <c r="L46" s="11">
        <v>2.7858939304259653</v>
      </c>
      <c r="M46" s="11">
        <v>5.1460626955937778</v>
      </c>
      <c r="N46" s="11">
        <v>7.9319566260197423</v>
      </c>
      <c r="P46" s="10" t="str">
        <f>name!D14</f>
        <v>35 Business and public service associate professionals</v>
      </c>
      <c r="Q46" s="11">
        <v>19.331547145471045</v>
      </c>
      <c r="R46" s="11">
        <v>22.007020373571439</v>
      </c>
      <c r="S46" s="345">
        <f t="shared" si="28"/>
        <v>2.6754732281003939</v>
      </c>
      <c r="T46" s="345">
        <v>11.064639002423053</v>
      </c>
      <c r="U46" s="345">
        <f t="shared" si="29"/>
        <v>13.740112230523447</v>
      </c>
      <c r="V46" s="346">
        <f t="shared" si="30"/>
        <v>3.0631706045973539E-2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0.31527302009962738</v>
      </c>
      <c r="C47" s="11">
        <v>0.56322845098575081</v>
      </c>
      <c r="D47" s="11">
        <f t="shared" si="25"/>
        <v>0.24795543088612343</v>
      </c>
      <c r="E47" s="11">
        <v>0.24174425233960808</v>
      </c>
      <c r="F47" s="11">
        <f t="shared" si="26"/>
        <v>0.48969968322573154</v>
      </c>
      <c r="G47" s="200">
        <f t="shared" si="27"/>
        <v>3.8672875502126169E-2</v>
      </c>
      <c r="I47" s="11" t="str">
        <f t="shared" si="33"/>
        <v>Sales and customer service occupations</v>
      </c>
      <c r="J47" s="11">
        <v>6.9866732671109562</v>
      </c>
      <c r="K47" s="11">
        <v>9.9767400755964459</v>
      </c>
      <c r="L47" s="11">
        <v>2.9900668084854889</v>
      </c>
      <c r="M47" s="11">
        <v>4.3989163728346918</v>
      </c>
      <c r="N47" s="11">
        <v>7.3889831813201807</v>
      </c>
      <c r="P47" s="10" t="str">
        <f>name!D15</f>
        <v>41 Administrative occupations</v>
      </c>
      <c r="Q47" s="11">
        <v>32.564104149680617</v>
      </c>
      <c r="R47" s="11">
        <v>30.381019257703215</v>
      </c>
      <c r="S47" s="345">
        <f t="shared" si="28"/>
        <v>-2.1830848919774013</v>
      </c>
      <c r="T47" s="345">
        <v>18.003783762759312</v>
      </c>
      <c r="U47" s="345">
        <f t="shared" si="29"/>
        <v>15.820698870781911</v>
      </c>
      <c r="V47" s="346">
        <f t="shared" si="30"/>
        <v>2.9775081690858851E-2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2.7764545750007415E-2</v>
      </c>
      <c r="C48" s="11">
        <v>8.4435891622413203E-2</v>
      </c>
      <c r="D48" s="11">
        <f t="shared" si="25"/>
        <v>5.6671345872405784E-2</v>
      </c>
      <c r="E48" s="11">
        <v>3.4790389460224704E-2</v>
      </c>
      <c r="F48" s="11">
        <f t="shared" si="26"/>
        <v>9.1461735332630495E-2</v>
      </c>
      <c r="G48" s="200">
        <f t="shared" si="27"/>
        <v>5.5645418188469575E-2</v>
      </c>
      <c r="I48" s="11" t="str">
        <f t="shared" si="33"/>
        <v>Process, plant and machine operatives</v>
      </c>
      <c r="J48" s="11">
        <v>1.3051019598828686</v>
      </c>
      <c r="K48" s="11">
        <v>2.1034586477702364</v>
      </c>
      <c r="L48" s="11">
        <v>0.79835668788736769</v>
      </c>
      <c r="M48" s="11">
        <v>1.0420649608821828</v>
      </c>
      <c r="N48" s="11">
        <v>1.8404216487695504</v>
      </c>
      <c r="P48" s="10" t="str">
        <f>name!D16</f>
        <v>42 Secretarial and related occupations</v>
      </c>
      <c r="Q48" s="11">
        <v>11.172098191197401</v>
      </c>
      <c r="R48" s="11">
        <v>7.4758061098974595</v>
      </c>
      <c r="S48" s="345">
        <f t="shared" si="28"/>
        <v>-3.6962920812999416</v>
      </c>
      <c r="T48" s="345">
        <v>5.0115939822028119</v>
      </c>
      <c r="U48" s="345">
        <f t="shared" si="29"/>
        <v>1.3153019009028704</v>
      </c>
      <c r="V48" s="346">
        <f t="shared" si="30"/>
        <v>2.5013356063424697E-2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1.5160273810299678E-2</v>
      </c>
      <c r="C49" s="11">
        <v>2.3596707967485742E-2</v>
      </c>
      <c r="D49" s="11">
        <f t="shared" si="25"/>
        <v>8.4364341571860641E-3</v>
      </c>
      <c r="E49" s="11">
        <v>1.3486867480183191E-2</v>
      </c>
      <c r="F49" s="11">
        <f t="shared" si="26"/>
        <v>2.1923301637369254E-2</v>
      </c>
      <c r="G49" s="200">
        <f t="shared" si="27"/>
        <v>4.3337818150926966E-2</v>
      </c>
      <c r="I49" s="11" t="str">
        <f t="shared" si="33"/>
        <v>Elementary occupations</v>
      </c>
      <c r="J49" s="11">
        <v>4.6106202421752194</v>
      </c>
      <c r="K49" s="11">
        <v>6.6081179864372972</v>
      </c>
      <c r="L49" s="11">
        <v>1.9974977442620783</v>
      </c>
      <c r="M49" s="11">
        <v>3.5400486417064285</v>
      </c>
      <c r="N49" s="11">
        <v>5.5375463859685068</v>
      </c>
      <c r="P49" s="10" t="str">
        <f>name!D17</f>
        <v>51 Skilled agricultural and related trades</v>
      </c>
      <c r="Q49" s="11">
        <v>1.0085833756664127</v>
      </c>
      <c r="R49" s="11">
        <v>1.466599338445951</v>
      </c>
      <c r="S49" s="345">
        <f t="shared" si="28"/>
        <v>0.45801596277953838</v>
      </c>
      <c r="T49" s="345">
        <v>0.83742214364735945</v>
      </c>
      <c r="U49" s="345">
        <f t="shared" si="29"/>
        <v>1.2954381064268978</v>
      </c>
      <c r="V49" s="346">
        <f t="shared" si="30"/>
        <v>4.11214941154594E-2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2.6334140982651126E-2</v>
      </c>
      <c r="C50" s="11">
        <v>3.6209872083795662E-2</v>
      </c>
      <c r="D50" s="11">
        <f t="shared" si="25"/>
        <v>9.8757311011445359E-3</v>
      </c>
      <c r="E50" s="11">
        <v>1.3550236421845746E-2</v>
      </c>
      <c r="F50" s="11">
        <f t="shared" si="26"/>
        <v>2.3425967522990282E-2</v>
      </c>
      <c r="G50" s="200">
        <f t="shared" si="27"/>
        <v>2.8061062575405415E-2</v>
      </c>
      <c r="O50" s="71"/>
      <c r="P50" s="10" t="str">
        <f>name!D18</f>
        <v>52 Skilled metal, electrical and electronic trades</v>
      </c>
      <c r="Q50" s="11">
        <v>0.63767666245508348</v>
      </c>
      <c r="R50" s="11">
        <v>1.402426821881086</v>
      </c>
      <c r="S50" s="345">
        <f t="shared" si="28"/>
        <v>0.76475015942600255</v>
      </c>
      <c r="T50" s="345">
        <v>0.64938841091515664</v>
      </c>
      <c r="U50" s="345">
        <f t="shared" si="29"/>
        <v>1.4141385703411591</v>
      </c>
      <c r="V50" s="346">
        <f t="shared" si="30"/>
        <v>4.793255454447154E-2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7.1618531468393212E-3</v>
      </c>
      <c r="C51" s="11">
        <v>1.2460717433824106E-2</v>
      </c>
      <c r="D51" s="11">
        <f t="shared" ref="D51" si="34">C51-B51</f>
        <v>5.2988642869847852E-3</v>
      </c>
      <c r="E51" s="11">
        <v>5.2757301915955165E-3</v>
      </c>
      <c r="F51" s="11">
        <f t="shared" ref="F51" si="35">SUM(D51:E51)</f>
        <v>1.0574594478580302E-2</v>
      </c>
      <c r="G51" s="200">
        <f t="shared" si="27"/>
        <v>3.7482323870462464E-2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0.26034155742688908</v>
      </c>
      <c r="R51" s="11">
        <v>0.20382462608413995</v>
      </c>
      <c r="S51" s="345">
        <f t="shared" si="28"/>
        <v>-5.6516931342749127E-2</v>
      </c>
      <c r="T51" s="345">
        <v>9.921583678105976E-2</v>
      </c>
      <c r="U51" s="345">
        <f t="shared" si="29"/>
        <v>4.2698905438310633E-2</v>
      </c>
      <c r="V51" s="346">
        <f t="shared" si="30"/>
        <v>2.1758631186167054E-2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3.970617951496884E-2</v>
      </c>
      <c r="C52" s="11">
        <v>7.7056601026859795E-2</v>
      </c>
      <c r="D52" s="11">
        <f t="shared" si="25"/>
        <v>3.7350421511890955E-2</v>
      </c>
      <c r="E52" s="11">
        <v>3.1247066658433669E-2</v>
      </c>
      <c r="F52" s="11">
        <f t="shared" si="26"/>
        <v>6.8597488170324628E-2</v>
      </c>
      <c r="G52" s="200">
        <f t="shared" si="27"/>
        <v>3.9459591950136375E-2</v>
      </c>
      <c r="I52" s="11" t="str">
        <f>I41</f>
        <v>Managers, directors and senior officials</v>
      </c>
      <c r="J52" s="11">
        <f t="array" ref="J52:J60">MMULT(aggregation!$B$13:$AA$21,B123:B148)</f>
        <v>4.6247206342008127</v>
      </c>
      <c r="K52" s="11">
        <f t="array" ref="K52:K60">MMULT(aggregation!$B$13:$AA$21,C123:C148)</f>
        <v>4.9863161379154732</v>
      </c>
      <c r="L52" s="11">
        <f t="array" ref="L52:L60">MMULT(aggregation!$B$13:$AA$21,D123:D148)</f>
        <v>0.36159550371465987</v>
      </c>
      <c r="M52" s="11">
        <f t="array" ref="M52:M60">MMULT(aggregation!$B$13:$AA$21,E123:E148)</f>
        <v>2.6023731555379741</v>
      </c>
      <c r="N52" s="11">
        <f t="array" ref="N52:N60">MMULT(aggregation!$B$13:$AA$21,F123:F148)</f>
        <v>2.9639686592526342</v>
      </c>
      <c r="P52" s="10" t="str">
        <f>name!D20</f>
        <v>54 Textiles, printing and other skilled trades</v>
      </c>
      <c r="Q52" s="11">
        <v>4.2524421183087853</v>
      </c>
      <c r="R52" s="11">
        <v>5.0264752996672746</v>
      </c>
      <c r="S52" s="345">
        <f t="shared" si="28"/>
        <v>0.77403318135848931</v>
      </c>
      <c r="T52" s="345">
        <v>2.7362539982662772</v>
      </c>
      <c r="U52" s="345">
        <f t="shared" si="29"/>
        <v>3.5102871796247666</v>
      </c>
      <c r="V52" s="346">
        <f t="shared" si="30"/>
        <v>3.367461198102073E-2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3.5641786821840146E-2</v>
      </c>
      <c r="C53" s="11">
        <v>6.5800217775854181E-2</v>
      </c>
      <c r="D53" s="11">
        <f t="shared" si="25"/>
        <v>3.0158430954014034E-2</v>
      </c>
      <c r="E53" s="11">
        <v>2.8938091117699124E-2</v>
      </c>
      <c r="F53" s="11">
        <f t="shared" si="26"/>
        <v>5.9096522071713162E-2</v>
      </c>
      <c r="G53" s="200">
        <f t="shared" si="27"/>
        <v>4.0421177192565549E-2</v>
      </c>
      <c r="I53" s="11" t="str">
        <f>I42</f>
        <v>Professional occupations</v>
      </c>
      <c r="J53" s="11">
        <v>6.930937876862191</v>
      </c>
      <c r="K53" s="11">
        <v>6.3035613005708981</v>
      </c>
      <c r="L53" s="11">
        <v>-0.62737657629129251</v>
      </c>
      <c r="M53" s="11">
        <v>2.3827995848225001</v>
      </c>
      <c r="N53" s="11">
        <v>1.7554230085312077</v>
      </c>
      <c r="P53" s="10" t="str">
        <f>name!D21</f>
        <v>61 Caring personal service occupations</v>
      </c>
      <c r="Q53" s="11">
        <v>27.465893766896261</v>
      </c>
      <c r="R53" s="11">
        <v>28.948371545983775</v>
      </c>
      <c r="S53" s="345">
        <f t="shared" si="28"/>
        <v>1.4824777790875139</v>
      </c>
      <c r="T53" s="345">
        <v>16.349491729915922</v>
      </c>
      <c r="U53" s="345">
        <f t="shared" si="29"/>
        <v>17.831969509003436</v>
      </c>
      <c r="V53" s="346">
        <f t="shared" si="30"/>
        <v>3.1625796448903953E-2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2.4183914248074659E-2</v>
      </c>
      <c r="C54" s="11">
        <v>3.534674205267261E-2</v>
      </c>
      <c r="D54" s="11">
        <f t="shared" ref="D54:D55" si="36">C54-B54</f>
        <v>1.1162827804597951E-2</v>
      </c>
      <c r="E54" s="11">
        <v>1.6383157870169734E-2</v>
      </c>
      <c r="F54" s="11">
        <f t="shared" ref="F54:F55" si="37">SUM(D54:E54)</f>
        <v>2.7545985674767685E-2</v>
      </c>
      <c r="G54" s="200">
        <f t="shared" si="27"/>
        <v>3.5086087535305843E-2</v>
      </c>
      <c r="I54" s="11" t="str">
        <f>I43</f>
        <v>Associate professional occupations</v>
      </c>
      <c r="J54" s="11">
        <v>6.1538513386279812</v>
      </c>
      <c r="K54" s="11">
        <v>6.9124185991085216</v>
      </c>
      <c r="L54" s="11">
        <v>0.75856726048054046</v>
      </c>
      <c r="M54" s="11">
        <v>3.0375803296045492</v>
      </c>
      <c r="N54" s="11">
        <v>3.7961475900850896</v>
      </c>
      <c r="P54" s="10" t="str">
        <f>name!D22</f>
        <v>62 Leisure, travel and related personal service occupations</v>
      </c>
      <c r="Q54" s="11">
        <v>9.0387754793068975</v>
      </c>
      <c r="R54" s="11">
        <v>8.1279430319138122</v>
      </c>
      <c r="S54" s="345">
        <f t="shared" si="28"/>
        <v>-0.91083244739308533</v>
      </c>
      <c r="T54" s="345">
        <v>4.5226396810340725</v>
      </c>
      <c r="U54" s="345">
        <f t="shared" si="29"/>
        <v>3.6118072336409872</v>
      </c>
      <c r="V54" s="346">
        <f t="shared" si="30"/>
        <v>2.7416085426219761E-2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1.6507441337311295E-3</v>
      </c>
      <c r="C55" s="11">
        <v>2.5657478407806874E-3</v>
      </c>
      <c r="D55" s="11">
        <f t="shared" si="36"/>
        <v>9.1500370704955796E-4</v>
      </c>
      <c r="E55" s="11">
        <v>1.1939648711058795E-3</v>
      </c>
      <c r="F55" s="11">
        <f t="shared" si="37"/>
        <v>2.1089685781554377E-3</v>
      </c>
      <c r="G55" s="200">
        <f t="shared" si="27"/>
        <v>3.6948542864464029E-2</v>
      </c>
      <c r="I55" s="11" t="str">
        <f>I44</f>
        <v>Administrative and secretarial occupations</v>
      </c>
      <c r="J55" s="11">
        <v>4.5344004591795155</v>
      </c>
      <c r="K55" s="11">
        <v>6.086475172814338</v>
      </c>
      <c r="L55" s="11">
        <v>1.5520747136348225</v>
      </c>
      <c r="M55" s="11">
        <v>3.1485137387039845</v>
      </c>
      <c r="N55" s="11">
        <v>4.7005884523388071</v>
      </c>
      <c r="P55" s="10" t="str">
        <f>name!D23</f>
        <v>63 Community and civil enforcement occupations</v>
      </c>
      <c r="Q55" s="11">
        <v>0.13485774959994132</v>
      </c>
      <c r="R55" s="11">
        <v>0.1845537879798905</v>
      </c>
      <c r="S55" s="345">
        <f t="shared" si="28"/>
        <v>4.9696038379949181E-2</v>
      </c>
      <c r="T55" s="345">
        <v>0.10999224587086721</v>
      </c>
      <c r="U55" s="345">
        <f t="shared" si="29"/>
        <v>0.15968828425081638</v>
      </c>
      <c r="V55" s="346">
        <f t="shared" si="30"/>
        <v>4.0562760735465497E-2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0.1114971005930229</v>
      </c>
      <c r="C56" s="11">
        <v>0.16403025748727529</v>
      </c>
      <c r="D56" s="11">
        <f t="shared" si="25"/>
        <v>5.2533156894252392E-2</v>
      </c>
      <c r="E56" s="11">
        <v>6.6201615106017575E-2</v>
      </c>
      <c r="F56" s="11">
        <f t="shared" si="26"/>
        <v>0.11873477200026997</v>
      </c>
      <c r="G56" s="200">
        <f t="shared" si="27"/>
        <v>3.1560524551929037E-2</v>
      </c>
      <c r="I56" s="11" t="str">
        <f t="shared" ref="I56:I60" si="38">I45</f>
        <v>Skilled trades occupations</v>
      </c>
      <c r="J56" s="11">
        <v>1.4158730123794738</v>
      </c>
      <c r="K56" s="11">
        <v>1.9803969726321049</v>
      </c>
      <c r="L56" s="11">
        <v>0.56452396025263107</v>
      </c>
      <c r="M56" s="11">
        <v>0.96197449946350444</v>
      </c>
      <c r="N56" s="11">
        <v>1.5264984597161355</v>
      </c>
      <c r="P56" s="10" t="str">
        <f>name!D24</f>
        <v>71 Sales occupations</v>
      </c>
      <c r="Q56" s="11">
        <v>18.781382502046561</v>
      </c>
      <c r="R56" s="11">
        <v>17.264485050792395</v>
      </c>
      <c r="S56" s="345">
        <f t="shared" si="28"/>
        <v>-1.5168974512541666</v>
      </c>
      <c r="T56" s="345">
        <v>9.5709776804722217</v>
      </c>
      <c r="U56" s="345">
        <f t="shared" si="29"/>
        <v>8.0540802292180551</v>
      </c>
      <c r="V56" s="346">
        <f t="shared" si="30"/>
        <v>2.7836676527641879E-2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4.0199325708431904E-2</v>
      </c>
      <c r="C57" s="11">
        <v>7.1794619168209922E-2</v>
      </c>
      <c r="D57" s="11">
        <f t="shared" si="25"/>
        <v>3.1595293459778018E-2</v>
      </c>
      <c r="E57" s="11">
        <v>2.6623443156123749E-2</v>
      </c>
      <c r="F57" s="11">
        <f t="shared" si="26"/>
        <v>5.8218736615901767E-2</v>
      </c>
      <c r="G57" s="200">
        <f t="shared" si="27"/>
        <v>3.44600262176602E-2</v>
      </c>
      <c r="I57" s="11" t="str">
        <f t="shared" si="38"/>
        <v>Caring, leisure and other service occupations</v>
      </c>
      <c r="J57" s="11">
        <v>4.8166940815420229</v>
      </c>
      <c r="K57" s="11">
        <v>5.454534833237612</v>
      </c>
      <c r="L57" s="11">
        <v>0.63784075169558896</v>
      </c>
      <c r="M57" s="11">
        <v>2.9491148075134439</v>
      </c>
      <c r="N57" s="11">
        <v>3.5869555592090325</v>
      </c>
      <c r="P57" s="10" t="str">
        <f>name!D25</f>
        <v>72 Customer service occupations</v>
      </c>
      <c r="Q57" s="11">
        <v>6.1899021001180641</v>
      </c>
      <c r="R57" s="11">
        <v>6.9508093554671113</v>
      </c>
      <c r="S57" s="345">
        <f t="shared" si="28"/>
        <v>0.76090725534904724</v>
      </c>
      <c r="T57" s="345">
        <v>3.4273185013142853</v>
      </c>
      <c r="U57" s="345">
        <f t="shared" si="29"/>
        <v>4.1882257566633321</v>
      </c>
      <c r="V57" s="346">
        <f t="shared" si="30"/>
        <v>2.9811458576636918E-2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2.1059688188064855E-2</v>
      </c>
      <c r="C58" s="11">
        <v>3.9117644271865613E-2</v>
      </c>
      <c r="D58" s="11">
        <f t="shared" ref="D58:D59" si="39">C58-B58</f>
        <v>1.8057956083800758E-2</v>
      </c>
      <c r="E58" s="11">
        <v>1.5528736370024002E-2</v>
      </c>
      <c r="F58" s="11">
        <f t="shared" ref="F58:F59" si="40">SUM(D58:E58)</f>
        <v>3.3586692453824757E-2</v>
      </c>
      <c r="G58" s="200">
        <f t="shared" si="27"/>
        <v>3.7511179048509424E-2</v>
      </c>
      <c r="I58" s="11" t="str">
        <f t="shared" si="38"/>
        <v>Sales and customer service occupations</v>
      </c>
      <c r="J58" s="11">
        <v>2.1560273705693769</v>
      </c>
      <c r="K58" s="11">
        <v>2.8294757698200224</v>
      </c>
      <c r="L58" s="11">
        <v>0.67344839925064548</v>
      </c>
      <c r="M58" s="11">
        <v>1.3069770845577859</v>
      </c>
      <c r="N58" s="11">
        <v>1.9804254838084314</v>
      </c>
      <c r="P58" s="10" t="str">
        <f>name!D26</f>
        <v>81 Process, plant and machine operatives</v>
      </c>
      <c r="Q58" s="11">
        <v>1.2181858516684747</v>
      </c>
      <c r="R58" s="11">
        <v>1.4370588692143837</v>
      </c>
      <c r="S58" s="345">
        <f t="shared" si="28"/>
        <v>0.21887301754590904</v>
      </c>
      <c r="T58" s="345">
        <v>0.66972830756520796</v>
      </c>
      <c r="U58" s="345">
        <f t="shared" si="29"/>
        <v>0.888601325111117</v>
      </c>
      <c r="V58" s="346">
        <f t="shared" si="30"/>
        <v>2.9638040679187849E-2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5.0306037261748711E-2</v>
      </c>
      <c r="C59" s="11">
        <v>8.5615816587101254E-2</v>
      </c>
      <c r="D59" s="11">
        <f t="shared" si="39"/>
        <v>3.5309779325352543E-2</v>
      </c>
      <c r="E59" s="11">
        <v>4.5316242498374432E-2</v>
      </c>
      <c r="F59" s="11">
        <f t="shared" si="40"/>
        <v>8.0626021823726968E-2</v>
      </c>
      <c r="G59" s="200">
        <f t="shared" si="27"/>
        <v>4.3748663448187841E-2</v>
      </c>
      <c r="I59" s="11" t="str">
        <f t="shared" si="38"/>
        <v>Process, plant and machine operatives</v>
      </c>
      <c r="J59" s="11">
        <v>0.60290623640572016</v>
      </c>
      <c r="K59" s="11">
        <v>0.9527748704943082</v>
      </c>
      <c r="L59" s="11">
        <v>0.34986863408858804</v>
      </c>
      <c r="M59" s="11">
        <v>0.47713139797167514</v>
      </c>
      <c r="N59" s="11">
        <v>0.82700003206026318</v>
      </c>
      <c r="P59" s="10" t="str">
        <f>name!D27</f>
        <v>82 Transport and mobile machine drivers and operatives</v>
      </c>
      <c r="Q59" s="11">
        <v>1.380154039494436</v>
      </c>
      <c r="R59" s="11">
        <v>2.0673941542495227</v>
      </c>
      <c r="S59" s="345">
        <f t="shared" si="28"/>
        <v>0.68724011475508662</v>
      </c>
      <c r="T59" s="345">
        <v>1.0886571131371863</v>
      </c>
      <c r="U59" s="345">
        <f t="shared" si="29"/>
        <v>1.7758972278922729</v>
      </c>
      <c r="V59" s="346">
        <f t="shared" si="30"/>
        <v>3.953078209829286E-2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4.1994635965420934E-4</v>
      </c>
      <c r="C60" s="11">
        <v>2.7739891085654354E-3</v>
      </c>
      <c r="D60" s="11">
        <f t="shared" si="25"/>
        <v>2.3540427489112262E-3</v>
      </c>
      <c r="E60" s="11">
        <v>1.4090476866813766E-3</v>
      </c>
      <c r="F60" s="11">
        <f t="shared" si="26"/>
        <v>3.763090435592603E-3</v>
      </c>
      <c r="G60" s="200">
        <f t="shared" si="27"/>
        <v>0.10306532167913818</v>
      </c>
      <c r="I60" s="11" t="str">
        <f t="shared" si="38"/>
        <v>Elementary occupations</v>
      </c>
      <c r="J60" s="11">
        <v>2.5126756602252884</v>
      </c>
      <c r="K60" s="11">
        <v>3.5891794248912072</v>
      </c>
      <c r="L60" s="11">
        <v>1.076503764665919</v>
      </c>
      <c r="M60" s="11">
        <v>1.8478317244667786</v>
      </c>
      <c r="N60" s="11">
        <v>2.924335489132698</v>
      </c>
      <c r="P60" s="10" t="str">
        <f>name!D28</f>
        <v>91 Elementary trades and related occupations</v>
      </c>
      <c r="Q60" s="11">
        <v>0.98202651686444598</v>
      </c>
      <c r="R60" s="11">
        <v>4.9048653574381769</v>
      </c>
      <c r="S60" s="345">
        <f t="shared" si="28"/>
        <v>3.9228388405737311</v>
      </c>
      <c r="T60" s="345">
        <v>2.4240343857264328</v>
      </c>
      <c r="U60" s="345">
        <f t="shared" si="29"/>
        <v>6.3468732263001639</v>
      </c>
      <c r="V60" s="346">
        <f t="shared" si="30"/>
        <v>8.6447169889683595E-2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4.475577851464102E-2</v>
      </c>
      <c r="C61" s="11">
        <v>5.8892634220043386E-2</v>
      </c>
      <c r="D61" s="11">
        <f t="shared" ref="D61" si="41">C61-B61</f>
        <v>1.4136855705402365E-2</v>
      </c>
      <c r="E61" s="11">
        <v>2.8413354748614287E-2</v>
      </c>
      <c r="F61" s="11">
        <f t="shared" ref="F61" si="42">SUM(D61:E61)</f>
        <v>4.2550210454016649E-2</v>
      </c>
      <c r="G61" s="200">
        <f t="shared" ref="G61" si="43">IF(B61&gt;0,(1+(E61/B61))^(1/($C$6-$B$6))-1,0)</f>
        <v>3.3313062822084571E-2</v>
      </c>
      <c r="P61" s="10" t="str">
        <f>name!D29</f>
        <v>92 Elementary administration and service occupations</v>
      </c>
      <c r="Q61" s="11">
        <v>26.012583668190668</v>
      </c>
      <c r="R61" s="11">
        <v>20.623963864012332</v>
      </c>
      <c r="S61" s="345">
        <f t="shared" ref="S61" si="44">R61-Q61</f>
        <v>-5.3886198041783366</v>
      </c>
      <c r="T61" s="345">
        <v>12.411406490210638</v>
      </c>
      <c r="U61" s="345">
        <f t="shared" ref="U61" si="45">SUM(S61:T61)</f>
        <v>7.0227866860323012</v>
      </c>
      <c r="V61" s="346">
        <f t="shared" ref="V61" si="46">IF(Q61&gt;0,(1+(T61/Q61))^(1/($C$6-$B$6))-1,0)</f>
        <v>2.6347900250133893E-2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10.506529579744324</v>
      </c>
      <c r="C62" s="11">
        <f t="shared" ref="C62:F62" si="47">SUM(C36:C61)</f>
        <v>15.527939287241962</v>
      </c>
      <c r="D62" s="11">
        <f t="shared" si="47"/>
        <v>5.021409707497642</v>
      </c>
      <c r="E62" s="11">
        <f t="shared" si="47"/>
        <v>6.2562128285944594</v>
      </c>
      <c r="F62" s="11">
        <f t="shared" si="47"/>
        <v>11.277622536092103</v>
      </c>
      <c r="G62" s="200">
        <f t="shared" si="27"/>
        <v>3.1634170999042643E-2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273.52309274879502</v>
      </c>
      <c r="R62" s="11">
        <f>SUM(R36:R61)</f>
        <v>294.63725850266314</v>
      </c>
      <c r="S62" s="345">
        <f>R62-Q62</f>
        <v>21.114165753868122</v>
      </c>
      <c r="T62" s="11">
        <f>SUM(T36:T61)</f>
        <v>159.13083350677528</v>
      </c>
      <c r="U62" s="345">
        <f>SUM(S62:T62)</f>
        <v>180.2449992606434</v>
      </c>
      <c r="V62" s="346">
        <f t="shared" si="30"/>
        <v>3.1042205461239591E-2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6.451759359303944</v>
      </c>
      <c r="K63" s="11">
        <f t="array" ref="K63:K71">MMULT(aggregation!$B$13:$AA$21,C152:C177)</f>
        <v>6.7083753881130201</v>
      </c>
      <c r="L63" s="11">
        <f t="array" ref="L63:L71">MMULT(aggregation!$B$13:$AA$21,D152:D177)</f>
        <v>0.25661602880907575</v>
      </c>
      <c r="M63" s="11">
        <f t="array" ref="M63:M71">MMULT(aggregation!$B$13:$AA$21,E152:E177)</f>
        <v>3.4798558527118173</v>
      </c>
      <c r="N63" s="11">
        <f t="array" ref="N63:N71">MMULT(aggregation!$B$13:$AA$21,F152:F177)</f>
        <v>3.7364718815208926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8.5743207457703505</v>
      </c>
      <c r="K64" s="11">
        <v>9.881724207043419</v>
      </c>
      <c r="L64" s="11">
        <v>1.3074034612730674</v>
      </c>
      <c r="M64" s="11">
        <v>4.0101790208181853</v>
      </c>
      <c r="N64" s="11">
        <v>5.3175824820912529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8.1012334089547462</v>
      </c>
      <c r="C65" s="11">
        <v>10.572350313066021</v>
      </c>
      <c r="D65" s="11">
        <f>C65-B65</f>
        <v>2.471116904111275</v>
      </c>
      <c r="E65" s="11">
        <v>4.8118093898853926</v>
      </c>
      <c r="F65" s="11">
        <f>SUM(D65:E65)</f>
        <v>7.2829262939966677</v>
      </c>
      <c r="G65" s="200">
        <f>IF(B65&gt;0,(1+(E65/B65))^(1/($C$6-$B$6))-1,0)</f>
        <v>3.1569507873590918E-2</v>
      </c>
      <c r="I65" s="11" t="str">
        <f>I54</f>
        <v>Associate professional occupations</v>
      </c>
      <c r="J65" s="11">
        <v>5.8623567346465171</v>
      </c>
      <c r="K65" s="11">
        <v>6.232208417392421</v>
      </c>
      <c r="L65" s="11">
        <v>0.36985168274590396</v>
      </c>
      <c r="M65" s="11">
        <v>2.738196621231646</v>
      </c>
      <c r="N65" s="11">
        <v>3.1080483039775499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2.7686340949363815</v>
      </c>
      <c r="C66" s="11">
        <v>4.388471310309054</v>
      </c>
      <c r="D66" s="11">
        <f t="shared" ref="D66:D89" si="50">C66-B66</f>
        <v>1.6198372153726726</v>
      </c>
      <c r="E66" s="11">
        <v>2.1590917368424232</v>
      </c>
      <c r="F66" s="11">
        <f t="shared" ref="F66:F89" si="51">SUM(D66:E66)</f>
        <v>3.7789289522150957</v>
      </c>
      <c r="G66" s="200">
        <f t="shared" ref="G66:G89" si="52">IF(B66&gt;0,(1+(E66/B66))^(1/($C$6-$B$6))-1,0)</f>
        <v>3.9183075187869454E-2</v>
      </c>
      <c r="I66" s="11" t="str">
        <f>I55</f>
        <v>Administrative and secretarial occupations</v>
      </c>
      <c r="J66" s="11">
        <v>4.2874645722827642</v>
      </c>
      <c r="K66" s="11">
        <v>5.3351092730825034</v>
      </c>
      <c r="L66" s="11">
        <v>1.0476447007997391</v>
      </c>
      <c r="M66" s="11">
        <v>2.6718191669527984</v>
      </c>
      <c r="N66" s="11">
        <v>3.7194638677525376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14.488160274568378</v>
      </c>
      <c r="C67" s="11">
        <v>26.850638308228845</v>
      </c>
      <c r="D67" s="11">
        <f t="shared" si="50"/>
        <v>12.362478033660468</v>
      </c>
      <c r="E67" s="11">
        <v>8.5101552090177517</v>
      </c>
      <c r="F67" s="11">
        <f t="shared" si="51"/>
        <v>20.872633242678219</v>
      </c>
      <c r="G67" s="200">
        <f t="shared" si="52"/>
        <v>3.1285359439857441E-2</v>
      </c>
      <c r="I67" s="11" t="str">
        <f t="shared" ref="I67:I71" si="53">I56</f>
        <v>Skilled trades occupations</v>
      </c>
      <c r="J67" s="11">
        <v>3.0151156927604492</v>
      </c>
      <c r="K67" s="11">
        <v>3.789776796117089</v>
      </c>
      <c r="L67" s="11">
        <v>0.77466110335663974</v>
      </c>
      <c r="M67" s="11">
        <v>1.7475274568117809</v>
      </c>
      <c r="N67" s="11">
        <v>2.5221885601684204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3.9925044753837877</v>
      </c>
      <c r="C68" s="11">
        <v>5.0848854492561566</v>
      </c>
      <c r="D68" s="11">
        <f t="shared" si="50"/>
        <v>1.0923809738723689</v>
      </c>
      <c r="E68" s="11">
        <v>2.4506168129360439</v>
      </c>
      <c r="F68" s="11">
        <f t="shared" si="51"/>
        <v>3.5429977868084128</v>
      </c>
      <c r="G68" s="200">
        <f t="shared" si="52"/>
        <v>3.2420754188670298E-2</v>
      </c>
      <c r="I68" s="11" t="str">
        <f t="shared" si="53"/>
        <v>Caring, leisure and other service occupations</v>
      </c>
      <c r="J68" s="11">
        <v>3.4413075058194051</v>
      </c>
      <c r="K68" s="11">
        <v>4.1832603764616705</v>
      </c>
      <c r="L68" s="11">
        <v>0.74195287064226545</v>
      </c>
      <c r="M68" s="11">
        <v>2.2519800660830875</v>
      </c>
      <c r="N68" s="11">
        <v>2.9939329367253529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13.041140342298389</v>
      </c>
      <c r="C69" s="11">
        <v>15.734633246373491</v>
      </c>
      <c r="D69" s="11">
        <f t="shared" ref="D69" si="54">C69-B69</f>
        <v>2.6934929040751019</v>
      </c>
      <c r="E69" s="11">
        <v>7.6505848292079142</v>
      </c>
      <c r="F69" s="11">
        <f t="shared" ref="F69" si="55">SUM(D69:E69)</f>
        <v>10.344077733283015</v>
      </c>
      <c r="G69" s="200">
        <f t="shared" si="52"/>
        <v>3.1253436676743407E-2</v>
      </c>
      <c r="I69" s="11" t="str">
        <f t="shared" si="53"/>
        <v>Sales and customer service occupations</v>
      </c>
      <c r="J69" s="11">
        <v>1.9792757414097513</v>
      </c>
      <c r="K69" s="11">
        <v>2.4019630571844139</v>
      </c>
      <c r="L69" s="11">
        <v>0.42268731577466301</v>
      </c>
      <c r="M69" s="11">
        <v>1.0091567682713416</v>
      </c>
      <c r="N69" s="11">
        <v>1.4318440840460045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11.465110804098279</v>
      </c>
      <c r="C70" s="11">
        <v>16.339990361610631</v>
      </c>
      <c r="D70" s="11">
        <f t="shared" si="50"/>
        <v>4.8748795575123527</v>
      </c>
      <c r="E70" s="11">
        <v>6.9178793314722915</v>
      </c>
      <c r="F70" s="11">
        <f t="shared" si="51"/>
        <v>11.792758888984643</v>
      </c>
      <c r="G70" s="200">
        <f t="shared" si="52"/>
        <v>3.1975039743583844E-2</v>
      </c>
      <c r="I70" s="11" t="str">
        <f t="shared" si="53"/>
        <v>Process, plant and machine operatives</v>
      </c>
      <c r="J70" s="11">
        <v>1.107075366668016</v>
      </c>
      <c r="K70" s="11">
        <v>1.4632743832385993</v>
      </c>
      <c r="L70" s="11">
        <v>0.35619901657058328</v>
      </c>
      <c r="M70" s="11">
        <v>0.78264760877231476</v>
      </c>
      <c r="N70" s="11">
        <v>1.1388466253428979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2.0316925217832305</v>
      </c>
      <c r="C71" s="11">
        <v>2.565680390475281</v>
      </c>
      <c r="D71" s="11">
        <f t="shared" si="50"/>
        <v>0.5339878686920505</v>
      </c>
      <c r="E71" s="11">
        <v>0.95873136994193542</v>
      </c>
      <c r="F71" s="11">
        <f t="shared" si="51"/>
        <v>1.492719238633986</v>
      </c>
      <c r="G71" s="200">
        <f t="shared" si="52"/>
        <v>2.6104639940639274E-2</v>
      </c>
      <c r="I71" s="11" t="str">
        <f t="shared" si="53"/>
        <v>Elementary occupations</v>
      </c>
      <c r="J71" s="11">
        <v>2.2161053216244921</v>
      </c>
      <c r="K71" s="11">
        <v>3.2001848755903648</v>
      </c>
      <c r="L71" s="11">
        <v>0.98407955396587243</v>
      </c>
      <c r="M71" s="11">
        <v>1.623613727486855</v>
      </c>
      <c r="N71" s="11">
        <v>2.6076932814527272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1.0453887062868719</v>
      </c>
      <c r="C72" s="11">
        <v>2.5527889423104604</v>
      </c>
      <c r="D72" s="11">
        <f t="shared" si="50"/>
        <v>1.5074002360235885</v>
      </c>
      <c r="E72" s="11">
        <v>1.1868001449324699</v>
      </c>
      <c r="F72" s="11">
        <f t="shared" si="51"/>
        <v>2.6942003809560582</v>
      </c>
      <c r="G72" s="200">
        <f t="shared" si="52"/>
        <v>5.1873567926777886E-2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0.56330523640768637</v>
      </c>
      <c r="C73" s="11">
        <v>0.69537154844907256</v>
      </c>
      <c r="D73" s="11">
        <f t="shared" si="50"/>
        <v>0.13206631204138619</v>
      </c>
      <c r="E73" s="11">
        <v>0.19278414653623857</v>
      </c>
      <c r="F73" s="11">
        <f t="shared" si="51"/>
        <v>0.32485045857762473</v>
      </c>
      <c r="G73" s="200">
        <f t="shared" si="52"/>
        <v>1.9816317896539593E-2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3.1212303173856459</v>
      </c>
      <c r="C74" s="11">
        <v>4.1478836103947536</v>
      </c>
      <c r="D74" s="11">
        <f t="shared" ref="D74:D75" si="56">C74-B74</f>
        <v>1.0266532930091077</v>
      </c>
      <c r="E74" s="11">
        <v>1.8416909889414856</v>
      </c>
      <c r="F74" s="11">
        <f t="shared" ref="F74:F75" si="57">SUM(D74:E74)</f>
        <v>2.8683442819505931</v>
      </c>
      <c r="G74" s="200">
        <f t="shared" si="52"/>
        <v>3.1400738778409432E-2</v>
      </c>
      <c r="I74" s="11" t="str">
        <f>I63</f>
        <v>Managers, directors and senior officials</v>
      </c>
      <c r="J74" s="11">
        <f t="array" ref="J74:J82">MMULT(aggregation!$B$13:$AA$21,B181:B206)</f>
        <v>12.692087046991224</v>
      </c>
      <c r="K74" s="11">
        <f t="array" ref="K74:K82">MMULT(aggregation!$B$13:$AA$21,C181:C206)</f>
        <v>11.775146611098238</v>
      </c>
      <c r="L74" s="11">
        <f t="array" ref="L74:L82">MMULT(aggregation!$B$13:$AA$21,D181:D206)</f>
        <v>-0.91694043589298646</v>
      </c>
      <c r="M74" s="11">
        <f t="array" ref="M74:M82">MMULT(aggregation!$B$13:$AA$21,E181:E206)</f>
        <v>5.3330765461702256</v>
      </c>
      <c r="N74" s="11">
        <f t="array" ref="N74:N82">MMULT(aggregation!$B$13:$AA$21,F181:F206)</f>
        <v>4.4161361102772387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6.0432765955445875</v>
      </c>
      <c r="C75" s="11">
        <v>8.6680001077123983</v>
      </c>
      <c r="D75" s="11">
        <f t="shared" si="56"/>
        <v>2.6247235121678107</v>
      </c>
      <c r="E75" s="11">
        <v>3.6390880951797562</v>
      </c>
      <c r="F75" s="11">
        <f t="shared" si="57"/>
        <v>6.2638116073475665</v>
      </c>
      <c r="G75" s="200">
        <f t="shared" si="52"/>
        <v>3.1922933409026522E-2</v>
      </c>
      <c r="I75" s="11" t="str">
        <f>I64</f>
        <v>Professional occupations</v>
      </c>
      <c r="J75" s="11">
        <v>13.649903386012813</v>
      </c>
      <c r="K75" s="11">
        <v>13.93754442679754</v>
      </c>
      <c r="L75" s="11">
        <v>0.28764104078472585</v>
      </c>
      <c r="M75" s="11">
        <v>5.4457252832831626</v>
      </c>
      <c r="N75" s="11">
        <v>5.7333663240678892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3.5432360554940017</v>
      </c>
      <c r="C76" s="11">
        <v>6.0472607706322803</v>
      </c>
      <c r="D76" s="11">
        <f t="shared" si="50"/>
        <v>2.5040247151382786</v>
      </c>
      <c r="E76" s="11">
        <v>2.6356600779632449</v>
      </c>
      <c r="F76" s="11">
        <f t="shared" si="51"/>
        <v>5.139684793101523</v>
      </c>
      <c r="G76" s="200">
        <f t="shared" si="52"/>
        <v>3.7769064855003531E-2</v>
      </c>
      <c r="I76" s="11" t="str">
        <f>I65</f>
        <v>Associate professional occupations</v>
      </c>
      <c r="J76" s="11">
        <v>13.837156267509341</v>
      </c>
      <c r="K76" s="11">
        <v>13.831203587261015</v>
      </c>
      <c r="L76" s="11">
        <v>-5.9526802483277352E-3</v>
      </c>
      <c r="M76" s="11">
        <v>6.0326503980093218</v>
      </c>
      <c r="N76" s="11">
        <v>6.0266977177609933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0.61390486167083391</v>
      </c>
      <c r="C77" s="11">
        <v>1.0114941782148841</v>
      </c>
      <c r="D77" s="11">
        <f t="shared" si="50"/>
        <v>0.39758931654405016</v>
      </c>
      <c r="E77" s="11">
        <v>0.50272454038753034</v>
      </c>
      <c r="F77" s="11">
        <f t="shared" si="51"/>
        <v>0.9003138569315805</v>
      </c>
      <c r="G77" s="200">
        <f t="shared" si="52"/>
        <v>4.0687965529637493E-2</v>
      </c>
      <c r="I77" s="11" t="str">
        <f>I66</f>
        <v>Administrative and secretarial occupations</v>
      </c>
      <c r="J77" s="11">
        <v>11.867560950890146</v>
      </c>
      <c r="K77" s="11">
        <v>7.9009280146045642</v>
      </c>
      <c r="L77" s="11">
        <v>-3.9666329362855821</v>
      </c>
      <c r="M77" s="11">
        <v>5.0239393641046135</v>
      </c>
      <c r="N77" s="11">
        <v>1.0573064278190314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9.4344484075841048E-2</v>
      </c>
      <c r="C78" s="11">
        <v>0.13626235319048213</v>
      </c>
      <c r="D78" s="11">
        <f t="shared" si="50"/>
        <v>4.1917869114641085E-2</v>
      </c>
      <c r="E78" s="11">
        <v>6.7023570933839371E-2</v>
      </c>
      <c r="F78" s="11">
        <f t="shared" si="51"/>
        <v>0.10894144004848046</v>
      </c>
      <c r="G78" s="200">
        <f t="shared" si="52"/>
        <v>3.6430225911354031E-2</v>
      </c>
      <c r="I78" s="11" t="str">
        <f t="shared" ref="I78:I82" si="58">I67</f>
        <v>Skilled trades occupations</v>
      </c>
      <c r="J78" s="11">
        <v>14.053266474289661</v>
      </c>
      <c r="K78" s="11">
        <v>13.662033536278837</v>
      </c>
      <c r="L78" s="11">
        <v>-0.39123293801082371</v>
      </c>
      <c r="M78" s="11">
        <v>5.2447699020314396</v>
      </c>
      <c r="N78" s="11">
        <v>4.8535369640206154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0.56799105014966778</v>
      </c>
      <c r="C79" s="11">
        <v>1.061212052047297</v>
      </c>
      <c r="D79" s="11">
        <f t="shared" si="50"/>
        <v>0.49322100189762919</v>
      </c>
      <c r="E79" s="11">
        <v>0.41695639658349803</v>
      </c>
      <c r="F79" s="11">
        <f t="shared" si="51"/>
        <v>0.91017739848112722</v>
      </c>
      <c r="G79" s="200">
        <f t="shared" si="52"/>
        <v>3.7380557945991155E-2</v>
      </c>
      <c r="I79" s="11" t="str">
        <f t="shared" si="58"/>
        <v>Caring, leisure and other service occupations</v>
      </c>
      <c r="J79" s="11">
        <v>15.622189811090882</v>
      </c>
      <c r="K79" s="11">
        <v>17.024761063954813</v>
      </c>
      <c r="L79" s="11">
        <v>1.4025712528639322</v>
      </c>
      <c r="M79" s="11">
        <v>8.7566870085957635</v>
      </c>
      <c r="N79" s="11">
        <v>10.159258261459698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0.18926821996413859</v>
      </c>
      <c r="C80" s="11">
        <v>0.25306028721715063</v>
      </c>
      <c r="D80" s="11">
        <f t="shared" ref="D80" si="59">C80-B80</f>
        <v>6.3792067253012036E-2</v>
      </c>
      <c r="E80" s="11">
        <v>0.11256365212203708</v>
      </c>
      <c r="F80" s="11">
        <f t="shared" ref="F80" si="60">SUM(D80:E80)</f>
        <v>0.17635571937504912</v>
      </c>
      <c r="G80" s="200">
        <f t="shared" si="52"/>
        <v>3.1602755047356768E-2</v>
      </c>
      <c r="I80" s="11" t="str">
        <f t="shared" si="58"/>
        <v>Sales and customer service occupations</v>
      </c>
      <c r="J80" s="11">
        <v>11.919634270331823</v>
      </c>
      <c r="K80" s="11">
        <v>12.400923673949421</v>
      </c>
      <c r="L80" s="11">
        <v>0.48128940361759698</v>
      </c>
      <c r="M80" s="11">
        <v>5.3218702290631894</v>
      </c>
      <c r="N80" s="11">
        <v>5.8031596326807868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0.42462923625037902</v>
      </c>
      <c r="C81" s="11">
        <v>0.84367788940600985</v>
      </c>
      <c r="D81" s="11">
        <f t="shared" si="50"/>
        <v>0.41904865315563083</v>
      </c>
      <c r="E81" s="11">
        <v>0.35842534613032895</v>
      </c>
      <c r="F81" s="11">
        <f t="shared" si="51"/>
        <v>0.77747399928595984</v>
      </c>
      <c r="G81" s="200">
        <f t="shared" si="52"/>
        <v>4.1642783758111701E-2</v>
      </c>
      <c r="I81" s="11" t="str">
        <f t="shared" si="58"/>
        <v>Process, plant and machine operatives</v>
      </c>
      <c r="J81" s="11">
        <v>5.4872522725285071</v>
      </c>
      <c r="K81" s="11">
        <v>6.6922728893389944</v>
      </c>
      <c r="L81" s="11">
        <v>1.2050206168104876</v>
      </c>
      <c r="M81" s="11">
        <v>2.8291167334463312</v>
      </c>
      <c r="N81" s="11">
        <v>4.0341373502568185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1.9170032805629438</v>
      </c>
      <c r="C82" s="11">
        <v>3.3873168489035064</v>
      </c>
      <c r="D82" s="11">
        <f t="shared" si="50"/>
        <v>1.4703135683405626</v>
      </c>
      <c r="E82" s="11">
        <v>1.6283052253284929</v>
      </c>
      <c r="F82" s="11">
        <f t="shared" si="51"/>
        <v>3.0986187936690555</v>
      </c>
      <c r="G82" s="200">
        <f t="shared" si="52"/>
        <v>4.1842520999888722E-2</v>
      </c>
      <c r="I82" s="11" t="str">
        <f t="shared" si="58"/>
        <v>Elementary occupations</v>
      </c>
      <c r="J82" s="11">
        <v>10.484755684381936</v>
      </c>
      <c r="K82" s="11">
        <v>9.5577848712638236</v>
      </c>
      <c r="L82" s="11">
        <v>-0.92697081311811269</v>
      </c>
      <c r="M82" s="11">
        <v>4.8100096638269383</v>
      </c>
      <c r="N82" s="11">
        <v>3.8830388507088252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0.36823333118572066</v>
      </c>
      <c r="C83" s="11">
        <v>0.53151255801278252</v>
      </c>
      <c r="D83" s="11">
        <f t="shared" ref="D83:D84" si="61">C83-B83</f>
        <v>0.16327922682706186</v>
      </c>
      <c r="E83" s="11">
        <v>0.24705598670585827</v>
      </c>
      <c r="F83" s="11">
        <f t="shared" ref="F83:F84" si="62">SUM(D83:E83)</f>
        <v>0.41033521353292013</v>
      </c>
      <c r="G83" s="200">
        <f t="shared" si="52"/>
        <v>3.4817469879653729E-2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3.428568495422149E-2</v>
      </c>
      <c r="C84" s="11">
        <v>3.9132413757264284E-2</v>
      </c>
      <c r="D84" s="11">
        <f t="shared" si="61"/>
        <v>4.8467288030427935E-3</v>
      </c>
      <c r="E84" s="11">
        <v>1.7457320260933482E-2</v>
      </c>
      <c r="F84" s="11">
        <f t="shared" si="62"/>
        <v>2.2304049063976275E-2</v>
      </c>
      <c r="G84" s="200">
        <f t="shared" si="52"/>
        <v>2.7817294981403951E-2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1.5477602587606636</v>
      </c>
      <c r="C85" s="11">
        <v>2.6394374600432124</v>
      </c>
      <c r="D85" s="11">
        <f t="shared" si="50"/>
        <v>1.0916772012825489</v>
      </c>
      <c r="E85" s="11">
        <v>1.0153764691634151</v>
      </c>
      <c r="F85" s="11">
        <f t="shared" si="51"/>
        <v>2.1070536704459641</v>
      </c>
      <c r="G85" s="200">
        <f t="shared" si="52"/>
        <v>3.4200012859708862E-2</v>
      </c>
      <c r="I85" s="11" t="str">
        <f>I74</f>
        <v>Managers, directors and senior officials</v>
      </c>
      <c r="J85" s="11">
        <f t="array" ref="J85:J93">MMULT(aggregation!$B$13:$AA$21,B210:B235)</f>
        <v>10.378415193785855</v>
      </c>
      <c r="K85" s="11">
        <f t="array" ref="K85:K93">MMULT(aggregation!$B$13:$AA$21,C210:C235)</f>
        <v>8.6647375463017191</v>
      </c>
      <c r="L85" s="11">
        <f t="array" ref="L85:L93">MMULT(aggregation!$B$13:$AA$21,D210:D235)</f>
        <v>-1.7136776474841358</v>
      </c>
      <c r="M85" s="11">
        <f t="array" ref="M85:M93">MMULT(aggregation!$B$13:$AA$21,E210:E235)</f>
        <v>4.4973838186180988</v>
      </c>
      <c r="N85" s="11">
        <f t="array" ref="N85:N93">MMULT(aggregation!$B$13:$AA$21,F210:F235)</f>
        <v>2.7837061711339635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0.53491990236999154</v>
      </c>
      <c r="C86" s="11">
        <v>0.91145748130058224</v>
      </c>
      <c r="D86" s="11">
        <f t="shared" si="50"/>
        <v>0.3765375789305907</v>
      </c>
      <c r="E86" s="11">
        <v>0.35842440406578663</v>
      </c>
      <c r="F86" s="11">
        <f t="shared" si="51"/>
        <v>0.73496198299637738</v>
      </c>
      <c r="G86" s="200">
        <f t="shared" si="52"/>
        <v>3.4781544689225896E-2</v>
      </c>
      <c r="I86" s="11" t="str">
        <f>I75</f>
        <v>Professional occupations</v>
      </c>
      <c r="J86" s="11">
        <v>9.4910892716050732</v>
      </c>
      <c r="K86" s="11">
        <v>8.612777457806418</v>
      </c>
      <c r="L86" s="11">
        <v>-0.87831181379865586</v>
      </c>
      <c r="M86" s="11">
        <v>3.6490635629251571</v>
      </c>
      <c r="N86" s="11">
        <v>2.770751749126501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0.13579910144510871</v>
      </c>
      <c r="C87" s="11">
        <v>0.29620005133289101</v>
      </c>
      <c r="D87" s="11">
        <f t="shared" ref="D87:D88" si="63">C87-B87</f>
        <v>0.16040094988778231</v>
      </c>
      <c r="E87" s="11">
        <v>0.10319364332176034</v>
      </c>
      <c r="F87" s="11">
        <f t="shared" ref="F87:F88" si="64">SUM(D87:E87)</f>
        <v>0.26359459320954265</v>
      </c>
      <c r="G87" s="200">
        <f t="shared" si="52"/>
        <v>3.8402810051305858E-2</v>
      </c>
      <c r="I87" s="11" t="str">
        <f>I76</f>
        <v>Associate professional occupations</v>
      </c>
      <c r="J87" s="11">
        <v>10.026232237944043</v>
      </c>
      <c r="K87" s="11">
        <v>8.1825806197773403</v>
      </c>
      <c r="L87" s="11">
        <v>-1.8436516181667024</v>
      </c>
      <c r="M87" s="11">
        <v>3.6359889768233784</v>
      </c>
      <c r="N87" s="11">
        <v>1.792337358656676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0.44244678430301004</v>
      </c>
      <c r="C88" s="11">
        <v>0.68910482357453129</v>
      </c>
      <c r="D88" s="11">
        <f t="shared" si="63"/>
        <v>0.24665803927152125</v>
      </c>
      <c r="E88" s="11">
        <v>0.36042652538185788</v>
      </c>
      <c r="F88" s="11">
        <f t="shared" si="64"/>
        <v>0.60708456465337912</v>
      </c>
      <c r="G88" s="200">
        <f t="shared" si="52"/>
        <v>4.0524710900451399E-2</v>
      </c>
      <c r="I88" s="11" t="str">
        <f>I77</f>
        <v>Administrative and secretarial occupations</v>
      </c>
      <c r="J88" s="11">
        <v>11.889159938181708</v>
      </c>
      <c r="K88" s="11">
        <v>6.5274512082098113</v>
      </c>
      <c r="L88" s="11">
        <v>-5.3617087299718964</v>
      </c>
      <c r="M88" s="11">
        <v>3.9725118712573995</v>
      </c>
      <c r="N88" s="11">
        <v>-1.3891968587144969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7.4070760355857745E-2</v>
      </c>
      <c r="C89" s="11">
        <v>0.26915165889348175</v>
      </c>
      <c r="D89" s="11">
        <f t="shared" si="50"/>
        <v>0.195080898537624</v>
      </c>
      <c r="E89" s="11">
        <v>0.1060516383255849</v>
      </c>
      <c r="F89" s="11">
        <f t="shared" si="51"/>
        <v>0.3011325368632089</v>
      </c>
      <c r="G89" s="200">
        <f t="shared" si="52"/>
        <v>6.1030971795758893E-2</v>
      </c>
      <c r="I89" s="11" t="str">
        <f t="shared" ref="I89:I93" si="65">I78</f>
        <v>Skilled trades occupations</v>
      </c>
      <c r="J89" s="11">
        <v>10.490585487674551</v>
      </c>
      <c r="K89" s="11">
        <v>9.5946790776341544</v>
      </c>
      <c r="L89" s="11">
        <v>-0.89590641004039595</v>
      </c>
      <c r="M89" s="11">
        <v>4.2196154047841086</v>
      </c>
      <c r="N89" s="11">
        <v>3.3237089947437131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1.4000599403713838</v>
      </c>
      <c r="C90" s="11">
        <v>2.1117700340233427</v>
      </c>
      <c r="D90" s="11">
        <f t="shared" ref="D90" si="66">C90-B90</f>
        <v>0.71171009365195892</v>
      </c>
      <c r="E90" s="11">
        <v>0.98885799346822545</v>
      </c>
      <c r="F90" s="11">
        <f t="shared" ref="F90" si="67">SUM(D90:E90)</f>
        <v>1.7005680871201845</v>
      </c>
      <c r="G90" s="200">
        <f t="shared" ref="G90:G91" si="68">IF(B90&gt;0,(1+(E90/B90))^(1/($C$6-$B$6))-1,0)</f>
        <v>3.6263751391863108E-2</v>
      </c>
      <c r="I90" s="11" t="str">
        <f t="shared" si="65"/>
        <v>Caring, leisure and other service occupations</v>
      </c>
      <c r="J90" s="11">
        <v>10.48687300510149</v>
      </c>
      <c r="K90" s="11">
        <v>7.9823983621493539</v>
      </c>
      <c r="L90" s="11">
        <v>-2.504474642952137</v>
      </c>
      <c r="M90" s="11">
        <v>4.2522876445557083</v>
      </c>
      <c r="N90" s="11">
        <v>1.7478130016035711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78.549629729561744</v>
      </c>
      <c r="C91" s="11">
        <f t="shared" ref="C91:F91" si="69">SUM(C65:C90)</f>
        <v>117.82874444873585</v>
      </c>
      <c r="D91" s="11">
        <f t="shared" si="69"/>
        <v>39.279114719174125</v>
      </c>
      <c r="E91" s="11">
        <f t="shared" si="69"/>
        <v>49.237734845036101</v>
      </c>
      <c r="F91" s="11">
        <f t="shared" si="69"/>
        <v>88.516849564210219</v>
      </c>
      <c r="G91" s="200">
        <f t="shared" si="68"/>
        <v>3.2974462171350805E-2</v>
      </c>
      <c r="I91" s="11" t="str">
        <f t="shared" si="65"/>
        <v>Sales and customer service occupations</v>
      </c>
      <c r="J91" s="11">
        <v>10.135851477461387</v>
      </c>
      <c r="K91" s="11">
        <v>8.3395272391364319</v>
      </c>
      <c r="L91" s="11">
        <v>-1.7963242383249542</v>
      </c>
      <c r="M91" s="11">
        <v>4.040056658350343</v>
      </c>
      <c r="N91" s="11">
        <v>2.2437324200253892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6.725686664916104</v>
      </c>
      <c r="K92" s="11">
        <v>6.6119549529161548</v>
      </c>
      <c r="L92" s="11">
        <v>-0.11373171199994969</v>
      </c>
      <c r="M92" s="11">
        <v>3.3401423683887681</v>
      </c>
      <c r="N92" s="11">
        <v>3.2264106563888184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15.533466479681595</v>
      </c>
      <c r="K93" s="11">
        <v>14.195815679248595</v>
      </c>
      <c r="L93" s="11">
        <v>-1.3376508004329988</v>
      </c>
      <c r="M93" s="11">
        <v>6.7729309232175119</v>
      </c>
      <c r="N93" s="11">
        <v>5.4352801227845129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17.136814794718983</v>
      </c>
      <c r="C94" s="11">
        <v>18.030205783211223</v>
      </c>
      <c r="D94" s="11">
        <f>C94-B94</f>
        <v>0.8933909884922393</v>
      </c>
      <c r="E94" s="11">
        <v>9.5273532465016011</v>
      </c>
      <c r="F94" s="11">
        <f>SUM(D94:E94)</f>
        <v>10.42074423499384</v>
      </c>
      <c r="G94" s="200">
        <f>IF(B94&gt;0,(1+(E94/B94))^(1/($C$6-$B$6))-1,0)</f>
        <v>2.9911392791468927E-2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5.1259162812721</v>
      </c>
      <c r="C95" s="11">
        <v>6.5643641291918629</v>
      </c>
      <c r="D95" s="11">
        <f t="shared" ref="D95:D118" si="72">C95-B95</f>
        <v>1.4384478479197629</v>
      </c>
      <c r="E95" s="11">
        <v>3.6907504091526726</v>
      </c>
      <c r="F95" s="11">
        <f t="shared" ref="F95:F118" si="73">SUM(D95:E95)</f>
        <v>5.129198257072435</v>
      </c>
      <c r="G95" s="200">
        <f t="shared" ref="G95:G120" si="74">IF(B95&gt;0,(1+(E95/B95))^(1/($C$6-$B$6))-1,0)</f>
        <v>3.6817202552680062E-2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21.115889193418418</v>
      </c>
      <c r="C96" s="11">
        <v>27.638058672544968</v>
      </c>
      <c r="D96" s="11">
        <f t="shared" si="72"/>
        <v>6.5221694791265499</v>
      </c>
      <c r="E96" s="11">
        <v>10.248435923492226</v>
      </c>
      <c r="F96" s="11">
        <f t="shared" si="73"/>
        <v>16.770605402618777</v>
      </c>
      <c r="G96" s="200">
        <f t="shared" si="74"/>
        <v>2.6727288335380406E-2</v>
      </c>
      <c r="I96" s="11" t="str">
        <f>I85</f>
        <v>Managers, directors and senior officials</v>
      </c>
      <c r="J96" s="11">
        <f t="array" ref="J96:J104">MMULT(aggregation!$B$13:$AA$21,B239:B264)</f>
        <v>6.3087485135934873</v>
      </c>
      <c r="K96" s="11">
        <f t="array" ref="K96:K104">MMULT(aggregation!$B$13:$AA$21,C239:C264)</f>
        <v>4.7168253937209244</v>
      </c>
      <c r="L96" s="11">
        <f t="array" ref="L96:L104">MMULT(aggregation!$B$13:$AA$21,D239:D264)</f>
        <v>-1.5919231198725621</v>
      </c>
      <c r="M96" s="11">
        <f t="array" ref="M96:M104">MMULT(aggregation!$B$13:$AA$21,E239:E264)</f>
        <v>2.4495419905282465</v>
      </c>
      <c r="N96" s="11">
        <f t="array" ref="N96:N104">MMULT(aggregation!$B$13:$AA$21,F239:F264)</f>
        <v>0.85761887065568432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7.155488088283759</v>
      </c>
      <c r="C97" s="11">
        <v>7.6049313149706057</v>
      </c>
      <c r="D97" s="11">
        <f t="shared" si="72"/>
        <v>0.44944322668684666</v>
      </c>
      <c r="E97" s="11">
        <v>4.1238782411806492</v>
      </c>
      <c r="F97" s="11">
        <f t="shared" si="73"/>
        <v>4.5733214678674958</v>
      </c>
      <c r="G97" s="200">
        <f t="shared" si="74"/>
        <v>3.0804634762876093E-2</v>
      </c>
      <c r="I97" s="11" t="str">
        <f>I86</f>
        <v>Professional occupations</v>
      </c>
      <c r="J97" s="11">
        <v>6.2256908463042215</v>
      </c>
      <c r="K97" s="11">
        <v>5.3294350186088719</v>
      </c>
      <c r="L97" s="11">
        <v>-0.89625582769534962</v>
      </c>
      <c r="M97" s="11">
        <v>2.1795183410937256</v>
      </c>
      <c r="N97" s="11">
        <v>1.2832625133983764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7.2202767599799014</v>
      </c>
      <c r="C98" s="11">
        <v>5.1105443691386219</v>
      </c>
      <c r="D98" s="11">
        <f t="shared" ref="D98" si="75">C98-B98</f>
        <v>-2.1097323908412795</v>
      </c>
      <c r="E98" s="11">
        <v>3.002833166472378</v>
      </c>
      <c r="F98" s="11">
        <f t="shared" ref="F98" si="76">SUM(D98:E98)</f>
        <v>0.89310077563109846</v>
      </c>
      <c r="G98" s="200">
        <f t="shared" si="74"/>
        <v>2.3454670885346696E-2</v>
      </c>
      <c r="I98" s="11" t="str">
        <f>I87</f>
        <v>Associate professional occupations</v>
      </c>
      <c r="J98" s="11">
        <v>6.059249074889312</v>
      </c>
      <c r="K98" s="11">
        <v>4.065271528492282</v>
      </c>
      <c r="L98" s="11">
        <v>-1.9939775463970302</v>
      </c>
      <c r="M98" s="11">
        <v>1.8366904528849539</v>
      </c>
      <c r="N98" s="11">
        <v>-0.1572870935120762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17.715090470710756</v>
      </c>
      <c r="C99" s="11">
        <v>19.58626469002872</v>
      </c>
      <c r="D99" s="11">
        <f t="shared" si="72"/>
        <v>1.8711742193179646</v>
      </c>
      <c r="E99" s="11">
        <v>9.4886011034137905</v>
      </c>
      <c r="F99" s="11">
        <f t="shared" si="73"/>
        <v>11.359775322731755</v>
      </c>
      <c r="G99" s="200">
        <f t="shared" si="74"/>
        <v>2.9008505449720223E-2</v>
      </c>
      <c r="I99" s="11" t="str">
        <f>I88</f>
        <v>Administrative and secretarial occupations</v>
      </c>
      <c r="J99" s="11">
        <v>6.6447256078054746</v>
      </c>
      <c r="K99" s="11">
        <v>1.2707842748378118</v>
      </c>
      <c r="L99" s="11">
        <v>-5.3739413329676626</v>
      </c>
      <c r="M99" s="11">
        <v>1.3761660953180594</v>
      </c>
      <c r="N99" s="11">
        <v>-3.997775237649603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4.7322657665032386</v>
      </c>
      <c r="C100" s="11">
        <v>5.4361415991678532</v>
      </c>
      <c r="D100" s="11">
        <f t="shared" si="72"/>
        <v>0.70387583266461462</v>
      </c>
      <c r="E100" s="11">
        <v>2.2309720567774942</v>
      </c>
      <c r="F100" s="11">
        <f t="shared" si="73"/>
        <v>2.9348478894421088</v>
      </c>
      <c r="G100" s="200">
        <f t="shared" si="74"/>
        <v>2.608374288520876E-2</v>
      </c>
      <c r="I100" s="11" t="str">
        <f t="shared" ref="I100:I104" si="77">I89</f>
        <v>Skilled trades occupations</v>
      </c>
      <c r="J100" s="11">
        <v>6.3009959678468226</v>
      </c>
      <c r="K100" s="11">
        <v>5.6064674707810962</v>
      </c>
      <c r="L100" s="11">
        <v>-0.69452849706572606</v>
      </c>
      <c r="M100" s="11">
        <v>2.4254862804133603</v>
      </c>
      <c r="N100" s="11">
        <v>1.7309577833476342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2.62372617342767</v>
      </c>
      <c r="C101" s="11">
        <v>5.4606849485122906</v>
      </c>
      <c r="D101" s="11">
        <f t="shared" si="72"/>
        <v>2.8369587750846206</v>
      </c>
      <c r="E101" s="11">
        <v>2.8861193289334874</v>
      </c>
      <c r="F101" s="11">
        <f t="shared" si="73"/>
        <v>5.723078104018108</v>
      </c>
      <c r="G101" s="200">
        <f t="shared" si="74"/>
        <v>5.0706440221383486E-2</v>
      </c>
      <c r="I101" s="11" t="str">
        <f t="shared" si="77"/>
        <v>Caring, leisure and other service occupations</v>
      </c>
      <c r="J101" s="11">
        <v>3.4919992316526027</v>
      </c>
      <c r="K101" s="11">
        <v>2.4628770983694417</v>
      </c>
      <c r="L101" s="11">
        <v>-1.0291221332831608</v>
      </c>
      <c r="M101" s="11">
        <v>1.1025356669815292</v>
      </c>
      <c r="N101" s="11">
        <v>7.3413533698368533E-2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1.986531726610651</v>
      </c>
      <c r="C102" s="11">
        <v>2.2531019018592393</v>
      </c>
      <c r="D102" s="11">
        <f t="shared" si="72"/>
        <v>0.26657017524858828</v>
      </c>
      <c r="E102" s="11">
        <v>0.79586589426679877</v>
      </c>
      <c r="F102" s="11">
        <f t="shared" si="73"/>
        <v>1.0624360695153872</v>
      </c>
      <c r="G102" s="200">
        <f t="shared" si="74"/>
        <v>2.2715675373939925E-2</v>
      </c>
      <c r="I102" s="11" t="str">
        <f t="shared" si="77"/>
        <v>Sales and customer service occupations</v>
      </c>
      <c r="J102" s="11">
        <v>6.2173427841160018</v>
      </c>
      <c r="K102" s="11">
        <v>2.8801040677821472</v>
      </c>
      <c r="L102" s="11">
        <v>-3.337238716333855</v>
      </c>
      <c r="M102" s="11">
        <v>1.5882586262032814</v>
      </c>
      <c r="N102" s="11">
        <v>-1.7489800901305739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5.7904547995556257</v>
      </c>
      <c r="C103" s="11">
        <v>5.9270817484261809</v>
      </c>
      <c r="D103" s="11">
        <f t="shared" ref="D103:D104" si="78">C103-B103</f>
        <v>0.13662694887055515</v>
      </c>
      <c r="E103" s="11">
        <v>2.7218628534580405</v>
      </c>
      <c r="F103" s="11">
        <f t="shared" ref="F103:F104" si="79">SUM(D103:E103)</f>
        <v>2.8584898023285956</v>
      </c>
      <c r="G103" s="200">
        <f t="shared" si="74"/>
        <v>2.6019645440066519E-2</v>
      </c>
      <c r="I103" s="11" t="str">
        <f t="shared" si="77"/>
        <v>Process, plant and machine operatives</v>
      </c>
      <c r="J103" s="11">
        <v>5.0687012806373151</v>
      </c>
      <c r="K103" s="11">
        <v>3.1004032066474085</v>
      </c>
      <c r="L103" s="11">
        <v>-1.968298073989907</v>
      </c>
      <c r="M103" s="11">
        <v>1.7587358170439999</v>
      </c>
      <c r="N103" s="11">
        <v>-0.20956225694590697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11.921687073084085</v>
      </c>
      <c r="C104" s="11">
        <v>13.40939523290238</v>
      </c>
      <c r="D104" s="11">
        <f t="shared" si="78"/>
        <v>1.4877081598182951</v>
      </c>
      <c r="E104" s="11">
        <v>6.3066057215707554</v>
      </c>
      <c r="F104" s="11">
        <f t="shared" si="79"/>
        <v>7.7943138813890505</v>
      </c>
      <c r="G104" s="200">
        <f t="shared" si="74"/>
        <v>2.8712187715938864E-2</v>
      </c>
      <c r="I104" s="11" t="str">
        <f t="shared" si="77"/>
        <v>Elementary occupations</v>
      </c>
      <c r="J104" s="11">
        <v>13.582841170337133</v>
      </c>
      <c r="K104" s="11">
        <v>10.493612768402537</v>
      </c>
      <c r="L104" s="11">
        <v>-3.0892284019345961</v>
      </c>
      <c r="M104" s="11">
        <v>4.967537807981329</v>
      </c>
      <c r="N104" s="11">
        <v>1.8783094060467334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9.8879392704425637</v>
      </c>
      <c r="C105" s="11">
        <v>13.80713641243797</v>
      </c>
      <c r="D105" s="11">
        <f t="shared" si="72"/>
        <v>3.9191971419954061</v>
      </c>
      <c r="E105" s="11">
        <v>6.693521199481741</v>
      </c>
      <c r="F105" s="11">
        <f t="shared" si="73"/>
        <v>10.612718341477148</v>
      </c>
      <c r="G105" s="200">
        <f t="shared" si="74"/>
        <v>3.5065419060116065E-2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1.9741008608215631</v>
      </c>
      <c r="C106" s="11">
        <v>3.5543084612092</v>
      </c>
      <c r="D106" s="11">
        <f t="shared" si="72"/>
        <v>1.5802076003876369</v>
      </c>
      <c r="E106" s="11">
        <v>1.6633839390460528</v>
      </c>
      <c r="F106" s="11">
        <f t="shared" si="73"/>
        <v>3.2435915394336896</v>
      </c>
      <c r="G106" s="200">
        <f t="shared" si="74"/>
        <v>4.1586774008875338E-2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0.73415200792322677</v>
      </c>
      <c r="C107" s="11">
        <v>1.2192237832134309</v>
      </c>
      <c r="D107" s="11">
        <f t="shared" si="72"/>
        <v>0.48507177529020418</v>
      </c>
      <c r="E107" s="11">
        <v>0.64555065819738244</v>
      </c>
      <c r="F107" s="11">
        <f t="shared" si="73"/>
        <v>1.1306224334875865</v>
      </c>
      <c r="G107" s="200">
        <f t="shared" si="74"/>
        <v>4.2957554441151125E-2</v>
      </c>
      <c r="I107" s="11" t="str">
        <f>I96</f>
        <v>Managers, directors and senior officials</v>
      </c>
      <c r="J107" s="11">
        <f t="array" ref="J107:J115">MMULT(aggregation!$B$13:$AA$21,B268:B293)</f>
        <v>1.3606491719694058</v>
      </c>
      <c r="K107" s="11">
        <f t="array" ref="K107:K115">MMULT(aggregation!$B$13:$AA$21,C268:C293)</f>
        <v>2.0593522356695675</v>
      </c>
      <c r="L107" s="11">
        <f t="array" ref="L107:L115">MMULT(aggregation!$B$13:$AA$21,D268:D293)</f>
        <v>0.69870306370016155</v>
      </c>
      <c r="M107" s="11">
        <f t="array" ref="M107:M115">MMULT(aggregation!$B$13:$AA$21,E268:E293)</f>
        <v>0.54358653910582044</v>
      </c>
      <c r="N107" s="11">
        <f t="array" ref="N107:N115">MMULT(aggregation!$B$13:$AA$21,F268:F293)</f>
        <v>1.242289602805982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1.1600529516650517</v>
      </c>
      <c r="C108" s="11">
        <v>1.6108876331067816</v>
      </c>
      <c r="D108" s="11">
        <f t="shared" si="72"/>
        <v>0.45083468144172989</v>
      </c>
      <c r="E108" s="11">
        <v>0.70022386601374931</v>
      </c>
      <c r="F108" s="11">
        <f t="shared" si="73"/>
        <v>1.1510585474554791</v>
      </c>
      <c r="G108" s="200">
        <f t="shared" si="74"/>
        <v>3.1984839715317515E-2</v>
      </c>
      <c r="I108" s="11" t="str">
        <f>I97</f>
        <v>Professional occupations</v>
      </c>
      <c r="J108" s="11">
        <v>1.3684212775362041</v>
      </c>
      <c r="K108" s="11">
        <v>3.4224280348072589</v>
      </c>
      <c r="L108" s="11">
        <v>2.054006757271055</v>
      </c>
      <c r="M108" s="11">
        <v>0.7558786253858728</v>
      </c>
      <c r="N108" s="11">
        <v>2.8098853826569279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0.55232690763914183</v>
      </c>
      <c r="C109" s="11">
        <v>0.64880946795679906</v>
      </c>
      <c r="D109" s="11">
        <f t="shared" ref="D109" si="80">C109-B109</f>
        <v>9.6482560317657229E-2</v>
      </c>
      <c r="E109" s="11">
        <v>0.32382988384290506</v>
      </c>
      <c r="F109" s="11">
        <f t="shared" ref="F109" si="81">SUM(D109:E109)</f>
        <v>0.42031244416056229</v>
      </c>
      <c r="G109" s="200">
        <f t="shared" si="74"/>
        <v>3.1238318455529379E-2</v>
      </c>
      <c r="I109" s="11" t="str">
        <f>I98</f>
        <v>Associate professional occupations</v>
      </c>
      <c r="J109" s="11">
        <v>1.3676792707051129</v>
      </c>
      <c r="K109" s="11">
        <v>2.3732896623345354</v>
      </c>
      <c r="L109" s="11">
        <v>1.0056103916294223</v>
      </c>
      <c r="M109" s="11">
        <v>0.57384995385557214</v>
      </c>
      <c r="N109" s="11">
        <v>1.5794603454849945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1.0504495583371649</v>
      </c>
      <c r="C110" s="11">
        <v>1.798002870109191</v>
      </c>
      <c r="D110" s="11">
        <f t="shared" si="72"/>
        <v>0.74755331177202611</v>
      </c>
      <c r="E110" s="11">
        <v>0.81946127602548191</v>
      </c>
      <c r="F110" s="11">
        <f t="shared" si="73"/>
        <v>1.5670145877975079</v>
      </c>
      <c r="G110" s="200">
        <f t="shared" si="74"/>
        <v>3.9193399619791069E-2</v>
      </c>
      <c r="I110" s="11" t="str">
        <f>I99</f>
        <v>Administrative and secretarial occupations</v>
      </c>
      <c r="J110" s="11">
        <v>1.6854870724303774</v>
      </c>
      <c r="K110" s="11">
        <v>1.0705707143892176</v>
      </c>
      <c r="L110" s="11">
        <v>-0.61491635804115996</v>
      </c>
      <c r="M110" s="11">
        <v>0.38940418199993754</v>
      </c>
      <c r="N110" s="11">
        <v>-0.22551217604122245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4.8964937519428098</v>
      </c>
      <c r="C111" s="11">
        <v>6.7900403919913206</v>
      </c>
      <c r="D111" s="11">
        <f>C111-B111</f>
        <v>1.8935466400485108</v>
      </c>
      <c r="E111" s="11">
        <v>3.8161195891924868</v>
      </c>
      <c r="F111" s="11">
        <f>SUM(D111:E111)</f>
        <v>5.7096662292409981</v>
      </c>
      <c r="G111" s="200">
        <f t="shared" si="74"/>
        <v>3.9164293788801485E-2</v>
      </c>
      <c r="I111" s="11" t="str">
        <f t="shared" ref="I111:I115" si="82">I100</f>
        <v>Skilled trades occupations</v>
      </c>
      <c r="J111" s="11">
        <v>2.5064499599726773</v>
      </c>
      <c r="K111" s="11">
        <v>1.6857197146487346</v>
      </c>
      <c r="L111" s="11">
        <v>-0.82073024532394301</v>
      </c>
      <c r="M111" s="11">
        <v>0.64547014544888437</v>
      </c>
      <c r="N111" s="11">
        <v>-0.17526009987505864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1.6373413094314508</v>
      </c>
      <c r="C112" s="11">
        <v>2.5067810868032518</v>
      </c>
      <c r="D112" s="11">
        <f t="shared" ref="D112:D113" si="83">C112-B112</f>
        <v>0.869439777371801</v>
      </c>
      <c r="E112" s="11">
        <v>1.2525442636763486</v>
      </c>
      <c r="F112" s="11">
        <f t="shared" ref="F112:F113" si="84">SUM(D112:E112)</f>
        <v>2.1219840410481496</v>
      </c>
      <c r="G112" s="200">
        <f t="shared" si="74"/>
        <v>3.8602655168964883E-2</v>
      </c>
      <c r="I112" s="11" t="str">
        <f t="shared" si="82"/>
        <v>Caring, leisure and other service occupations</v>
      </c>
      <c r="J112" s="11">
        <v>0.94715220569621816</v>
      </c>
      <c r="K112" s="11">
        <v>0.90560343428700429</v>
      </c>
      <c r="L112" s="11">
        <v>-4.1548771409213869E-2</v>
      </c>
      <c r="M112" s="11">
        <v>0.24105962925867233</v>
      </c>
      <c r="N112" s="11">
        <v>0.19951085784945843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0.11818737856179667</v>
      </c>
      <c r="C113" s="11">
        <v>0.14109489156745036</v>
      </c>
      <c r="D113" s="11">
        <f t="shared" si="83"/>
        <v>2.290751300565369E-2</v>
      </c>
      <c r="E113" s="11">
        <v>7.7398842724941547E-2</v>
      </c>
      <c r="F113" s="11">
        <f t="shared" si="84"/>
        <v>0.10030635573059524</v>
      </c>
      <c r="G113" s="200">
        <f t="shared" si="74"/>
        <v>3.4152240242872445E-2</v>
      </c>
      <c r="I113" s="11" t="str">
        <f t="shared" si="82"/>
        <v>Sales and customer service occupations</v>
      </c>
      <c r="J113" s="11">
        <v>2.2903787220124792</v>
      </c>
      <c r="K113" s="11">
        <v>2.4251802592310208</v>
      </c>
      <c r="L113" s="11">
        <v>0.13480153721854177</v>
      </c>
      <c r="M113" s="11">
        <v>0.60961977079784135</v>
      </c>
      <c r="N113" s="11">
        <v>0.74442130801638307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5.1955130808003469</v>
      </c>
      <c r="C114" s="11">
        <v>7.2788451293156022</v>
      </c>
      <c r="D114" s="11">
        <f t="shared" si="72"/>
        <v>2.0833320485152553</v>
      </c>
      <c r="E114" s="11">
        <v>3.2658986067600777</v>
      </c>
      <c r="F114" s="11">
        <f t="shared" si="73"/>
        <v>5.349230655275333</v>
      </c>
      <c r="G114" s="200">
        <f t="shared" si="74"/>
        <v>3.3049088620586531E-2</v>
      </c>
      <c r="I114" s="11" t="str">
        <f t="shared" si="82"/>
        <v>Process, plant and machine operatives</v>
      </c>
      <c r="J114" s="11">
        <v>2.2873910283536159</v>
      </c>
      <c r="K114" s="11">
        <v>1.5367694548394122</v>
      </c>
      <c r="L114" s="11">
        <v>-0.75062157351420389</v>
      </c>
      <c r="M114" s="11">
        <v>0.65315762433728808</v>
      </c>
      <c r="N114" s="11">
        <v>-9.7463949176915754E-2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1.7911601863106092</v>
      </c>
      <c r="C115" s="11">
        <v>2.6978949462808428</v>
      </c>
      <c r="D115" s="11">
        <f t="shared" si="72"/>
        <v>0.90673475997023356</v>
      </c>
      <c r="E115" s="11">
        <v>1.1330177660746139</v>
      </c>
      <c r="F115" s="11">
        <f t="shared" si="73"/>
        <v>2.0397525260448477</v>
      </c>
      <c r="G115" s="200">
        <f t="shared" si="74"/>
        <v>3.3216400940297319E-2</v>
      </c>
      <c r="I115" s="11" t="str">
        <f t="shared" si="82"/>
        <v>Elementary occupations</v>
      </c>
      <c r="J115" s="11">
        <v>5.2193232806805296</v>
      </c>
      <c r="K115" s="11">
        <v>3.6147151545842884</v>
      </c>
      <c r="L115" s="11">
        <v>-1.6046081260962413</v>
      </c>
      <c r="M115" s="11">
        <v>1.1149881463112472</v>
      </c>
      <c r="N115" s="11">
        <v>-0.48961997978499427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0.33023765396055438</v>
      </c>
      <c r="C116" s="11">
        <v>0.70131693139375184</v>
      </c>
      <c r="D116" s="11">
        <f t="shared" ref="D116:D117" si="85">C116-B116</f>
        <v>0.37107927743319746</v>
      </c>
      <c r="E116" s="11">
        <v>0.26100457363213669</v>
      </c>
      <c r="F116" s="11">
        <f t="shared" ref="F116:F117" si="86">SUM(D116:E116)</f>
        <v>0.63208385106533416</v>
      </c>
      <c r="G116" s="200">
        <f t="shared" si="74"/>
        <v>3.9591189665547644E-2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0.97486430592231421</v>
      </c>
      <c r="C117" s="11">
        <v>1.4021417163764844</v>
      </c>
      <c r="D117" s="11">
        <f t="shared" si="85"/>
        <v>0.42727741045417023</v>
      </c>
      <c r="E117" s="11">
        <v>0.78106038725004612</v>
      </c>
      <c r="F117" s="11">
        <f t="shared" si="86"/>
        <v>1.2083377977042162</v>
      </c>
      <c r="G117" s="200">
        <f t="shared" si="74"/>
        <v>4.0009838629561312E-2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0.270931426100393</v>
      </c>
      <c r="C118" s="11">
        <v>0.96764324918441358</v>
      </c>
      <c r="D118" s="11">
        <f t="shared" si="72"/>
        <v>0.69671182308402058</v>
      </c>
      <c r="E118" s="11">
        <v>0.46112015462399419</v>
      </c>
      <c r="F118" s="11">
        <f t="shared" si="73"/>
        <v>1.1578319777080148</v>
      </c>
      <c r="G118" s="200">
        <f t="shared" si="74"/>
        <v>6.8510563361003918E-2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4.3396888160748261</v>
      </c>
      <c r="C119" s="11">
        <v>5.6404747372528838</v>
      </c>
      <c r="D119" s="11">
        <f t="shared" ref="D119" si="87">C119-B119</f>
        <v>1.3007859211780577</v>
      </c>
      <c r="E119" s="11">
        <v>3.0789284870824343</v>
      </c>
      <c r="F119" s="11">
        <f t="shared" ref="F119" si="88">SUM(D119:E119)</f>
        <v>4.379714408260492</v>
      </c>
      <c r="G119" s="200">
        <f t="shared" si="74"/>
        <v>3.639257268449092E-2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137.43758059349898</v>
      </c>
      <c r="C120" s="11">
        <f t="shared" ref="C120:F120" si="89">SUM(C94:C119)</f>
        <v>167.78537609815336</v>
      </c>
      <c r="D120" s="11">
        <f t="shared" si="89"/>
        <v>30.347795504654325</v>
      </c>
      <c r="E120" s="11">
        <f t="shared" si="89"/>
        <v>79.996341438844297</v>
      </c>
      <c r="F120" s="11">
        <f t="shared" si="89"/>
        <v>110.3441369434986</v>
      </c>
      <c r="G120" s="200">
        <f t="shared" si="74"/>
        <v>3.10540991841739E-2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3.1505935002906904</v>
      </c>
      <c r="C123" s="11">
        <v>3.1839525025250635</v>
      </c>
      <c r="D123" s="11">
        <f>C123-B123</f>
        <v>3.3359002234373047E-2</v>
      </c>
      <c r="E123" s="11">
        <v>1.5725751050585246</v>
      </c>
      <c r="F123" s="11">
        <f>SUM(D123:E123)</f>
        <v>1.6059341072928977</v>
      </c>
      <c r="G123" s="200">
        <f>IF(B123&gt;0,(1+(E123/B123))^(1/($C$6-$B$6))-1,0)</f>
        <v>2.7360203090215141E-2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1.4741271339101225</v>
      </c>
      <c r="C124" s="11">
        <v>1.8023636353904093</v>
      </c>
      <c r="D124" s="11">
        <f t="shared" ref="D124:D139" si="92">C124-B124</f>
        <v>0.32823650148028682</v>
      </c>
      <c r="E124" s="11">
        <v>1.0297980504794495</v>
      </c>
      <c r="F124" s="11">
        <f t="shared" ref="F124:F131" si="93">SUM(D124:E124)</f>
        <v>1.3580345519597363</v>
      </c>
      <c r="G124" s="200">
        <f t="shared" ref="G124:G147" si="94">IF(B124&gt;0,(1+(E124/B124))^(1/($C$6-$B$6))-1,0)</f>
        <v>3.5950713526905931E-2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2.3839407723725183</v>
      </c>
      <c r="C125" s="11">
        <v>3.6087700506021809</v>
      </c>
      <c r="D125" s="11">
        <f t="shared" si="92"/>
        <v>1.2248292782296626</v>
      </c>
      <c r="E125" s="11">
        <v>1.191891913504906</v>
      </c>
      <c r="F125" s="11">
        <f t="shared" si="93"/>
        <v>2.4167211917345686</v>
      </c>
      <c r="G125" s="200">
        <f t="shared" si="94"/>
        <v>2.7398155975819849E-2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2.1770763257163228</v>
      </c>
      <c r="C126" s="11">
        <v>0.50512279546631356</v>
      </c>
      <c r="D126" s="11">
        <f t="shared" si="92"/>
        <v>-1.6719535302500093</v>
      </c>
      <c r="E126" s="11">
        <v>0.40653787268660946</v>
      </c>
      <c r="F126" s="11">
        <f t="shared" si="93"/>
        <v>-1.2654156575633997</v>
      </c>
      <c r="G126" s="200">
        <f t="shared" si="94"/>
        <v>1.1479147446719296E-2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0.5777625079145623</v>
      </c>
      <c r="C127" s="11">
        <v>0.35367538475018312</v>
      </c>
      <c r="D127" s="11">
        <f t="shared" si="92"/>
        <v>-0.22408712316437918</v>
      </c>
      <c r="E127" s="11">
        <v>0.11303130866065178</v>
      </c>
      <c r="F127" s="11">
        <f t="shared" si="93"/>
        <v>-0.1110558145037274</v>
      </c>
      <c r="G127" s="200">
        <f>IF(B127&gt;0,(1+(E127/B127))^(1/($C$6-$B$6))-1,0)</f>
        <v>1.1983129012500315E-2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1.7921582708587873</v>
      </c>
      <c r="C128" s="11">
        <v>1.8359930697522207</v>
      </c>
      <c r="D128" s="11">
        <f t="shared" si="92"/>
        <v>4.3834798893433335E-2</v>
      </c>
      <c r="E128" s="11">
        <v>0.67133848997033296</v>
      </c>
      <c r="F128" s="11">
        <f t="shared" si="93"/>
        <v>0.7151732888637663</v>
      </c>
      <c r="G128" s="200">
        <f t="shared" si="94"/>
        <v>2.1437290511641782E-2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0.65449398299031636</v>
      </c>
      <c r="C129" s="11">
        <v>0.9923763290736155</v>
      </c>
      <c r="D129" s="11">
        <f t="shared" si="92"/>
        <v>0.33788234608329915</v>
      </c>
      <c r="E129" s="11">
        <v>0.39646744848554766</v>
      </c>
      <c r="F129" s="11">
        <f t="shared" si="93"/>
        <v>0.73434979456884686</v>
      </c>
      <c r="G129" s="200">
        <f t="shared" si="94"/>
        <v>3.2076940209936566E-2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1.2221941096627515</v>
      </c>
      <c r="C130" s="11">
        <v>0.94385653579801743</v>
      </c>
      <c r="D130" s="11">
        <f t="shared" si="92"/>
        <v>-0.27833757386473412</v>
      </c>
      <c r="E130" s="11">
        <v>0.53653580902002485</v>
      </c>
      <c r="F130" s="11">
        <f t="shared" si="93"/>
        <v>0.25819823515529072</v>
      </c>
      <c r="G130" s="200">
        <f t="shared" si="94"/>
        <v>2.4559688218572129E-2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0.484176863307685</v>
      </c>
      <c r="C131" s="11">
        <v>0.51587640629561216</v>
      </c>
      <c r="D131" s="11">
        <f t="shared" si="92"/>
        <v>3.1699542987927154E-2</v>
      </c>
      <c r="E131" s="11">
        <v>0.169374830067651</v>
      </c>
      <c r="F131" s="11">
        <f t="shared" si="93"/>
        <v>0.20107437305557815</v>
      </c>
      <c r="G131" s="200">
        <f t="shared" si="94"/>
        <v>2.019939295706541E-2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0.75831613963770916</v>
      </c>
      <c r="C132" s="11">
        <v>0.8129397689760739</v>
      </c>
      <c r="D132" s="11">
        <f t="shared" si="92"/>
        <v>5.4623629338364732E-2</v>
      </c>
      <c r="E132" s="11">
        <v>0.32763964447837229</v>
      </c>
      <c r="F132" s="11">
        <f t="shared" ref="F132:F133" si="95">SUM(D132:E132)</f>
        <v>0.38226327381673703</v>
      </c>
      <c r="G132" s="200">
        <f t="shared" si="94"/>
        <v>2.4229914934105201E-2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3.0346702430295189</v>
      </c>
      <c r="C133" s="11">
        <v>3.6473695589652024</v>
      </c>
      <c r="D133" s="11">
        <f t="shared" si="92"/>
        <v>0.6126993159356835</v>
      </c>
      <c r="E133" s="11">
        <v>1.6075625975529535</v>
      </c>
      <c r="F133" s="11">
        <f t="shared" si="95"/>
        <v>2.220261913488637</v>
      </c>
      <c r="G133" s="200">
        <f t="shared" si="94"/>
        <v>2.8744897671816982E-2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3.5752994283219994</v>
      </c>
      <c r="C134" s="11">
        <v>4.7677471147208719</v>
      </c>
      <c r="D134" s="11">
        <f t="shared" si="92"/>
        <v>1.1924476863988724</v>
      </c>
      <c r="E134" s="11">
        <v>2.4623033886082131</v>
      </c>
      <c r="F134" s="11">
        <f t="shared" ref="F134:F137" si="96">SUM(D134:E134)</f>
        <v>3.6547510750070855</v>
      </c>
      <c r="G134" s="200">
        <f t="shared" si="94"/>
        <v>3.5547778515671702E-2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0.95910103085751575</v>
      </c>
      <c r="C135" s="11">
        <v>1.3187280580934659</v>
      </c>
      <c r="D135" s="11">
        <f t="shared" si="92"/>
        <v>0.35962702723595019</v>
      </c>
      <c r="E135" s="11">
        <v>0.68621035009577125</v>
      </c>
      <c r="F135" s="11">
        <f t="shared" si="96"/>
        <v>1.0458373773317216</v>
      </c>
      <c r="G135" s="200">
        <f t="shared" si="94"/>
        <v>3.6634319869439214E-2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0.31227130660527502</v>
      </c>
      <c r="C136" s="11">
        <v>0.4634062832148641</v>
      </c>
      <c r="D136" s="11">
        <f t="shared" si="92"/>
        <v>0.15113497660958908</v>
      </c>
      <c r="E136" s="11">
        <v>0.27111171971464831</v>
      </c>
      <c r="F136" s="11">
        <f t="shared" si="96"/>
        <v>0.42224669632423739</v>
      </c>
      <c r="G136" s="200">
        <f t="shared" si="94"/>
        <v>4.254492992654435E-2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0.38421272823176478</v>
      </c>
      <c r="C137" s="11">
        <v>0.54472474214050381</v>
      </c>
      <c r="D137" s="11">
        <f t="shared" si="92"/>
        <v>0.16051201390873904</v>
      </c>
      <c r="E137" s="11">
        <v>0.21273213804291422</v>
      </c>
      <c r="F137" s="11">
        <f t="shared" si="96"/>
        <v>0.37324415195165328</v>
      </c>
      <c r="G137" s="200">
        <f t="shared" si="94"/>
        <v>2.9810933061063194E-2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0.35882396069622613</v>
      </c>
      <c r="C138" s="11">
        <v>0.44943979074527868</v>
      </c>
      <c r="D138" s="11">
        <f t="shared" si="92"/>
        <v>9.0615830049052548E-2</v>
      </c>
      <c r="E138" s="11">
        <v>0.23782783212680725</v>
      </c>
      <c r="F138" s="11">
        <f t="shared" ref="F138" si="97">SUM(D138:E138)</f>
        <v>0.3284436621758598</v>
      </c>
      <c r="G138" s="200">
        <f t="shared" si="94"/>
        <v>3.4481275755989582E-2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0.36056501684620768</v>
      </c>
      <c r="C139" s="11">
        <v>0.52282615653145814</v>
      </c>
      <c r="D139" s="11">
        <f t="shared" si="92"/>
        <v>0.16226113968525047</v>
      </c>
      <c r="E139" s="11">
        <v>0.24030280957913466</v>
      </c>
      <c r="F139" s="11">
        <f t="shared" ref="F139" si="98">SUM(D139:E139)</f>
        <v>0.4025639492643851</v>
      </c>
      <c r="G139" s="200">
        <f t="shared" si="94"/>
        <v>3.4633074377348638E-2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3.8465848353568477</v>
      </c>
      <c r="C140" s="11">
        <v>4.1684103012909173</v>
      </c>
      <c r="D140" s="11">
        <f>C140-B140</f>
        <v>0.32182546593406958</v>
      </c>
      <c r="E140" s="11">
        <v>2.2863244941704854</v>
      </c>
      <c r="F140" s="11">
        <f>SUM(D140:E140)</f>
        <v>2.608149960104555</v>
      </c>
      <c r="G140" s="200">
        <f t="shared" si="94"/>
        <v>3.1587525847494913E-2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0.93483316210773992</v>
      </c>
      <c r="C141" s="11">
        <v>1.2557168573897319</v>
      </c>
      <c r="D141" s="11">
        <f t="shared" ref="D141:D147" si="99">C141-B141</f>
        <v>0.32088369528199201</v>
      </c>
      <c r="E141" s="11">
        <v>0.64636867961415756</v>
      </c>
      <c r="F141" s="11">
        <f t="shared" ref="F141:F142" si="100">SUM(D141:E141)</f>
        <v>0.96725237489614957</v>
      </c>
      <c r="G141" s="200">
        <f t="shared" si="94"/>
        <v>3.5659230118095131E-2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3.5276084077435356E-2</v>
      </c>
      <c r="C142" s="11">
        <v>3.0407674556962683E-2</v>
      </c>
      <c r="D142" s="11">
        <f t="shared" si="99"/>
        <v>-4.8684095204726725E-3</v>
      </c>
      <c r="E142" s="11">
        <v>1.6421633728800691E-2</v>
      </c>
      <c r="F142" s="11">
        <f t="shared" si="100"/>
        <v>1.1553224208328019E-2</v>
      </c>
      <c r="G142" s="200">
        <f t="shared" si="94"/>
        <v>2.5807964922804238E-2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1.5800316799042877</v>
      </c>
      <c r="C143" s="11">
        <v>1.9955721726552522</v>
      </c>
      <c r="D143" s="11">
        <f t="shared" si="99"/>
        <v>0.4155404927509645</v>
      </c>
      <c r="E143" s="11">
        <v>0.91694368460733422</v>
      </c>
      <c r="F143" s="11">
        <f t="shared" ref="F143:F144" si="101">SUM(D143:E143)</f>
        <v>1.3324841773582987</v>
      </c>
      <c r="G143" s="200">
        <f t="shared" si="94"/>
        <v>3.0979185851608637E-2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0.57599569066508893</v>
      </c>
      <c r="C144" s="11">
        <v>0.83390359716476992</v>
      </c>
      <c r="D144" s="11">
        <f t="shared" si="99"/>
        <v>0.25790790649968098</v>
      </c>
      <c r="E144" s="11">
        <v>0.39003339995045183</v>
      </c>
      <c r="F144" s="11">
        <f t="shared" si="101"/>
        <v>0.64794130645013281</v>
      </c>
      <c r="G144" s="200">
        <f t="shared" si="94"/>
        <v>3.5073996059376444E-2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0.16151879006265857</v>
      </c>
      <c r="C145" s="11">
        <v>0.3633754291838166</v>
      </c>
      <c r="D145" s="11">
        <f t="shared" si="99"/>
        <v>0.20185663912115803</v>
      </c>
      <c r="E145" s="11">
        <v>0.12993229595622705</v>
      </c>
      <c r="F145" s="11">
        <f t="shared" ref="F145:F146" si="102">SUM(D145:E145)</f>
        <v>0.33178893507738505</v>
      </c>
      <c r="G145" s="200">
        <f t="shared" si="94"/>
        <v>4.0134516087317662E-2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0.4413874463430616</v>
      </c>
      <c r="C146" s="11">
        <v>0.5893994413104916</v>
      </c>
      <c r="D146" s="11">
        <f t="shared" si="99"/>
        <v>0.14801199496743001</v>
      </c>
      <c r="E146" s="11">
        <v>0.34719910201544812</v>
      </c>
      <c r="F146" s="11">
        <f t="shared" si="102"/>
        <v>0.49521109698287813</v>
      </c>
      <c r="G146" s="200">
        <f t="shared" si="94"/>
        <v>3.9446064243528367E-2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0.20249439227520097</v>
      </c>
      <c r="C147" s="11">
        <v>0.67523589672903683</v>
      </c>
      <c r="D147" s="11">
        <f t="shared" si="99"/>
        <v>0.47274150445383589</v>
      </c>
      <c r="E147" s="11">
        <v>0.30965003546743392</v>
      </c>
      <c r="F147" s="11">
        <f t="shared" ref="F147" si="103">SUM(D147:E147)</f>
        <v>0.78239153992126975</v>
      </c>
      <c r="G147" s="200">
        <f t="shared" si="94"/>
        <v>6.3813008730145171E-2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2.3101812679500875</v>
      </c>
      <c r="C148" s="11">
        <v>2.9139435281621706</v>
      </c>
      <c r="D148" s="11">
        <f t="shared" ref="D148" si="104">C148-B148</f>
        <v>0.60376226021208312</v>
      </c>
      <c r="E148" s="11">
        <v>1.5381816889993447</v>
      </c>
      <c r="F148" s="11">
        <f t="shared" ref="F148" si="105">SUM(D148:E148)</f>
        <v>2.1419439492114281</v>
      </c>
      <c r="G148" s="200">
        <f t="shared" ref="G148:G149" si="106">IF(B148&gt;0,(1+(E148/B148))^(1/($C$6-$B$6))-1,0)</f>
        <v>3.4606806355657049E-2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33.748086669992382</v>
      </c>
      <c r="C149" s="11">
        <f t="shared" ref="C149:F149" si="107">SUM(C123:C148)</f>
        <v>39.095133081484484</v>
      </c>
      <c r="D149" s="11">
        <f t="shared" si="107"/>
        <v>5.3470464114921032</v>
      </c>
      <c r="E149" s="11">
        <f t="shared" si="107"/>
        <v>18.714296322642195</v>
      </c>
      <c r="F149" s="11">
        <f t="shared" si="107"/>
        <v>24.061342734134296</v>
      </c>
      <c r="G149" s="200">
        <f t="shared" si="106"/>
        <v>2.9848301804505706E-2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4.7849361171255795</v>
      </c>
      <c r="C152" s="11">
        <v>4.5945693710634545</v>
      </c>
      <c r="D152" s="11">
        <f>C152-B152</f>
        <v>-0.190366746062125</v>
      </c>
      <c r="E152" s="11">
        <v>2.3395790239984291</v>
      </c>
      <c r="F152" s="11">
        <f>SUM(D152:E152)</f>
        <v>2.1492122779363041</v>
      </c>
      <c r="G152" s="200">
        <f>IF(B152&gt;0,(1+(E152/B152))^(1/($C$6-$B$6))-1,0)</f>
        <v>2.6893199957538805E-2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1.6668232421783649</v>
      </c>
      <c r="C153" s="11">
        <v>2.1138060170495656</v>
      </c>
      <c r="D153" s="11">
        <f t="shared" ref="D153:D168" si="110">C153-B153</f>
        <v>0.44698277487120075</v>
      </c>
      <c r="E153" s="11">
        <v>1.140276828713388</v>
      </c>
      <c r="F153" s="11">
        <f t="shared" ref="F153:F160" si="111">SUM(D153:E153)</f>
        <v>1.5872596035845887</v>
      </c>
      <c r="G153" s="200">
        <f t="shared" ref="G153:G155" si="112">IF(B153&gt;0,(1+(E153/B153))^(1/($C$6-$B$6))-1,0)</f>
        <v>3.5359620206524278E-2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4.9249105887748668</v>
      </c>
      <c r="C154" s="11">
        <v>5.7144976633936775</v>
      </c>
      <c r="D154" s="11">
        <f t="shared" si="110"/>
        <v>0.78958707461881072</v>
      </c>
      <c r="E154" s="11">
        <v>2.0955721474751052</v>
      </c>
      <c r="F154" s="11">
        <f t="shared" si="111"/>
        <v>2.885159222093916</v>
      </c>
      <c r="G154" s="200">
        <f t="shared" si="112"/>
        <v>2.3916578962320134E-2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0.65441114616186891</v>
      </c>
      <c r="C155" s="11">
        <v>0.72896158246280407</v>
      </c>
      <c r="D155" s="11">
        <f t="shared" si="110"/>
        <v>7.4550436300935163E-2</v>
      </c>
      <c r="E155" s="11">
        <v>0.35266401699772776</v>
      </c>
      <c r="F155" s="11">
        <f t="shared" si="111"/>
        <v>0.42721445329866292</v>
      </c>
      <c r="G155" s="200">
        <f t="shared" si="112"/>
        <v>2.9154900856760868E-2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0.29703257763570767</v>
      </c>
      <c r="C156" s="11">
        <v>0.22799543685956813</v>
      </c>
      <c r="D156" s="11">
        <f t="shared" si="110"/>
        <v>-6.9037140776139538E-2</v>
      </c>
      <c r="E156" s="11">
        <v>0.11853878027832918</v>
      </c>
      <c r="F156" s="11">
        <f t="shared" si="111"/>
        <v>4.9501639502189637E-2</v>
      </c>
      <c r="G156" s="200">
        <f>IF(B156&gt;0,(1+(E156/B156))^(1/($C$6-$B$6))-1,0)</f>
        <v>2.2639981896160455E-2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2.6979664331979074</v>
      </c>
      <c r="C157" s="11">
        <v>3.2102695243273685</v>
      </c>
      <c r="D157" s="11">
        <f t="shared" si="110"/>
        <v>0.51230309112946104</v>
      </c>
      <c r="E157" s="11">
        <v>1.4434040760670233</v>
      </c>
      <c r="F157" s="11">
        <f t="shared" si="111"/>
        <v>1.9557071671964843</v>
      </c>
      <c r="G157" s="200">
        <f t="shared" ref="G157:G178" si="113">IF(B157&gt;0,(1+(E157/B157))^(1/($C$6-$B$6))-1,0)</f>
        <v>2.8980559274190965E-2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1.2632508716935669</v>
      </c>
      <c r="C158" s="11">
        <v>1.1506819394905636</v>
      </c>
      <c r="D158" s="11">
        <f t="shared" si="110"/>
        <v>-0.11256893220300324</v>
      </c>
      <c r="E158" s="11">
        <v>0.44664807756803065</v>
      </c>
      <c r="F158" s="11">
        <f t="shared" si="111"/>
        <v>0.33407914536502742</v>
      </c>
      <c r="G158" s="200">
        <f t="shared" si="113"/>
        <v>2.0388109705660851E-2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0.46845903074238643</v>
      </c>
      <c r="C159" s="11">
        <v>0.77360230104640215</v>
      </c>
      <c r="D159" s="11">
        <f t="shared" si="110"/>
        <v>0.30514327030401572</v>
      </c>
      <c r="E159" s="11">
        <v>0.39306469350256962</v>
      </c>
      <c r="F159" s="11">
        <f t="shared" si="111"/>
        <v>0.69820796380658534</v>
      </c>
      <c r="G159" s="200">
        <f t="shared" si="113"/>
        <v>4.1453079258129133E-2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0.4089924088216651</v>
      </c>
      <c r="C160" s="11">
        <v>0.32237145369880676</v>
      </c>
      <c r="D160" s="11">
        <f t="shared" si="110"/>
        <v>-8.6620955122858334E-2</v>
      </c>
      <c r="E160" s="11">
        <v>0.11342826377354474</v>
      </c>
      <c r="F160" s="11">
        <f t="shared" si="111"/>
        <v>2.6807308650686409E-2</v>
      </c>
      <c r="G160" s="200">
        <f t="shared" si="113"/>
        <v>1.6452309832533762E-2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0.79521470645979897</v>
      </c>
      <c r="C161" s="11">
        <v>0.65123873176257574</v>
      </c>
      <c r="D161" s="11">
        <f t="shared" si="110"/>
        <v>-0.14397597469722323</v>
      </c>
      <c r="E161" s="11">
        <v>0.31109920347394593</v>
      </c>
      <c r="F161" s="11">
        <f t="shared" ref="F161:F162" si="114">SUM(D161:E161)</f>
        <v>0.1671232287767227</v>
      </c>
      <c r="G161" s="200">
        <f t="shared" si="113"/>
        <v>2.2255834555916065E-2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2.9264397169290994</v>
      </c>
      <c r="C162" s="11">
        <v>3.3343139913940725</v>
      </c>
      <c r="D162" s="11">
        <f t="shared" si="110"/>
        <v>0.40787427446497304</v>
      </c>
      <c r="E162" s="11">
        <v>1.4739563829135549</v>
      </c>
      <c r="F162" s="11">
        <f t="shared" si="114"/>
        <v>1.8818306573785279</v>
      </c>
      <c r="G162" s="200">
        <f t="shared" si="113"/>
        <v>2.7566993693118658E-2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3.5053156387823745</v>
      </c>
      <c r="C163" s="11">
        <v>4.4307488654895906</v>
      </c>
      <c r="D163" s="11">
        <f t="shared" si="110"/>
        <v>0.92543322670721606</v>
      </c>
      <c r="E163" s="11">
        <v>2.173050314954752</v>
      </c>
      <c r="F163" s="11">
        <f t="shared" ref="F163:F166" si="115">SUM(D163:E163)</f>
        <v>3.098483541661968</v>
      </c>
      <c r="G163" s="200">
        <f t="shared" si="113"/>
        <v>3.2681546602218337E-2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0.78214893350039005</v>
      </c>
      <c r="C164" s="11">
        <v>0.90436040759291303</v>
      </c>
      <c r="D164" s="11">
        <f t="shared" si="110"/>
        <v>0.12221147409252298</v>
      </c>
      <c r="E164" s="11">
        <v>0.49876885199804655</v>
      </c>
      <c r="F164" s="11">
        <f t="shared" si="115"/>
        <v>0.62098032609056952</v>
      </c>
      <c r="G164" s="200">
        <f t="shared" si="113"/>
        <v>3.3432510750138977E-2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0.42683543051433204</v>
      </c>
      <c r="C165" s="11">
        <v>0.58776641413408814</v>
      </c>
      <c r="D165" s="11">
        <f t="shared" si="110"/>
        <v>0.16093098361975611</v>
      </c>
      <c r="E165" s="11">
        <v>0.31463322853585451</v>
      </c>
      <c r="F165" s="11">
        <f t="shared" si="115"/>
        <v>0.47556421215561062</v>
      </c>
      <c r="G165" s="200">
        <f t="shared" si="113"/>
        <v>3.7501713023008421E-2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1.6746396753492585</v>
      </c>
      <c r="C166" s="11">
        <v>1.9982332880692568</v>
      </c>
      <c r="D166" s="11">
        <f t="shared" si="110"/>
        <v>0.32359361271999831</v>
      </c>
      <c r="E166" s="11">
        <v>0.83585935724395544</v>
      </c>
      <c r="F166" s="11">
        <f t="shared" si="115"/>
        <v>1.1594529699639538</v>
      </c>
      <c r="G166" s="200">
        <f t="shared" si="113"/>
        <v>2.7359825503135093E-2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0.46013345992687682</v>
      </c>
      <c r="C167" s="11">
        <v>0.53292599399292961</v>
      </c>
      <c r="D167" s="11">
        <f t="shared" si="110"/>
        <v>7.2792534066052794E-2</v>
      </c>
      <c r="E167" s="11">
        <v>0.28700603851932838</v>
      </c>
      <c r="F167" s="11">
        <f t="shared" ref="F167" si="116">SUM(D167:E167)</f>
        <v>0.35979857258538117</v>
      </c>
      <c r="G167" s="200">
        <f t="shared" si="113"/>
        <v>3.2843511174333928E-2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0.45350712696998174</v>
      </c>
      <c r="C168" s="11">
        <v>0.67085109992081426</v>
      </c>
      <c r="D168" s="11">
        <f t="shared" si="110"/>
        <v>0.21734397295083252</v>
      </c>
      <c r="E168" s="11">
        <v>0.31002883251264257</v>
      </c>
      <c r="F168" s="11">
        <f t="shared" ref="F168" si="117">SUM(D168:E168)</f>
        <v>0.52737280546347509</v>
      </c>
      <c r="G168" s="200">
        <f t="shared" si="113"/>
        <v>3.5340076548356025E-2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2.1555377534521112</v>
      </c>
      <c r="C169" s="11">
        <v>2.3310634010522584</v>
      </c>
      <c r="D169" s="11">
        <f>C169-B169</f>
        <v>0.17552564760014722</v>
      </c>
      <c r="E169" s="11">
        <v>1.3110713725231848</v>
      </c>
      <c r="F169" s="11">
        <f>SUM(D169:E169)</f>
        <v>1.4865970201233321</v>
      </c>
      <c r="G169" s="200">
        <f t="shared" si="113"/>
        <v>3.2182795990238766E-2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1.2548242328833037</v>
      </c>
      <c r="C170" s="11">
        <v>1.8293694269781093</v>
      </c>
      <c r="D170" s="11">
        <f t="shared" ref="D170:D176" si="118">C170-B170</f>
        <v>0.57454519409480564</v>
      </c>
      <c r="E170" s="11">
        <v>0.92732988643977943</v>
      </c>
      <c r="F170" s="11">
        <f t="shared" ref="F170:F171" si="119">SUM(D170:E170)</f>
        <v>1.5018750805345851</v>
      </c>
      <c r="G170" s="200">
        <f t="shared" si="113"/>
        <v>3.7576598749265111E-2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3.0945519483990186E-2</v>
      </c>
      <c r="C171" s="11">
        <v>2.2827548431302736E-2</v>
      </c>
      <c r="D171" s="11">
        <f t="shared" si="118"/>
        <v>-8.1179710526874498E-3</v>
      </c>
      <c r="E171" s="11">
        <v>1.3578807120123007E-2</v>
      </c>
      <c r="F171" s="11">
        <f t="shared" si="119"/>
        <v>5.4608360674355573E-3</v>
      </c>
      <c r="G171" s="200">
        <f t="shared" si="113"/>
        <v>2.4550348734551752E-2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1.3028381172456438</v>
      </c>
      <c r="C172" s="11">
        <v>1.5582836994489795</v>
      </c>
      <c r="D172" s="11">
        <f t="shared" si="118"/>
        <v>0.25544558220333569</v>
      </c>
      <c r="E172" s="11">
        <v>0.62467220336778417</v>
      </c>
      <c r="F172" s="11">
        <f t="shared" ref="F172:F173" si="120">SUM(D172:E172)</f>
        <v>0.88011778557111986</v>
      </c>
      <c r="G172" s="200">
        <f t="shared" si="113"/>
        <v>2.6456187640223838E-2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0.67643762416410735</v>
      </c>
      <c r="C173" s="11">
        <v>0.84367935773543468</v>
      </c>
      <c r="D173" s="11">
        <f t="shared" si="118"/>
        <v>0.16724173357132732</v>
      </c>
      <c r="E173" s="11">
        <v>0.38448456490355731</v>
      </c>
      <c r="F173" s="11">
        <f t="shared" si="120"/>
        <v>0.55172629847488464</v>
      </c>
      <c r="G173" s="200">
        <f t="shared" si="113"/>
        <v>3.0458213298272252E-2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0.3496610620688132</v>
      </c>
      <c r="C174" s="11">
        <v>0.5624375116635022</v>
      </c>
      <c r="D174" s="11">
        <f t="shared" si="118"/>
        <v>0.212776449594689</v>
      </c>
      <c r="E174" s="11">
        <v>0.22383078335043063</v>
      </c>
      <c r="F174" s="11">
        <f t="shared" ref="F174:F175" si="121">SUM(D174:E174)</f>
        <v>0.43660723294511961</v>
      </c>
      <c r="G174" s="200">
        <f t="shared" si="113"/>
        <v>3.353534108180134E-2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0.75741430459920267</v>
      </c>
      <c r="C175" s="11">
        <v>0.90083687157509695</v>
      </c>
      <c r="D175" s="11">
        <f t="shared" si="118"/>
        <v>0.14342256697589428</v>
      </c>
      <c r="E175" s="11">
        <v>0.55881682542188416</v>
      </c>
      <c r="F175" s="11">
        <f t="shared" si="121"/>
        <v>0.70223939239777844</v>
      </c>
      <c r="G175" s="200">
        <f t="shared" si="113"/>
        <v>3.7528201611203293E-2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0.22657852910327514</v>
      </c>
      <c r="C176" s="11">
        <v>0.72096404230830236</v>
      </c>
      <c r="D176" s="11">
        <f t="shared" si="118"/>
        <v>0.49438551320502722</v>
      </c>
      <c r="E176" s="11">
        <v>0.32883764833756035</v>
      </c>
      <c r="F176" s="11">
        <f t="shared" ref="F176" si="122">SUM(D176:E176)</f>
        <v>0.82322316154258757</v>
      </c>
      <c r="G176" s="200">
        <f t="shared" si="113"/>
        <v>6.1597738777983579E-2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1.989526792521217</v>
      </c>
      <c r="C177" s="11">
        <v>2.4792208332820622</v>
      </c>
      <c r="D177" s="11">
        <f t="shared" ref="D177" si="123">C177-B177</f>
        <v>0.48969404076084522</v>
      </c>
      <c r="E177" s="11">
        <v>1.2947760791492946</v>
      </c>
      <c r="F177" s="11">
        <f t="shared" ref="F177" si="124">SUM(D177:E177)</f>
        <v>1.7844701199101398</v>
      </c>
      <c r="G177" s="200">
        <f t="shared" si="113"/>
        <v>3.3981798640301264E-2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36.934781040285692</v>
      </c>
      <c r="C178" s="11">
        <f t="shared" ref="C178:F178" si="125">SUM(C152:C177)</f>
        <v>43.1958767742235</v>
      </c>
      <c r="D178" s="11">
        <f t="shared" si="125"/>
        <v>6.2610957339378102</v>
      </c>
      <c r="E178" s="11">
        <f t="shared" si="125"/>
        <v>20.314976289139828</v>
      </c>
      <c r="F178" s="11">
        <f t="shared" si="125"/>
        <v>26.576072023077629</v>
      </c>
      <c r="G178" s="200">
        <f t="shared" si="113"/>
        <v>2.964901434269418E-2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9.1676866234110577</v>
      </c>
      <c r="C181" s="11">
        <v>8.2657449417682667</v>
      </c>
      <c r="D181" s="11">
        <f>C181-B181</f>
        <v>-0.90194168164279098</v>
      </c>
      <c r="E181" s="11">
        <v>3.6757614958225995</v>
      </c>
      <c r="F181" s="11">
        <f>SUM(D181:E181)</f>
        <v>2.7738198141798085</v>
      </c>
      <c r="G181" s="200">
        <f>IF(B181&gt;0,(1+(E181/B181))^(1/($C$6-$B$6))-1,0)</f>
        <v>2.2731090351516325E-2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3.5244004235801669</v>
      </c>
      <c r="C182" s="11">
        <v>3.5094016693299714</v>
      </c>
      <c r="D182" s="11">
        <f t="shared" ref="D182:D197" si="128">C182-B182</f>
        <v>-1.4998754250195478E-2</v>
      </c>
      <c r="E182" s="11">
        <v>1.6573150503476257</v>
      </c>
      <c r="F182" s="11">
        <f t="shared" ref="F182:F189" si="129">SUM(D182:E182)</f>
        <v>1.6423162960974302</v>
      </c>
      <c r="G182" s="200">
        <f t="shared" ref="G182:G184" si="130">IF(B182&gt;0,(1+(E182/B182))^(1/($C$6-$B$6))-1,0)</f>
        <v>2.6028020004479568E-2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5.1424937124403058</v>
      </c>
      <c r="C183" s="11">
        <v>4.5215731131890191</v>
      </c>
      <c r="D183" s="11">
        <f t="shared" si="128"/>
        <v>-0.62092059925128673</v>
      </c>
      <c r="E183" s="11">
        <v>1.4251586761462882</v>
      </c>
      <c r="F183" s="11">
        <f t="shared" si="129"/>
        <v>0.80423807689500149</v>
      </c>
      <c r="G183" s="200">
        <f t="shared" si="130"/>
        <v>1.644158779941618E-2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2.1598671050248828</v>
      </c>
      <c r="C184" s="11">
        <v>2.367659169632272</v>
      </c>
      <c r="D184" s="11">
        <f t="shared" si="128"/>
        <v>0.20779206460738919</v>
      </c>
      <c r="E184" s="11">
        <v>1.265896726073438</v>
      </c>
      <c r="F184" s="11">
        <f t="shared" si="129"/>
        <v>1.4736887906808271</v>
      </c>
      <c r="G184" s="200">
        <f t="shared" si="130"/>
        <v>3.1229573812495692E-2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1.0774939739698002</v>
      </c>
      <c r="C185" s="11">
        <v>1.2442535205516325</v>
      </c>
      <c r="D185" s="11">
        <f t="shared" si="128"/>
        <v>0.16675954658183234</v>
      </c>
      <c r="E185" s="11">
        <v>0.4594970193973974</v>
      </c>
      <c r="F185" s="11">
        <f t="shared" si="129"/>
        <v>0.62625656597922974</v>
      </c>
      <c r="G185" s="200">
        <f>IF(B185&gt;0,(1+(E185/B185))^(1/($C$6-$B$6))-1,0)</f>
        <v>2.3961822921365172E-2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5.2700485945778244</v>
      </c>
      <c r="C186" s="11">
        <v>5.8040586234246154</v>
      </c>
      <c r="D186" s="11">
        <f t="shared" si="128"/>
        <v>0.53401002884679105</v>
      </c>
      <c r="E186" s="11">
        <v>2.295172861666039</v>
      </c>
      <c r="F186" s="11">
        <f t="shared" si="129"/>
        <v>2.82918289051283</v>
      </c>
      <c r="G186" s="200">
        <f t="shared" ref="G186:G205" si="131">IF(B186&gt;0,(1+(E186/B186))^(1/($C$6-$B$6))-1,0)</f>
        <v>2.4394257022295474E-2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1.8424170662501214</v>
      </c>
      <c r="C187" s="11">
        <v>1.1494455028676251</v>
      </c>
      <c r="D187" s="11">
        <f t="shared" si="128"/>
        <v>-0.69297156338249621</v>
      </c>
      <c r="E187" s="11">
        <v>0.48318036290058414</v>
      </c>
      <c r="F187" s="11">
        <f t="shared" si="129"/>
        <v>-0.20979120048191208</v>
      </c>
      <c r="G187" s="200">
        <f t="shared" si="131"/>
        <v>1.5647739030604901E-2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1.6398932934279742</v>
      </c>
      <c r="C188" s="11">
        <v>3.2074171127488773</v>
      </c>
      <c r="D188" s="11">
        <f t="shared" si="128"/>
        <v>1.5675238193209031</v>
      </c>
      <c r="E188" s="11">
        <v>1.620301170854614</v>
      </c>
      <c r="F188" s="11">
        <f t="shared" si="129"/>
        <v>3.1878249901755171</v>
      </c>
      <c r="G188" s="200">
        <f t="shared" si="131"/>
        <v>4.6875881470111791E-2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1.1455951807338904</v>
      </c>
      <c r="C189" s="11">
        <v>0.92645740591852299</v>
      </c>
      <c r="D189" s="11">
        <f t="shared" si="128"/>
        <v>-0.21913777481536745</v>
      </c>
      <c r="E189" s="11">
        <v>0.24730634072600194</v>
      </c>
      <c r="F189" s="11">
        <f t="shared" si="129"/>
        <v>2.8168565910634491E-2</v>
      </c>
      <c r="G189" s="200">
        <f t="shared" si="131"/>
        <v>1.3116252307009857E-2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1.8455111052350337</v>
      </c>
      <c r="C190" s="11">
        <v>1.5061305314949096</v>
      </c>
      <c r="D190" s="11">
        <f t="shared" si="128"/>
        <v>-0.33938057374012409</v>
      </c>
      <c r="E190" s="11">
        <v>0.57383422581625798</v>
      </c>
      <c r="F190" s="11">
        <f t="shared" ref="F190:F191" si="132">SUM(D190:E190)</f>
        <v>0.23445365207613389</v>
      </c>
      <c r="G190" s="200">
        <f t="shared" si="131"/>
        <v>1.8213255759425451E-2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7.3637396218623223</v>
      </c>
      <c r="C191" s="11">
        <v>7.0417530342310792</v>
      </c>
      <c r="D191" s="11">
        <f t="shared" si="128"/>
        <v>-0.3219865876312431</v>
      </c>
      <c r="E191" s="11">
        <v>3.1080282977118632</v>
      </c>
      <c r="F191" s="11">
        <f t="shared" si="132"/>
        <v>2.7860417100806201</v>
      </c>
      <c r="G191" s="200">
        <f t="shared" si="131"/>
        <v>2.3752021504938714E-2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9.6465289323605496</v>
      </c>
      <c r="C192" s="11">
        <v>7.540824728137169</v>
      </c>
      <c r="D192" s="11">
        <f t="shared" si="128"/>
        <v>-2.1057042042233807</v>
      </c>
      <c r="E192" s="11">
        <v>4.3242603323644522</v>
      </c>
      <c r="F192" s="11">
        <f t="shared" ref="F192:F195" si="133">SUM(D192:E192)</f>
        <v>2.2185561281410715</v>
      </c>
      <c r="G192" s="200">
        <f t="shared" si="131"/>
        <v>2.4998723904367859E-2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2.2210320185295966</v>
      </c>
      <c r="C193" s="11">
        <v>0.36010328646739515</v>
      </c>
      <c r="D193" s="11">
        <f t="shared" si="128"/>
        <v>-1.8609287320622014</v>
      </c>
      <c r="E193" s="11">
        <v>0.69967903174016133</v>
      </c>
      <c r="F193" s="11">
        <f t="shared" si="133"/>
        <v>-1.1612497003220401</v>
      </c>
      <c r="G193" s="200">
        <f t="shared" si="131"/>
        <v>1.8424687130695228E-2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0.6185536631463967</v>
      </c>
      <c r="C194" s="11">
        <v>0.59433422615594622</v>
      </c>
      <c r="D194" s="11">
        <f t="shared" si="128"/>
        <v>-2.4219436990450482E-2</v>
      </c>
      <c r="E194" s="11">
        <v>0.30816077641686823</v>
      </c>
      <c r="F194" s="11">
        <f t="shared" si="133"/>
        <v>0.28394133942641775</v>
      </c>
      <c r="G194" s="200">
        <f t="shared" si="131"/>
        <v>2.7317224549963548E-2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6.8268172890376313</v>
      </c>
      <c r="C195" s="11">
        <v>6.5468297604677872</v>
      </c>
      <c r="D195" s="11">
        <f t="shared" si="128"/>
        <v>-0.2799875285698441</v>
      </c>
      <c r="E195" s="11">
        <v>2.3165527818896652</v>
      </c>
      <c r="F195" s="11">
        <f t="shared" si="133"/>
        <v>2.0365652533198211</v>
      </c>
      <c r="G195" s="200">
        <f t="shared" si="131"/>
        <v>1.9668965109739256E-2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3.9924734213635529</v>
      </c>
      <c r="C196" s="11">
        <v>3.2106714970829318</v>
      </c>
      <c r="D196" s="11">
        <f t="shared" si="128"/>
        <v>-0.78180192428062112</v>
      </c>
      <c r="E196" s="11">
        <v>1.3549827392648135</v>
      </c>
      <c r="F196" s="11">
        <f t="shared" ref="F196" si="134">SUM(D196:E196)</f>
        <v>0.57318081498419238</v>
      </c>
      <c r="G196" s="200">
        <f t="shared" si="131"/>
        <v>1.9671654370302161E-2</v>
      </c>
    </row>
    <row r="197" spans="1:14" x14ac:dyDescent="0.2">
      <c r="A197" t="str">
        <f t="shared" si="127"/>
        <v>54 Textiles, printing and other skilled trades</v>
      </c>
      <c r="B197" s="11">
        <v>2.6154221007420793</v>
      </c>
      <c r="C197" s="11">
        <v>3.3101980525721713</v>
      </c>
      <c r="D197" s="11">
        <f t="shared" si="128"/>
        <v>0.694775951830092</v>
      </c>
      <c r="E197" s="11">
        <v>1.2650736044600925</v>
      </c>
      <c r="F197" s="11">
        <f t="shared" ref="F197" si="135">SUM(D197:E197)</f>
        <v>1.9598495562901845</v>
      </c>
      <c r="G197" s="200">
        <f t="shared" si="131"/>
        <v>2.6651457061607653E-2</v>
      </c>
    </row>
    <row r="198" spans="1:14" x14ac:dyDescent="0.2">
      <c r="A198" t="str">
        <f t="shared" si="127"/>
        <v>61 Caring personal service occupations</v>
      </c>
      <c r="B198" s="11">
        <v>12.039713923548838</v>
      </c>
      <c r="C198" s="11">
        <v>14.096702981026299</v>
      </c>
      <c r="D198" s="11">
        <f>C198-B198</f>
        <v>2.0569890574774607</v>
      </c>
      <c r="E198" s="11">
        <v>7.3035221159691774</v>
      </c>
      <c r="F198" s="11">
        <f>SUM(D198:E198)</f>
        <v>9.3605111734466391</v>
      </c>
      <c r="G198" s="200">
        <f t="shared" si="131"/>
        <v>3.2113671751087702E-2</v>
      </c>
    </row>
    <row r="199" spans="1:14" x14ac:dyDescent="0.2">
      <c r="A199" t="str">
        <f t="shared" si="127"/>
        <v>62 Leisure, travel and related personal service occupations</v>
      </c>
      <c r="B199" s="11">
        <v>3.4823079005158593</v>
      </c>
      <c r="C199" s="11">
        <v>2.8575742919804941</v>
      </c>
      <c r="D199" s="11">
        <f t="shared" ref="D199:D205" si="136">C199-B199</f>
        <v>-0.62473360853536519</v>
      </c>
      <c r="E199" s="11">
        <v>1.4264781541115283</v>
      </c>
      <c r="F199" s="11">
        <f t="shared" ref="F199:F200" si="137">SUM(D199:E199)</f>
        <v>0.80174454557616315</v>
      </c>
      <c r="G199" s="200">
        <f t="shared" si="131"/>
        <v>2.3152718259227489E-2</v>
      </c>
    </row>
    <row r="200" spans="1:14" x14ac:dyDescent="0.2">
      <c r="A200" t="str">
        <f t="shared" si="127"/>
        <v>63 Community and civil enforcement occupations</v>
      </c>
      <c r="B200" s="11">
        <v>0.10016798702618442</v>
      </c>
      <c r="C200" s="11">
        <v>7.0483790948021041E-2</v>
      </c>
      <c r="D200" s="11">
        <f t="shared" si="136"/>
        <v>-2.9684196078163375E-2</v>
      </c>
      <c r="E200" s="11">
        <v>2.6686738515058078E-2</v>
      </c>
      <c r="F200" s="11">
        <f t="shared" si="137"/>
        <v>-2.997457563105297E-3</v>
      </c>
      <c r="G200" s="200">
        <f t="shared" si="131"/>
        <v>1.5870885045638161E-2</v>
      </c>
    </row>
    <row r="201" spans="1:14" x14ac:dyDescent="0.2">
      <c r="A201" t="str">
        <f t="shared" si="127"/>
        <v>71 Sales occupations</v>
      </c>
      <c r="B201" s="11">
        <v>9.5444932892676597</v>
      </c>
      <c r="C201" s="11">
        <v>9.8021873569792781</v>
      </c>
      <c r="D201" s="11">
        <f t="shared" si="136"/>
        <v>0.2576940677116184</v>
      </c>
      <c r="E201" s="11">
        <v>4.2331793522352985</v>
      </c>
      <c r="F201" s="11">
        <f t="shared" ref="F201:F202" si="138">SUM(D201:E201)</f>
        <v>4.4908734199469169</v>
      </c>
      <c r="G201" s="200">
        <f t="shared" si="131"/>
        <v>2.4774237816230116E-2</v>
      </c>
    </row>
    <row r="202" spans="1:14" x14ac:dyDescent="0.2">
      <c r="A202" t="str">
        <f t="shared" si="127"/>
        <v>72 Customer service occupations</v>
      </c>
      <c r="B202" s="11">
        <v>2.3751409810641637</v>
      </c>
      <c r="C202" s="11">
        <v>2.5987363169701423</v>
      </c>
      <c r="D202" s="11">
        <f t="shared" si="136"/>
        <v>0.22359533590597858</v>
      </c>
      <c r="E202" s="11">
        <v>1.0886908768278911</v>
      </c>
      <c r="F202" s="11">
        <f t="shared" si="138"/>
        <v>1.3122862127338697</v>
      </c>
      <c r="G202" s="200">
        <f t="shared" si="131"/>
        <v>2.5473622805973539E-2</v>
      </c>
    </row>
    <row r="203" spans="1:14" x14ac:dyDescent="0.2">
      <c r="A203" t="str">
        <f t="shared" si="127"/>
        <v>81 Process, plant and machine operatives</v>
      </c>
      <c r="B203" s="11">
        <v>1.8291250179151548</v>
      </c>
      <c r="C203" s="11">
        <v>2.3236222850800452</v>
      </c>
      <c r="D203" s="11">
        <f t="shared" si="136"/>
        <v>0.4944972671648904</v>
      </c>
      <c r="E203" s="11">
        <v>0.78532716167213734</v>
      </c>
      <c r="F203" s="11">
        <f t="shared" ref="F203:F204" si="139">SUM(D203:E203)</f>
        <v>1.2798244288370277</v>
      </c>
      <c r="G203" s="200">
        <f t="shared" si="131"/>
        <v>2.4100286222553002E-2</v>
      </c>
    </row>
    <row r="204" spans="1:14" x14ac:dyDescent="0.2">
      <c r="A204" t="str">
        <f t="shared" si="127"/>
        <v>82 Transport and mobile machine drivers and operatives</v>
      </c>
      <c r="B204" s="11">
        <v>3.6581272546133521</v>
      </c>
      <c r="C204" s="11">
        <v>4.3686506042589492</v>
      </c>
      <c r="D204" s="11">
        <f t="shared" si="136"/>
        <v>0.71052334964559716</v>
      </c>
      <c r="E204" s="11">
        <v>2.0437895717741936</v>
      </c>
      <c r="F204" s="11">
        <f t="shared" si="139"/>
        <v>2.7543129214197908</v>
      </c>
      <c r="G204" s="200">
        <f t="shared" si="131"/>
        <v>3.0032207410373823E-2</v>
      </c>
    </row>
    <row r="205" spans="1:14" x14ac:dyDescent="0.2">
      <c r="A205" t="str">
        <f t="shared" si="127"/>
        <v>91 Elementary trades and related occupations</v>
      </c>
      <c r="B205" s="11">
        <v>0.98105318479302139</v>
      </c>
      <c r="C205" s="11">
        <v>2.3547649699889366</v>
      </c>
      <c r="D205" s="11">
        <f t="shared" si="136"/>
        <v>1.3737117851959151</v>
      </c>
      <c r="E205" s="11">
        <v>0.89707664122535802</v>
      </c>
      <c r="F205" s="11">
        <f t="shared" ref="F205" si="140">SUM(D205:E205)</f>
        <v>2.270788426421273</v>
      </c>
      <c r="G205" s="200">
        <f t="shared" si="131"/>
        <v>4.4244517591578436E-2</v>
      </c>
    </row>
    <row r="206" spans="1:14" x14ac:dyDescent="0.2">
      <c r="A206" t="str">
        <f t="shared" si="127"/>
        <v>92 Elementary administration and service occupations</v>
      </c>
      <c r="B206" s="11">
        <v>9.5037024995889148</v>
      </c>
      <c r="C206" s="11">
        <v>7.203019901274887</v>
      </c>
      <c r="D206" s="11">
        <f t="shared" ref="D206" si="141">C206-B206</f>
        <v>-2.3006825983140278</v>
      </c>
      <c r="E206" s="11">
        <v>3.9129330226015799</v>
      </c>
      <c r="F206" s="11">
        <f t="shared" ref="F206" si="142">SUM(D206:E206)</f>
        <v>1.6122504242875522</v>
      </c>
      <c r="G206" s="200">
        <f t="shared" ref="G206:G207" si="143">IF(B206&gt;0,(1+(E206/B206))^(1/($C$6-$B$6))-1,0)</f>
        <v>2.3253846644993192E-2</v>
      </c>
    </row>
    <row r="207" spans="1:14" x14ac:dyDescent="0.2">
      <c r="A207" t="str">
        <f t="shared" si="127"/>
        <v>All occupations</v>
      </c>
      <c r="B207" s="11">
        <f>SUM(B181:B206)</f>
        <v>109.61380616402636</v>
      </c>
      <c r="C207" s="11">
        <f t="shared" ref="C207:F207" si="144">SUM(C181:C206)</f>
        <v>106.78259867454724</v>
      </c>
      <c r="D207" s="11">
        <f t="shared" si="144"/>
        <v>-2.8312074894790906</v>
      </c>
      <c r="E207" s="11">
        <f t="shared" si="144"/>
        <v>48.79784512853098</v>
      </c>
      <c r="F207" s="11">
        <f t="shared" si="144"/>
        <v>45.966637639051882</v>
      </c>
      <c r="G207" s="200">
        <f t="shared" si="143"/>
        <v>2.4852718678862518E-2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6.9983250142580511</v>
      </c>
      <c r="C210" s="11">
        <v>5.2578301355712833</v>
      </c>
      <c r="D210" s="11">
        <f>C210-B210</f>
        <v>-1.7404948786867678</v>
      </c>
      <c r="E210" s="11">
        <v>2.6619708075058175</v>
      </c>
      <c r="F210" s="11">
        <f>SUM(D210:E210)</f>
        <v>0.92147592881904972</v>
      </c>
      <c r="G210" s="200">
        <f>IF(B210&gt;0,(1+(E210/B210))^(1/($C$6-$B$6))-1,0)</f>
        <v>2.1722806992935828E-2</v>
      </c>
    </row>
    <row r="211" spans="1:7" x14ac:dyDescent="0.2">
      <c r="A211" t="str">
        <f t="shared" si="146"/>
        <v>12 Other managers and proprietors</v>
      </c>
      <c r="B211" s="11">
        <v>3.3800901795278038</v>
      </c>
      <c r="C211" s="11">
        <v>3.4069074107304358</v>
      </c>
      <c r="D211" s="11">
        <f t="shared" ref="D211:D226" si="147">C211-B211</f>
        <v>2.6817231202632019E-2</v>
      </c>
      <c r="E211" s="11">
        <v>1.8354130111122815</v>
      </c>
      <c r="F211" s="11">
        <f t="shared" ref="F211:F218" si="148">SUM(D211:E211)</f>
        <v>1.8622302423149135</v>
      </c>
      <c r="G211" s="200">
        <f t="shared" ref="G211:G213" si="149">IF(B211&gt;0,(1+(E211/B211))^(1/($C$6-$B$6))-1,0)</f>
        <v>2.9337658670109956E-2</v>
      </c>
    </row>
    <row r="212" spans="1:7" x14ac:dyDescent="0.2">
      <c r="A212" t="str">
        <f t="shared" si="146"/>
        <v>21 Science, research, engineering and technology professionals</v>
      </c>
      <c r="B212" s="11">
        <v>3.7652298973756126</v>
      </c>
      <c r="C212" s="11">
        <v>3.7635076092590847</v>
      </c>
      <c r="D212" s="11">
        <f t="shared" si="147"/>
        <v>-1.7222881165279702E-3</v>
      </c>
      <c r="E212" s="11">
        <v>1.3711841185996132</v>
      </c>
      <c r="F212" s="11">
        <f t="shared" si="148"/>
        <v>1.3694618304830852</v>
      </c>
      <c r="G212" s="200">
        <f t="shared" si="149"/>
        <v>2.0918878978993583E-2</v>
      </c>
    </row>
    <row r="213" spans="1:7" x14ac:dyDescent="0.2">
      <c r="A213" t="str">
        <f t="shared" si="146"/>
        <v>22 Health professionals</v>
      </c>
      <c r="B213" s="11">
        <v>1.4009707892283554</v>
      </c>
      <c r="C213" s="11">
        <v>1.1471994007546438</v>
      </c>
      <c r="D213" s="11">
        <f t="shared" si="147"/>
        <v>-0.25377138847371161</v>
      </c>
      <c r="E213" s="11">
        <v>0.61301058699249056</v>
      </c>
      <c r="F213" s="11">
        <f t="shared" si="148"/>
        <v>0.35923919851877895</v>
      </c>
      <c r="G213" s="200">
        <f t="shared" si="149"/>
        <v>2.4491653736327113E-2</v>
      </c>
    </row>
    <row r="214" spans="1:7" x14ac:dyDescent="0.2">
      <c r="A214" t="str">
        <f t="shared" si="146"/>
        <v>23 Teaching and other educational professionals</v>
      </c>
      <c r="B214" s="11">
        <v>0.77839653589944835</v>
      </c>
      <c r="C214" s="11">
        <v>0.68105743440970257</v>
      </c>
      <c r="D214" s="11">
        <f t="shared" si="147"/>
        <v>-9.7339101489745783E-2</v>
      </c>
      <c r="E214" s="11">
        <v>0.31983398492948473</v>
      </c>
      <c r="F214" s="11">
        <f t="shared" si="148"/>
        <v>0.22249488343973894</v>
      </c>
      <c r="G214" s="200">
        <f>IF(B214&gt;0,(1+(E214/B214))^(1/($C$6-$B$6))-1,0)</f>
        <v>2.3213294614557789E-2</v>
      </c>
    </row>
    <row r="215" spans="1:7" x14ac:dyDescent="0.2">
      <c r="A215" t="str">
        <f t="shared" si="146"/>
        <v>24 Business, media and public service professionals</v>
      </c>
      <c r="B215" s="11">
        <v>3.5464920491016572</v>
      </c>
      <c r="C215" s="11">
        <v>3.0210130133829867</v>
      </c>
      <c r="D215" s="11">
        <f t="shared" si="147"/>
        <v>-0.5254790357186705</v>
      </c>
      <c r="E215" s="11">
        <v>1.3450348724035686</v>
      </c>
      <c r="F215" s="11">
        <f t="shared" si="148"/>
        <v>0.81955583668489806</v>
      </c>
      <c r="G215" s="200">
        <f t="shared" ref="G215:G234" si="150">IF(B215&gt;0,(1+(E215/B215))^(1/($C$6-$B$6))-1,0)</f>
        <v>2.1667779471630011E-2</v>
      </c>
    </row>
    <row r="216" spans="1:7" x14ac:dyDescent="0.2">
      <c r="A216" t="str">
        <f t="shared" si="146"/>
        <v>31 Science, engineering and technology associate professionals</v>
      </c>
      <c r="B216" s="11">
        <v>1.4388314351731153</v>
      </c>
      <c r="C216" s="11">
        <v>1.1708786114309857</v>
      </c>
      <c r="D216" s="11">
        <f t="shared" si="147"/>
        <v>-0.26795282374212959</v>
      </c>
      <c r="E216" s="11">
        <v>0.48618932685092103</v>
      </c>
      <c r="F216" s="11">
        <f t="shared" si="148"/>
        <v>0.21823650310879145</v>
      </c>
      <c r="G216" s="200">
        <f t="shared" si="150"/>
        <v>1.9596572080820662E-2</v>
      </c>
    </row>
    <row r="217" spans="1:7" x14ac:dyDescent="0.2">
      <c r="A217" t="str">
        <f t="shared" si="146"/>
        <v>32 Health and social care associate professionals</v>
      </c>
      <c r="B217" s="11">
        <v>1.071635302113491</v>
      </c>
      <c r="C217" s="11">
        <v>1.426012856488136</v>
      </c>
      <c r="D217" s="11">
        <f t="shared" si="147"/>
        <v>0.35437755437464502</v>
      </c>
      <c r="E217" s="11">
        <v>0.76571862502751231</v>
      </c>
      <c r="F217" s="11">
        <f t="shared" si="148"/>
        <v>1.1200961794021573</v>
      </c>
      <c r="G217" s="200">
        <f t="shared" si="150"/>
        <v>3.659645831670888E-2</v>
      </c>
    </row>
    <row r="218" spans="1:7" x14ac:dyDescent="0.2">
      <c r="A218" t="str">
        <f t="shared" si="146"/>
        <v>33 Protective service occupations</v>
      </c>
      <c r="B218" s="11">
        <v>1.3430018826113042</v>
      </c>
      <c r="C218" s="11">
        <v>0.93231075890169302</v>
      </c>
      <c r="D218" s="11">
        <f t="shared" si="147"/>
        <v>-0.41069112370961114</v>
      </c>
      <c r="E218" s="11">
        <v>0.30815303790662468</v>
      </c>
      <c r="F218" s="11">
        <f t="shared" si="148"/>
        <v>-0.10253808580298646</v>
      </c>
      <c r="G218" s="200">
        <f t="shared" si="150"/>
        <v>1.3866437823140343E-2</v>
      </c>
    </row>
    <row r="219" spans="1:7" x14ac:dyDescent="0.2">
      <c r="A219" t="str">
        <f t="shared" si="146"/>
        <v>34 Culture, media and sports occupations</v>
      </c>
      <c r="B219" s="11">
        <v>0.93440846731671789</v>
      </c>
      <c r="C219" s="11">
        <v>0.46950176532950061</v>
      </c>
      <c r="D219" s="11">
        <f t="shared" si="147"/>
        <v>-0.46490670198721729</v>
      </c>
      <c r="E219" s="11">
        <v>0.24264357606497952</v>
      </c>
      <c r="F219" s="11">
        <f t="shared" ref="F219:F220" si="151">SUM(D219:E219)</f>
        <v>-0.22226312592223776</v>
      </c>
      <c r="G219" s="200">
        <f t="shared" si="150"/>
        <v>1.5509350691452983E-2</v>
      </c>
    </row>
    <row r="220" spans="1:7" x14ac:dyDescent="0.2">
      <c r="A220" t="str">
        <f t="shared" si="146"/>
        <v>35 Business and public service associate professionals</v>
      </c>
      <c r="B220" s="11">
        <v>5.2383551507294159</v>
      </c>
      <c r="C220" s="11">
        <v>4.1838766276270265</v>
      </c>
      <c r="D220" s="11">
        <f t="shared" si="147"/>
        <v>-1.0544785231023894</v>
      </c>
      <c r="E220" s="11">
        <v>1.833284410973341</v>
      </c>
      <c r="F220" s="11">
        <f t="shared" si="151"/>
        <v>0.77880588787095162</v>
      </c>
      <c r="G220" s="200">
        <f t="shared" si="150"/>
        <v>2.0207108299526988E-2</v>
      </c>
    </row>
    <row r="221" spans="1:7" x14ac:dyDescent="0.2">
      <c r="A221" t="str">
        <f t="shared" si="146"/>
        <v>41 Administrative occupations</v>
      </c>
      <c r="B221" s="11">
        <v>9.3648147829041495</v>
      </c>
      <c r="C221" s="11">
        <v>6.1942286126182449</v>
      </c>
      <c r="D221" s="11">
        <f t="shared" si="147"/>
        <v>-3.1705861702859046</v>
      </c>
      <c r="E221" s="11">
        <v>3.3620235073160605</v>
      </c>
      <c r="F221" s="11">
        <f t="shared" ref="F221:F224" si="152">SUM(D221:E221)</f>
        <v>0.19143733703015586</v>
      </c>
      <c r="G221" s="200">
        <f t="shared" si="150"/>
        <v>2.0660769153553415E-2</v>
      </c>
    </row>
    <row r="222" spans="1:7" x14ac:dyDescent="0.2">
      <c r="A222" t="str">
        <f t="shared" si="146"/>
        <v>42 Secretarial and related occupations</v>
      </c>
      <c r="B222" s="11">
        <v>2.5243451552775578</v>
      </c>
      <c r="C222" s="11">
        <v>0.33322259559156614</v>
      </c>
      <c r="D222" s="11">
        <f t="shared" si="147"/>
        <v>-2.1911225596859918</v>
      </c>
      <c r="E222" s="11">
        <v>0.61048836394133899</v>
      </c>
      <c r="F222" s="11">
        <f t="shared" si="152"/>
        <v>-1.5806341957446528</v>
      </c>
      <c r="G222" s="200">
        <f t="shared" si="150"/>
        <v>1.4544380601521301E-2</v>
      </c>
    </row>
    <row r="223" spans="1:7" x14ac:dyDescent="0.2">
      <c r="A223" t="str">
        <f t="shared" si="146"/>
        <v>51 Skilled agricultural and related trades</v>
      </c>
      <c r="B223" s="11">
        <v>0.89615288697790363</v>
      </c>
      <c r="C223" s="11">
        <v>0.97712605485562642</v>
      </c>
      <c r="D223" s="11">
        <f t="shared" si="147"/>
        <v>8.0973167877722796E-2</v>
      </c>
      <c r="E223" s="11">
        <v>0.49230360100530601</v>
      </c>
      <c r="F223" s="11">
        <f t="shared" si="152"/>
        <v>0.57327676888302881</v>
      </c>
      <c r="G223" s="200">
        <f t="shared" si="150"/>
        <v>2.9619307111584225E-2</v>
      </c>
    </row>
    <row r="224" spans="1:7" x14ac:dyDescent="0.2">
      <c r="A224" t="str">
        <f t="shared" si="146"/>
        <v>52 Skilled metal, electrical and electronic trades</v>
      </c>
      <c r="B224" s="11">
        <v>3.7356058015559848</v>
      </c>
      <c r="C224" s="11">
        <v>3.021129333605844</v>
      </c>
      <c r="D224" s="11">
        <f t="shared" si="147"/>
        <v>-0.71447646795014075</v>
      </c>
      <c r="E224" s="11">
        <v>1.2546581495832523</v>
      </c>
      <c r="F224" s="11">
        <f t="shared" si="152"/>
        <v>0.54018168163311153</v>
      </c>
      <c r="G224" s="200">
        <f t="shared" si="150"/>
        <v>1.9492804911022565E-2</v>
      </c>
    </row>
    <row r="225" spans="1:7" x14ac:dyDescent="0.2">
      <c r="A225" t="str">
        <f t="shared" si="146"/>
        <v>53 Skilled construction and building trades</v>
      </c>
      <c r="B225" s="11">
        <v>3.6089411412428447</v>
      </c>
      <c r="C225" s="11">
        <v>3.704999799449777</v>
      </c>
      <c r="D225" s="11">
        <f t="shared" si="147"/>
        <v>9.6058658206932268E-2</v>
      </c>
      <c r="E225" s="11">
        <v>1.655266256318161</v>
      </c>
      <c r="F225" s="11">
        <f t="shared" ref="F225" si="153">SUM(D225:E225)</f>
        <v>1.7513249145250933</v>
      </c>
      <c r="G225" s="200">
        <f t="shared" si="150"/>
        <v>2.5487126492534928E-2</v>
      </c>
    </row>
    <row r="226" spans="1:7" x14ac:dyDescent="0.2">
      <c r="A226" t="str">
        <f t="shared" si="146"/>
        <v>54 Textiles, printing and other skilled trades</v>
      </c>
      <c r="B226" s="11">
        <v>2.2498856578978161</v>
      </c>
      <c r="C226" s="11">
        <v>1.8914238897229059</v>
      </c>
      <c r="D226" s="11">
        <f t="shared" si="147"/>
        <v>-0.35846176817491027</v>
      </c>
      <c r="E226" s="11">
        <v>0.81738739787738957</v>
      </c>
      <c r="F226" s="11">
        <f t="shared" ref="F226" si="154">SUM(D226:E226)</f>
        <v>0.4589256297024793</v>
      </c>
      <c r="G226" s="200">
        <f t="shared" si="150"/>
        <v>2.0875542749098974E-2</v>
      </c>
    </row>
    <row r="227" spans="1:7" x14ac:dyDescent="0.2">
      <c r="A227" t="str">
        <f t="shared" si="146"/>
        <v>61 Caring personal service occupations</v>
      </c>
      <c r="B227" s="11">
        <v>7.3475441277018563</v>
      </c>
      <c r="C227" s="11">
        <v>5.8582500752637543</v>
      </c>
      <c r="D227" s="11">
        <f>C227-B227</f>
        <v>-1.489294052438102</v>
      </c>
      <c r="E227" s="11">
        <v>3.1285000897239499</v>
      </c>
      <c r="F227" s="11">
        <f>SUM(D227:E227)</f>
        <v>1.6392060372858479</v>
      </c>
      <c r="G227" s="200">
        <f t="shared" si="150"/>
        <v>2.3930173984651804E-2</v>
      </c>
    </row>
    <row r="228" spans="1:7" x14ac:dyDescent="0.2">
      <c r="A228" t="str">
        <f t="shared" si="146"/>
        <v>62 Leisure, travel and related personal service occupations</v>
      </c>
      <c r="B228" s="11">
        <v>2.9955640482071866</v>
      </c>
      <c r="C228" s="11">
        <v>2.0226258163501916</v>
      </c>
      <c r="D228" s="11">
        <f t="shared" ref="D228:D234" si="155">C228-B228</f>
        <v>-0.97293823185699502</v>
      </c>
      <c r="E228" s="11">
        <v>1.0802415302622641</v>
      </c>
      <c r="F228" s="11">
        <f t="shared" ref="F228:F229" si="156">SUM(D228:E228)</f>
        <v>0.10730329840526909</v>
      </c>
      <c r="G228" s="200">
        <f t="shared" si="150"/>
        <v>2.0741228601736994E-2</v>
      </c>
    </row>
    <row r="229" spans="1:7" x14ac:dyDescent="0.2">
      <c r="A229" t="str">
        <f t="shared" si="146"/>
        <v>63 Community and civil enforcement occupations</v>
      </c>
      <c r="B229" s="11">
        <v>0.1437648291924476</v>
      </c>
      <c r="C229" s="11">
        <v>0.10152247053540775</v>
      </c>
      <c r="D229" s="11">
        <f t="shared" si="155"/>
        <v>-4.2242358657039847E-2</v>
      </c>
      <c r="E229" s="11">
        <v>4.3546024569493906E-2</v>
      </c>
      <c r="F229" s="11">
        <f t="shared" si="156"/>
        <v>1.3036659124540592E-3</v>
      </c>
      <c r="G229" s="200">
        <f t="shared" si="150"/>
        <v>1.7795874170672521E-2</v>
      </c>
    </row>
    <row r="230" spans="1:7" x14ac:dyDescent="0.2">
      <c r="A230" t="str">
        <f t="shared" si="146"/>
        <v>71 Sales occupations</v>
      </c>
      <c r="B230" s="11">
        <v>7.9193981556963253</v>
      </c>
      <c r="C230" s="11">
        <v>6.1025905448378746</v>
      </c>
      <c r="D230" s="11">
        <f t="shared" si="155"/>
        <v>-1.8168076108584508</v>
      </c>
      <c r="E230" s="11">
        <v>3.0080098673319524</v>
      </c>
      <c r="F230" s="11">
        <f t="shared" ref="F230:F231" si="157">SUM(D230:E230)</f>
        <v>1.1912022564735016</v>
      </c>
      <c r="G230" s="200">
        <f t="shared" si="150"/>
        <v>2.1695934934610639E-2</v>
      </c>
    </row>
    <row r="231" spans="1:7" x14ac:dyDescent="0.2">
      <c r="A231" t="str">
        <f t="shared" si="146"/>
        <v>72 Customer service occupations</v>
      </c>
      <c r="B231" s="11">
        <v>2.2164533217650608</v>
      </c>
      <c r="C231" s="11">
        <v>2.2369366942985573</v>
      </c>
      <c r="D231" s="11">
        <f t="shared" si="155"/>
        <v>2.0483372533496524E-2</v>
      </c>
      <c r="E231" s="11">
        <v>1.032046791018391</v>
      </c>
      <c r="F231" s="11">
        <f t="shared" si="157"/>
        <v>1.0525301635518876</v>
      </c>
      <c r="G231" s="200">
        <f t="shared" si="150"/>
        <v>2.5813207664475923E-2</v>
      </c>
    </row>
    <row r="232" spans="1:7" x14ac:dyDescent="0.2">
      <c r="A232" t="str">
        <f t="shared" si="146"/>
        <v>81 Process, plant and machine operatives</v>
      </c>
      <c r="B232" s="11">
        <v>2.0737580345550133</v>
      </c>
      <c r="C232" s="11">
        <v>2.1111646251786604</v>
      </c>
      <c r="D232" s="11">
        <f t="shared" si="155"/>
        <v>3.7406590623647151E-2</v>
      </c>
      <c r="E232" s="11">
        <v>0.8458908507853824</v>
      </c>
      <c r="F232" s="11">
        <f t="shared" ref="F232:F233" si="158">SUM(D232:E232)</f>
        <v>0.88329744140902955</v>
      </c>
      <c r="G232" s="200">
        <f t="shared" si="150"/>
        <v>2.3068790390292637E-2</v>
      </c>
    </row>
    <row r="233" spans="1:7" x14ac:dyDescent="0.2">
      <c r="A233" t="str">
        <f t="shared" si="146"/>
        <v>82 Transport and mobile machine drivers and operatives</v>
      </c>
      <c r="B233" s="11">
        <v>4.6519286303610912</v>
      </c>
      <c r="C233" s="11">
        <v>4.5007903277374943</v>
      </c>
      <c r="D233" s="11">
        <f t="shared" si="155"/>
        <v>-0.15113830262359684</v>
      </c>
      <c r="E233" s="11">
        <v>2.4942515176033857</v>
      </c>
      <c r="F233" s="11">
        <f t="shared" si="158"/>
        <v>2.3431132149797889</v>
      </c>
      <c r="G233" s="200">
        <f t="shared" si="150"/>
        <v>2.9033218254524318E-2</v>
      </c>
    </row>
    <row r="234" spans="1:7" x14ac:dyDescent="0.2">
      <c r="A234" t="str">
        <f t="shared" si="146"/>
        <v>91 Elementary trades and related occupations</v>
      </c>
      <c r="B234" s="11">
        <v>1.4914311165484382</v>
      </c>
      <c r="C234" s="11">
        <v>2.7153350289856069</v>
      </c>
      <c r="D234" s="11">
        <f t="shared" si="155"/>
        <v>1.2239039124371687</v>
      </c>
      <c r="E234" s="11">
        <v>1.0137568121880969</v>
      </c>
      <c r="F234" s="11">
        <f t="shared" ref="F234" si="159">SUM(D234:E234)</f>
        <v>2.2376607246252656</v>
      </c>
      <c r="G234" s="200">
        <f t="shared" si="150"/>
        <v>3.5179844287096973E-2</v>
      </c>
    </row>
    <row r="235" spans="1:7" x14ac:dyDescent="0.2">
      <c r="A235" t="str">
        <f t="shared" si="146"/>
        <v>92 Elementary administration and service occupations</v>
      </c>
      <c r="B235" s="11">
        <v>14.042035363133156</v>
      </c>
      <c r="C235" s="11">
        <v>11.480480650262988</v>
      </c>
      <c r="D235" s="11">
        <f t="shared" ref="D235" si="160">C235-B235</f>
        <v>-2.5615547128701674</v>
      </c>
      <c r="E235" s="11">
        <v>5.7591741110294148</v>
      </c>
      <c r="F235" s="11">
        <f t="shared" ref="F235" si="161">SUM(D235:E235)</f>
        <v>3.1976193981592473</v>
      </c>
      <c r="G235" s="200">
        <f t="shared" ref="G235:G236" si="162">IF(B235&gt;0,(1+(E235/B235))^(1/($C$6-$B$6))-1,0)</f>
        <v>2.3177018788831161E-2</v>
      </c>
    </row>
    <row r="236" spans="1:7" x14ac:dyDescent="0.2">
      <c r="A236" t="str">
        <f t="shared" si="146"/>
        <v>All occupations</v>
      </c>
      <c r="B236" s="11">
        <f>SUM(B210:B235)</f>
        <v>95.157359756351795</v>
      </c>
      <c r="C236" s="11">
        <f t="shared" ref="C236:F236" si="163">SUM(C210:C235)</f>
        <v>78.711922143179976</v>
      </c>
      <c r="D236" s="11">
        <f t="shared" si="163"/>
        <v>-16.445437613171826</v>
      </c>
      <c r="E236" s="11">
        <f t="shared" si="163"/>
        <v>38.379981228920478</v>
      </c>
      <c r="F236" s="11">
        <f t="shared" si="163"/>
        <v>21.934543615748645</v>
      </c>
      <c r="G236" s="200">
        <f t="shared" si="162"/>
        <v>2.2847032167821135E-2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4.5406235963131802</v>
      </c>
      <c r="C239" s="11">
        <v>3.2870545435094596</v>
      </c>
      <c r="D239" s="11">
        <f>C239-B239</f>
        <v>-1.2535690528037207</v>
      </c>
      <c r="E239" s="11">
        <v>1.7052350449952394</v>
      </c>
      <c r="F239" s="11">
        <f>SUM(D239:E239)</f>
        <v>0.45166599219151871</v>
      </c>
      <c r="G239" s="200">
        <f>IF(B239&gt;0,(1+(E239/B239))^(1/($C$6-$B$6))-1,0)</f>
        <v>2.1484489590913647E-2</v>
      </c>
    </row>
    <row r="240" spans="1:7" x14ac:dyDescent="0.2">
      <c r="A240" t="str">
        <f t="shared" si="165"/>
        <v>12 Other managers and proprietors</v>
      </c>
      <c r="B240" s="11">
        <v>1.7681249172803066</v>
      </c>
      <c r="C240" s="11">
        <v>1.4297708502114652</v>
      </c>
      <c r="D240" s="11">
        <f t="shared" ref="D240:D255" si="166">C240-B240</f>
        <v>-0.33835406706884141</v>
      </c>
      <c r="E240" s="11">
        <v>0.74430694553300702</v>
      </c>
      <c r="F240" s="11">
        <f t="shared" ref="F240:F247" si="167">SUM(D240:E240)</f>
        <v>0.40595287846416561</v>
      </c>
      <c r="G240" s="200">
        <f t="shared" ref="G240:G242" si="168">IF(B240&gt;0,(1+(E240/B240))^(1/($C$6-$B$6))-1,0)</f>
        <v>2.3698554079062184E-2</v>
      </c>
    </row>
    <row r="241" spans="1:7" x14ac:dyDescent="0.2">
      <c r="A241" t="str">
        <f t="shared" si="165"/>
        <v>21 Science, research, engineering and technology professionals</v>
      </c>
      <c r="B241" s="11">
        <v>2.8752909150215853</v>
      </c>
      <c r="C241" s="11">
        <v>2.9536455775801644</v>
      </c>
      <c r="D241" s="11">
        <f t="shared" si="166"/>
        <v>7.8354662558579147E-2</v>
      </c>
      <c r="E241" s="11">
        <v>0.98022407169910952</v>
      </c>
      <c r="F241" s="11">
        <f t="shared" si="167"/>
        <v>1.0585787342576887</v>
      </c>
      <c r="G241" s="200">
        <f t="shared" si="168"/>
        <v>1.9749200665082567E-2</v>
      </c>
    </row>
    <row r="242" spans="1:7" x14ac:dyDescent="0.2">
      <c r="A242" t="str">
        <f t="shared" si="165"/>
        <v>22 Health professionals</v>
      </c>
      <c r="B242" s="11">
        <v>0.73856811353795737</v>
      </c>
      <c r="C242" s="11">
        <v>0.50004049735116141</v>
      </c>
      <c r="D242" s="11">
        <f t="shared" si="166"/>
        <v>-0.23852761618679597</v>
      </c>
      <c r="E242" s="11">
        <v>0.28217404932847828</v>
      </c>
      <c r="F242" s="11">
        <f t="shared" si="167"/>
        <v>4.3646433141682317E-2</v>
      </c>
      <c r="G242" s="200">
        <f t="shared" si="168"/>
        <v>2.1805807494173823E-2</v>
      </c>
    </row>
    <row r="243" spans="1:7" x14ac:dyDescent="0.2">
      <c r="A243" t="str">
        <f t="shared" si="165"/>
        <v>23 Teaching and other educational professionals</v>
      </c>
      <c r="B243" s="11">
        <v>0.48309116658917539</v>
      </c>
      <c r="C243" s="11">
        <v>0.44728094780604172</v>
      </c>
      <c r="D243" s="11">
        <f t="shared" si="166"/>
        <v>-3.5810218783133674E-2</v>
      </c>
      <c r="E243" s="11">
        <v>0.20466481381668741</v>
      </c>
      <c r="F243" s="11">
        <f t="shared" si="167"/>
        <v>0.16885459503355374</v>
      </c>
      <c r="G243" s="200">
        <f>IF(B243&gt;0,(1+(E243/B243))^(1/($C$6-$B$6))-1,0)</f>
        <v>2.3828037707489758E-2</v>
      </c>
    </row>
    <row r="244" spans="1:7" x14ac:dyDescent="0.2">
      <c r="A244" t="str">
        <f t="shared" si="165"/>
        <v>24 Business, media and public service professionals</v>
      </c>
      <c r="B244" s="11">
        <v>2.1287406511555034</v>
      </c>
      <c r="C244" s="11">
        <v>1.4284679958715043</v>
      </c>
      <c r="D244" s="11">
        <f t="shared" si="166"/>
        <v>-0.70027265528399907</v>
      </c>
      <c r="E244" s="11">
        <v>0.71245540624945058</v>
      </c>
      <c r="F244" s="11">
        <f t="shared" si="167"/>
        <v>1.2182750965451516E-2</v>
      </c>
      <c r="G244" s="200">
        <f t="shared" ref="G244:G263" si="169">IF(B244&gt;0,(1+(E244/B244))^(1/($C$6-$B$6))-1,0)</f>
        <v>1.9432707318095765E-2</v>
      </c>
    </row>
    <row r="245" spans="1:7" x14ac:dyDescent="0.2">
      <c r="A245" t="str">
        <f t="shared" si="165"/>
        <v>31 Science, engineering and technology associate professionals</v>
      </c>
      <c r="B245" s="11">
        <v>1.2944831122755167</v>
      </c>
      <c r="C245" s="11">
        <v>0.94792079518909822</v>
      </c>
      <c r="D245" s="11">
        <f t="shared" si="166"/>
        <v>-0.34656231708641849</v>
      </c>
      <c r="E245" s="11">
        <v>0.38865115397760913</v>
      </c>
      <c r="F245" s="11">
        <f t="shared" si="167"/>
        <v>4.208883689119064E-2</v>
      </c>
      <c r="G245" s="200">
        <f>IF(B245&gt;0,(1+(E245/B245))^(1/($C$6-$B$6))-1,0)</f>
        <v>1.7657157587068761E-2</v>
      </c>
    </row>
    <row r="246" spans="1:7" x14ac:dyDescent="0.2">
      <c r="A246" t="str">
        <f t="shared" si="165"/>
        <v>32 Health and social care associate professionals</v>
      </c>
      <c r="B246" s="11">
        <v>0.33934156361838924</v>
      </c>
      <c r="C246" s="11">
        <v>0.33981258710333762</v>
      </c>
      <c r="D246" s="11">
        <f t="shared" si="166"/>
        <v>4.7102348494837409E-4</v>
      </c>
      <c r="E246" s="11">
        <v>0.18405235404869499</v>
      </c>
      <c r="F246" s="11">
        <f t="shared" si="167"/>
        <v>0.18452337753364337</v>
      </c>
      <c r="G246" s="200">
        <f t="shared" si="169"/>
        <v>2.930979991139937E-2</v>
      </c>
    </row>
    <row r="247" spans="1:7" x14ac:dyDescent="0.2">
      <c r="A247" t="str">
        <f t="shared" si="165"/>
        <v>33 Protective service occupations</v>
      </c>
      <c r="B247" s="11">
        <v>0.6546038257488298</v>
      </c>
      <c r="C247" s="11">
        <v>0.46558889390336788</v>
      </c>
      <c r="D247" s="11">
        <f t="shared" si="166"/>
        <v>-0.18901493184546192</v>
      </c>
      <c r="E247" s="11">
        <v>0.18443296782683152</v>
      </c>
      <c r="F247" s="11">
        <f t="shared" si="167"/>
        <v>-4.5819640186303967E-3</v>
      </c>
      <c r="G247" s="200">
        <f t="shared" si="169"/>
        <v>1.6685971578475511E-2</v>
      </c>
    </row>
    <row r="248" spans="1:7" x14ac:dyDescent="0.2">
      <c r="A248" t="str">
        <f t="shared" si="165"/>
        <v>34 Culture, media and sports occupations</v>
      </c>
      <c r="B248" s="11">
        <v>0.80408372130475469</v>
      </c>
      <c r="C248" s="11">
        <v>0.42634167914506782</v>
      </c>
      <c r="D248" s="11">
        <f t="shared" si="166"/>
        <v>-0.37774204215968687</v>
      </c>
      <c r="E248" s="11">
        <v>0.20195647599769856</v>
      </c>
      <c r="F248" s="11">
        <f t="shared" ref="F248:F249" si="170">SUM(D248:E248)</f>
        <v>-0.17578556616198832</v>
      </c>
      <c r="G248" s="200">
        <f t="shared" si="169"/>
        <v>1.5050394328164352E-2</v>
      </c>
    </row>
    <row r="249" spans="1:7" x14ac:dyDescent="0.2">
      <c r="A249" t="str">
        <f t="shared" si="165"/>
        <v>35 Business and public service associate professionals</v>
      </c>
      <c r="B249" s="11">
        <v>2.9667368519418216</v>
      </c>
      <c r="C249" s="11">
        <v>1.8856075731514104</v>
      </c>
      <c r="D249" s="11">
        <f t="shared" si="166"/>
        <v>-1.0811292787904112</v>
      </c>
      <c r="E249" s="11">
        <v>0.87759750103411971</v>
      </c>
      <c r="F249" s="11">
        <f t="shared" si="170"/>
        <v>-0.2035317777562915</v>
      </c>
      <c r="G249" s="200">
        <f t="shared" si="169"/>
        <v>1.7425945452624658E-2</v>
      </c>
    </row>
    <row r="250" spans="1:7" x14ac:dyDescent="0.2">
      <c r="A250" t="str">
        <f t="shared" si="165"/>
        <v>41 Administrative occupations</v>
      </c>
      <c r="B250" s="11">
        <v>4.6406446982407275</v>
      </c>
      <c r="C250" s="11">
        <v>1.1330621876348277</v>
      </c>
      <c r="D250" s="11">
        <f t="shared" si="166"/>
        <v>-3.5075825106059</v>
      </c>
      <c r="E250" s="11">
        <v>1.0500884424683541</v>
      </c>
      <c r="F250" s="11">
        <f t="shared" ref="F250:F253" si="171">SUM(D250:E250)</f>
        <v>-2.4574940681375459</v>
      </c>
      <c r="G250" s="200">
        <f t="shared" si="169"/>
        <v>1.3691940157198212E-2</v>
      </c>
    </row>
    <row r="251" spans="1:7" x14ac:dyDescent="0.2">
      <c r="A251" t="str">
        <f t="shared" si="165"/>
        <v>42 Secretarial and related occupations</v>
      </c>
      <c r="B251" s="11">
        <v>2.0040809095647467</v>
      </c>
      <c r="C251" s="11">
        <v>0.13772208720298398</v>
      </c>
      <c r="D251" s="11">
        <f t="shared" si="166"/>
        <v>-1.8663588223617626</v>
      </c>
      <c r="E251" s="11">
        <v>0.3260776528497053</v>
      </c>
      <c r="F251" s="11">
        <f t="shared" si="171"/>
        <v>-1.5402811695120573</v>
      </c>
      <c r="G251" s="200">
        <f t="shared" si="169"/>
        <v>1.0100722125030659E-2</v>
      </c>
    </row>
    <row r="252" spans="1:7" x14ac:dyDescent="0.2">
      <c r="A252" t="str">
        <f t="shared" si="165"/>
        <v>51 Skilled agricultural and related trades</v>
      </c>
      <c r="B252" s="11">
        <v>0.74354392137642233</v>
      </c>
      <c r="C252" s="11">
        <v>0.88409595946421959</v>
      </c>
      <c r="D252" s="11">
        <f t="shared" si="166"/>
        <v>0.14055203808779726</v>
      </c>
      <c r="E252" s="11">
        <v>0.35614467992745513</v>
      </c>
      <c r="F252" s="11">
        <f t="shared" si="171"/>
        <v>0.49669671801525239</v>
      </c>
      <c r="G252" s="200">
        <f t="shared" si="169"/>
        <v>2.6433630631271354E-2</v>
      </c>
    </row>
    <row r="253" spans="1:7" x14ac:dyDescent="0.2">
      <c r="A253" t="str">
        <f t="shared" si="165"/>
        <v>52 Skilled metal, electrical and electronic trades</v>
      </c>
      <c r="B253" s="11">
        <v>1.9462066746178699</v>
      </c>
      <c r="C253" s="11">
        <v>1.2007030214317149</v>
      </c>
      <c r="D253" s="11">
        <f t="shared" si="166"/>
        <v>-0.74550365318615497</v>
      </c>
      <c r="E253" s="11">
        <v>0.61868066438708136</v>
      </c>
      <c r="F253" s="11">
        <f t="shared" si="171"/>
        <v>-0.12682298879907361</v>
      </c>
      <c r="G253" s="200">
        <f t="shared" si="169"/>
        <v>1.8572521276120302E-2</v>
      </c>
    </row>
    <row r="254" spans="1:7" x14ac:dyDescent="0.2">
      <c r="A254" t="str">
        <f t="shared" si="165"/>
        <v>53 Skilled construction and building trades</v>
      </c>
      <c r="B254" s="11">
        <v>1.7284374119983397</v>
      </c>
      <c r="C254" s="11">
        <v>1.7670754471842303</v>
      </c>
      <c r="D254" s="11">
        <f t="shared" si="166"/>
        <v>3.8638035185890596E-2</v>
      </c>
      <c r="E254" s="11">
        <v>0.716321531949076</v>
      </c>
      <c r="F254" s="11">
        <f t="shared" ref="F254" si="172">SUM(D254:E254)</f>
        <v>0.75495956713496659</v>
      </c>
      <c r="G254" s="200">
        <f t="shared" si="169"/>
        <v>2.3384478244578899E-2</v>
      </c>
    </row>
    <row r="255" spans="1:7" x14ac:dyDescent="0.2">
      <c r="A255" t="str">
        <f t="shared" si="165"/>
        <v>54 Textiles, printing and other skilled trades</v>
      </c>
      <c r="B255" s="11">
        <v>1.8828079598541907</v>
      </c>
      <c r="C255" s="11">
        <v>1.7545930427009317</v>
      </c>
      <c r="D255" s="11">
        <f t="shared" si="166"/>
        <v>-0.12821491715325894</v>
      </c>
      <c r="E255" s="11">
        <v>0.73433940414974774</v>
      </c>
      <c r="F255" s="11">
        <f t="shared" ref="F255" si="173">SUM(D255:E255)</f>
        <v>0.6061244869964888</v>
      </c>
      <c r="G255" s="200">
        <f t="shared" si="169"/>
        <v>2.2197489735983122E-2</v>
      </c>
    </row>
    <row r="256" spans="1:7" x14ac:dyDescent="0.2">
      <c r="A256" t="str">
        <f t="shared" si="165"/>
        <v>61 Caring personal service occupations</v>
      </c>
      <c r="B256" s="11">
        <v>1.5520435132961803</v>
      </c>
      <c r="C256" s="11">
        <v>1.1452005730784036</v>
      </c>
      <c r="D256" s="11">
        <f>C256-B256</f>
        <v>-0.40684294021777667</v>
      </c>
      <c r="E256" s="11">
        <v>0.4257595741167905</v>
      </c>
      <c r="F256" s="11">
        <f>SUM(D256:E256)</f>
        <v>1.8916633899013824E-2</v>
      </c>
      <c r="G256" s="200">
        <f t="shared" si="169"/>
        <v>1.6292242352693886E-2</v>
      </c>
    </row>
    <row r="257" spans="1:7" x14ac:dyDescent="0.2">
      <c r="A257" t="str">
        <f t="shared" si="165"/>
        <v>62 Leisure, travel and related personal service occupations</v>
      </c>
      <c r="B257" s="11">
        <v>1.8254517725438306</v>
      </c>
      <c r="C257" s="11">
        <v>1.2450665874483888</v>
      </c>
      <c r="D257" s="11">
        <f t="shared" ref="D257:D263" si="174">C257-B257</f>
        <v>-0.58038518509544179</v>
      </c>
      <c r="E257" s="11">
        <v>0.64431044126292802</v>
      </c>
      <c r="F257" s="11">
        <f t="shared" ref="F257:F258" si="175">SUM(D257:E257)</f>
        <v>6.3925256167486233E-2</v>
      </c>
      <c r="G257" s="200">
        <f t="shared" si="169"/>
        <v>2.0357400142298143E-2</v>
      </c>
    </row>
    <row r="258" spans="1:7" x14ac:dyDescent="0.2">
      <c r="A258" t="str">
        <f t="shared" si="165"/>
        <v>63 Community and civil enforcement occupations</v>
      </c>
      <c r="B258" s="11">
        <v>0.11450394581259166</v>
      </c>
      <c r="C258" s="11">
        <v>7.2609937842649325E-2</v>
      </c>
      <c r="D258" s="11">
        <f t="shared" si="174"/>
        <v>-4.1894007969942332E-2</v>
      </c>
      <c r="E258" s="11">
        <v>3.2465651601810801E-2</v>
      </c>
      <c r="F258" s="11">
        <f t="shared" si="175"/>
        <v>-9.4283563681315311E-3</v>
      </c>
      <c r="G258" s="200">
        <f t="shared" si="169"/>
        <v>1.6780331755747335E-2</v>
      </c>
    </row>
    <row r="259" spans="1:7" x14ac:dyDescent="0.2">
      <c r="A259" t="str">
        <f t="shared" si="165"/>
        <v>71 Sales occupations</v>
      </c>
      <c r="B259" s="11">
        <v>5.1454017519968946</v>
      </c>
      <c r="C259" s="11">
        <v>1.8937977004261921</v>
      </c>
      <c r="D259" s="11">
        <f t="shared" si="174"/>
        <v>-3.2516040515707028</v>
      </c>
      <c r="E259" s="11">
        <v>1.2384275818620865</v>
      </c>
      <c r="F259" s="11">
        <f t="shared" ref="F259:F260" si="176">SUM(D259:E259)</f>
        <v>-2.0131764697086165</v>
      </c>
      <c r="G259" s="200">
        <f t="shared" si="169"/>
        <v>1.4481500421017479E-2</v>
      </c>
    </row>
    <row r="260" spans="1:7" x14ac:dyDescent="0.2">
      <c r="A260" t="str">
        <f t="shared" si="165"/>
        <v>72 Customer service occupations</v>
      </c>
      <c r="B260" s="11">
        <v>1.0719410321191074</v>
      </c>
      <c r="C260" s="11">
        <v>0.98630636735595512</v>
      </c>
      <c r="D260" s="11">
        <f t="shared" si="174"/>
        <v>-8.5634664763152291E-2</v>
      </c>
      <c r="E260" s="11">
        <v>0.34983104434119489</v>
      </c>
      <c r="F260" s="11">
        <f t="shared" si="176"/>
        <v>0.26419637957804259</v>
      </c>
      <c r="G260" s="200">
        <f t="shared" si="169"/>
        <v>1.9007246294961755E-2</v>
      </c>
    </row>
    <row r="261" spans="1:7" x14ac:dyDescent="0.2">
      <c r="A261" t="str">
        <f t="shared" si="165"/>
        <v>81 Process, plant and machine operatives</v>
      </c>
      <c r="B261" s="11">
        <v>1.5464703705376737</v>
      </c>
      <c r="C261" s="11">
        <v>0.65457674014149714</v>
      </c>
      <c r="D261" s="11">
        <f t="shared" si="174"/>
        <v>-0.89189363039617653</v>
      </c>
      <c r="E261" s="11">
        <v>0.39856225232085823</v>
      </c>
      <c r="F261" s="11">
        <f t="shared" ref="F261:F262" si="177">SUM(D261:E261)</f>
        <v>-0.49333137807531829</v>
      </c>
      <c r="G261" s="200">
        <f t="shared" si="169"/>
        <v>1.5404348813534696E-2</v>
      </c>
    </row>
    <row r="262" spans="1:7" x14ac:dyDescent="0.2">
      <c r="A262" t="str">
        <f t="shared" si="165"/>
        <v>82 Transport and mobile machine drivers and operatives</v>
      </c>
      <c r="B262" s="11">
        <v>3.5222309100996418</v>
      </c>
      <c r="C262" s="11">
        <v>2.4458264665059115</v>
      </c>
      <c r="D262" s="11">
        <f t="shared" si="174"/>
        <v>-1.0764044435937303</v>
      </c>
      <c r="E262" s="11">
        <v>1.3601735647231417</v>
      </c>
      <c r="F262" s="11">
        <f t="shared" si="177"/>
        <v>0.28376912112941133</v>
      </c>
      <c r="G262" s="200">
        <f t="shared" si="169"/>
        <v>2.2008235439478829E-2</v>
      </c>
    </row>
    <row r="263" spans="1:7" x14ac:dyDescent="0.2">
      <c r="A263" t="str">
        <f t="shared" si="165"/>
        <v>91 Elementary trades and related occupations</v>
      </c>
      <c r="B263" s="11">
        <v>1.6280062308965644</v>
      </c>
      <c r="C263" s="11">
        <v>2.3897544718139314</v>
      </c>
      <c r="D263" s="11">
        <f t="shared" si="174"/>
        <v>0.76174824091736704</v>
      </c>
      <c r="E263" s="11">
        <v>0.96574400683295925</v>
      </c>
      <c r="F263" s="11">
        <f t="shared" ref="F263" si="178">SUM(D263:E263)</f>
        <v>1.7274922477503263</v>
      </c>
      <c r="G263" s="200">
        <f t="shared" si="169"/>
        <v>3.1536990171328272E-2</v>
      </c>
    </row>
    <row r="264" spans="1:7" x14ac:dyDescent="0.2">
      <c r="A264" t="str">
        <f t="shared" si="165"/>
        <v>92 Elementary administration and service occupations</v>
      </c>
      <c r="B264" s="11">
        <v>11.954834939440568</v>
      </c>
      <c r="C264" s="11">
        <v>8.103858296588605</v>
      </c>
      <c r="D264" s="11">
        <f t="shared" ref="D264" si="179">C264-B264</f>
        <v>-3.8509766428519629</v>
      </c>
      <c r="E264" s="11">
        <v>4.00179380114837</v>
      </c>
      <c r="F264" s="11">
        <f>SUM(D264:E264)</f>
        <v>0.15081715829640707</v>
      </c>
      <c r="G264" s="200">
        <f t="shared" ref="G264:G265" si="180">IF(B264&gt;0,(1+(E264/B264))^(1/($C$6-$B$6))-1,0)</f>
        <v>1.9435697299133192E-2</v>
      </c>
    </row>
    <row r="265" spans="1:7" x14ac:dyDescent="0.2">
      <c r="A265" t="str">
        <f t="shared" si="165"/>
        <v>All occupations</v>
      </c>
      <c r="B265" s="11">
        <f>SUM(B239:B264)</f>
        <v>59.900294477182371</v>
      </c>
      <c r="C265" s="11">
        <f t="shared" ref="C265:F265" si="181">SUM(C239:C264)</f>
        <v>39.925780827642519</v>
      </c>
      <c r="D265" s="11">
        <f t="shared" si="181"/>
        <v>-19.974513649539851</v>
      </c>
      <c r="E265" s="11">
        <f t="shared" si="181"/>
        <v>19.684471078448485</v>
      </c>
      <c r="F265" s="11">
        <f t="shared" si="181"/>
        <v>-0.29004257109136322</v>
      </c>
      <c r="G265" s="200">
        <f t="shared" si="180"/>
        <v>1.9123303210693443E-2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0.76476052202233347</v>
      </c>
      <c r="C268" s="11">
        <v>1.1208487263268712</v>
      </c>
      <c r="D268" s="11">
        <f>C268-B268</f>
        <v>0.35608820430453769</v>
      </c>
      <c r="E268" s="11">
        <v>0.28094882374812336</v>
      </c>
      <c r="F268" s="11">
        <f>SUM(D268:E268)</f>
        <v>0.63703702805266105</v>
      </c>
      <c r="G268" s="200">
        <f>IF(B268&gt;0,(1+(E268/B268))^(1/($C$6-$B$6))-1,0)</f>
        <v>2.1078273163128269E-2</v>
      </c>
    </row>
    <row r="269" spans="1:7" x14ac:dyDescent="0.2">
      <c r="A269" t="str">
        <f t="shared" si="183"/>
        <v>12 Other managers and proprietors</v>
      </c>
      <c r="B269" s="11">
        <v>0.59588864994707247</v>
      </c>
      <c r="C269" s="11">
        <v>0.93850350934269633</v>
      </c>
      <c r="D269" s="11">
        <f t="shared" ref="D269:D284" si="184">C269-B269</f>
        <v>0.34261485939562386</v>
      </c>
      <c r="E269" s="11">
        <v>0.26263771535769709</v>
      </c>
      <c r="F269" s="11">
        <f t="shared" ref="F269:F276" si="185">SUM(D269:E269)</f>
        <v>0.60525257475332095</v>
      </c>
      <c r="G269" s="200">
        <f t="shared" ref="G269:G271" si="186">IF(B269&gt;0,(1+(E269/B269))^(1/($C$6-$B$6))-1,0)</f>
        <v>2.4642978243954117E-2</v>
      </c>
    </row>
    <row r="270" spans="1:7" x14ac:dyDescent="0.2">
      <c r="A270" t="str">
        <f t="shared" si="183"/>
        <v>21 Science, research, engineering and technology professionals</v>
      </c>
      <c r="B270" s="11">
        <v>0.66943408096070744</v>
      </c>
      <c r="C270" s="11">
        <v>2.0322812272301802</v>
      </c>
      <c r="D270" s="11">
        <f t="shared" si="184"/>
        <v>1.3628471462694729</v>
      </c>
      <c r="E270" s="11">
        <v>0.40613327912992209</v>
      </c>
      <c r="F270" s="11">
        <f t="shared" si="185"/>
        <v>1.768980425399395</v>
      </c>
      <c r="G270" s="200">
        <f t="shared" si="186"/>
        <v>3.211633855708329E-2</v>
      </c>
    </row>
    <row r="271" spans="1:7" x14ac:dyDescent="0.2">
      <c r="A271" t="str">
        <f t="shared" si="183"/>
        <v>22 Health professionals</v>
      </c>
      <c r="B271" s="11">
        <v>0.12687435220802482</v>
      </c>
      <c r="C271" s="11">
        <v>0.32853812066000843</v>
      </c>
      <c r="D271" s="11">
        <f t="shared" si="184"/>
        <v>0.20166376845198361</v>
      </c>
      <c r="E271" s="11">
        <v>8.1883859816489768E-2</v>
      </c>
      <c r="F271" s="11">
        <f t="shared" si="185"/>
        <v>0.28354762826847335</v>
      </c>
      <c r="G271" s="200">
        <f t="shared" si="186"/>
        <v>3.3755854323862522E-2</v>
      </c>
    </row>
    <row r="272" spans="1:7" x14ac:dyDescent="0.2">
      <c r="A272" t="str">
        <f t="shared" si="183"/>
        <v>23 Teaching and other educational professionals</v>
      </c>
      <c r="B272" s="11">
        <v>0.11344154775382589</v>
      </c>
      <c r="C272" s="11">
        <v>0.17873001317009962</v>
      </c>
      <c r="D272" s="11">
        <f t="shared" si="184"/>
        <v>6.5288465416273728E-2</v>
      </c>
      <c r="E272" s="11">
        <v>5.223915640279192E-2</v>
      </c>
      <c r="F272" s="11">
        <f t="shared" si="185"/>
        <v>0.11752762181906565</v>
      </c>
      <c r="G272" s="200">
        <f>IF(B272&gt;0,(1+(E272/B272))^(1/($C$6-$B$6))-1,0)</f>
        <v>2.557317427271788E-2</v>
      </c>
    </row>
    <row r="273" spans="1:7" x14ac:dyDescent="0.2">
      <c r="A273" t="str">
        <f t="shared" si="183"/>
        <v>24 Business, media and public service professionals</v>
      </c>
      <c r="B273" s="11">
        <v>0.45867129661364597</v>
      </c>
      <c r="C273" s="11">
        <v>0.8828786737469706</v>
      </c>
      <c r="D273" s="11">
        <f t="shared" si="184"/>
        <v>0.42420737713332463</v>
      </c>
      <c r="E273" s="11">
        <v>0.215622330036669</v>
      </c>
      <c r="F273" s="11">
        <f t="shared" si="185"/>
        <v>0.63982970716999366</v>
      </c>
      <c r="G273" s="200">
        <f t="shared" ref="G273" si="187">IF(B273&gt;0,(1+(E273/B273))^(1/($C$6-$B$6))-1,0)</f>
        <v>2.602158990263348E-2</v>
      </c>
    </row>
    <row r="274" spans="1:7" x14ac:dyDescent="0.2">
      <c r="A274" t="str">
        <f t="shared" si="183"/>
        <v>31 Science, engineering and technology associate professionals</v>
      </c>
      <c r="B274" s="11">
        <v>0.30381810468644921</v>
      </c>
      <c r="C274" s="11">
        <v>0.67387371235691296</v>
      </c>
      <c r="D274" s="11">
        <f t="shared" si="184"/>
        <v>0.37005560767046375</v>
      </c>
      <c r="E274" s="11">
        <v>0.16932750653228848</v>
      </c>
      <c r="F274" s="11">
        <f t="shared" si="185"/>
        <v>0.5393831142027522</v>
      </c>
      <c r="G274" s="200">
        <f>IF(B274&gt;0,(1+(E274/B274))^(1/($C$6-$B$6))-1,0)</f>
        <v>2.9971982399347175E-2</v>
      </c>
    </row>
    <row r="275" spans="1:7" x14ac:dyDescent="0.2">
      <c r="A275" t="str">
        <f t="shared" si="183"/>
        <v>32 Health and social care associate professionals</v>
      </c>
      <c r="B275" s="11">
        <v>7.2014627910101617E-2</v>
      </c>
      <c r="C275" s="11">
        <v>0.25954146796840916</v>
      </c>
      <c r="D275" s="11">
        <f t="shared" si="184"/>
        <v>0.18752684005830755</v>
      </c>
      <c r="E275" s="11">
        <v>6.7210999461768589E-2</v>
      </c>
      <c r="F275" s="11">
        <f t="shared" si="185"/>
        <v>0.25473783952007611</v>
      </c>
      <c r="G275" s="200">
        <f t="shared" ref="G275:G292" si="188">IF(B275&gt;0,(1+(E275/B275))^(1/($C$6-$B$6))-1,0)</f>
        <v>4.4928475025480141E-2</v>
      </c>
    </row>
    <row r="276" spans="1:7" x14ac:dyDescent="0.2">
      <c r="A276" t="str">
        <f t="shared" si="183"/>
        <v>33 Protective service occupations</v>
      </c>
      <c r="B276" s="11">
        <v>8.9197821774925745E-2</v>
      </c>
      <c r="C276" s="11">
        <v>5.8080290181256523E-2</v>
      </c>
      <c r="D276" s="11">
        <f t="shared" si="184"/>
        <v>-3.1117531593669222E-2</v>
      </c>
      <c r="E276" s="11">
        <v>1.1506143966678728E-2</v>
      </c>
      <c r="F276" s="11">
        <f t="shared" si="185"/>
        <v>-1.9611387626990495E-2</v>
      </c>
      <c r="G276" s="200">
        <f t="shared" si="188"/>
        <v>8.121371597217264E-3</v>
      </c>
    </row>
    <row r="277" spans="1:7" x14ac:dyDescent="0.2">
      <c r="A277" t="str">
        <f t="shared" si="183"/>
        <v>34 Culture, media and sports occupations</v>
      </c>
      <c r="B277" s="11">
        <v>0.24652611907118113</v>
      </c>
      <c r="C277" s="11">
        <v>0.34436571450614267</v>
      </c>
      <c r="D277" s="11">
        <f t="shared" si="184"/>
        <v>9.783959543496154E-2</v>
      </c>
      <c r="E277" s="11">
        <v>8.5250208424794707E-2</v>
      </c>
      <c r="F277" s="11">
        <f t="shared" ref="F277:F278" si="189">SUM(D277:E277)</f>
        <v>0.18308980385975626</v>
      </c>
      <c r="G277" s="200">
        <f t="shared" si="188"/>
        <v>1.9996849733225464E-2</v>
      </c>
    </row>
    <row r="278" spans="1:7" x14ac:dyDescent="0.2">
      <c r="A278" t="str">
        <f t="shared" si="183"/>
        <v>35 Business and public service associate professionals</v>
      </c>
      <c r="B278" s="11">
        <v>0.65612259726245514</v>
      </c>
      <c r="C278" s="11">
        <v>1.0374284773218139</v>
      </c>
      <c r="D278" s="11">
        <f t="shared" si="184"/>
        <v>0.38130588005935873</v>
      </c>
      <c r="E278" s="11">
        <v>0.24055509547004167</v>
      </c>
      <c r="F278" s="11">
        <f t="shared" si="189"/>
        <v>0.62186097552940045</v>
      </c>
      <c r="G278" s="200">
        <f t="shared" si="188"/>
        <v>2.1041571561575267E-2</v>
      </c>
    </row>
    <row r="279" spans="1:7" x14ac:dyDescent="0.2">
      <c r="A279" t="str">
        <f t="shared" si="183"/>
        <v>41 Administrative occupations</v>
      </c>
      <c r="B279" s="11">
        <v>1.1405831278656295</v>
      </c>
      <c r="C279" s="11">
        <v>0.78187406193003273</v>
      </c>
      <c r="D279" s="11">
        <f t="shared" si="184"/>
        <v>-0.35870906593559682</v>
      </c>
      <c r="E279" s="11">
        <v>0.24572991016571449</v>
      </c>
      <c r="F279" s="11">
        <f t="shared" ref="F279:F282" si="190">SUM(D279:E279)</f>
        <v>-0.11297915576988232</v>
      </c>
      <c r="G279" s="200">
        <f t="shared" si="188"/>
        <v>1.3092167346940187E-2</v>
      </c>
    </row>
    <row r="280" spans="1:7" x14ac:dyDescent="0.2">
      <c r="A280" t="str">
        <f t="shared" si="183"/>
        <v>42 Secretarial and related occupations</v>
      </c>
      <c r="B280" s="11">
        <v>0.54490394456474789</v>
      </c>
      <c r="C280" s="11">
        <v>0.28869665245918474</v>
      </c>
      <c r="D280" s="11">
        <f t="shared" si="184"/>
        <v>-0.25620729210556314</v>
      </c>
      <c r="E280" s="11">
        <v>0.14367427183422302</v>
      </c>
      <c r="F280" s="11">
        <f t="shared" si="190"/>
        <v>-0.11253302027134013</v>
      </c>
      <c r="G280" s="200">
        <f t="shared" si="188"/>
        <v>1.5723627874672408E-2</v>
      </c>
    </row>
    <row r="281" spans="1:7" x14ac:dyDescent="0.2">
      <c r="A281" t="str">
        <f t="shared" si="183"/>
        <v>51 Skilled agricultural and related trades</v>
      </c>
      <c r="B281" s="11">
        <v>0.37609904480932765</v>
      </c>
      <c r="C281" s="11">
        <v>0.29361941973912453</v>
      </c>
      <c r="D281" s="11">
        <f t="shared" si="184"/>
        <v>-8.2479625070203122E-2</v>
      </c>
      <c r="E281" s="11">
        <v>0.11609990823035476</v>
      </c>
      <c r="F281" s="11">
        <f t="shared" si="190"/>
        <v>3.3620283160151643E-2</v>
      </c>
      <c r="G281" s="200">
        <f t="shared" si="188"/>
        <v>1.8097170238302596E-2</v>
      </c>
    </row>
    <row r="282" spans="1:7" x14ac:dyDescent="0.2">
      <c r="A282" t="str">
        <f t="shared" si="183"/>
        <v>52 Skilled metal, electrical and electronic trades</v>
      </c>
      <c r="B282" s="11">
        <v>0.65146838560106191</v>
      </c>
      <c r="C282" s="11">
        <v>0.6919886762473022</v>
      </c>
      <c r="D282" s="11">
        <f t="shared" si="184"/>
        <v>4.0520290646240298E-2</v>
      </c>
      <c r="E282" s="11">
        <v>0.2353704233429908</v>
      </c>
      <c r="F282" s="11">
        <f t="shared" si="190"/>
        <v>0.2758907139892311</v>
      </c>
      <c r="G282" s="200">
        <f t="shared" si="188"/>
        <v>2.0775151698309013E-2</v>
      </c>
    </row>
    <row r="283" spans="1:7" x14ac:dyDescent="0.2">
      <c r="A283" t="str">
        <f t="shared" si="183"/>
        <v>53 Skilled construction and building trades</v>
      </c>
      <c r="B283" s="11">
        <v>0.76578700373768804</v>
      </c>
      <c r="C283" s="11">
        <v>0.27920186011126791</v>
      </c>
      <c r="D283" s="11">
        <f t="shared" si="184"/>
        <v>-0.48658514362642014</v>
      </c>
      <c r="E283" s="11">
        <v>0.14667136794085556</v>
      </c>
      <c r="F283" s="11">
        <f t="shared" ref="F283" si="191">SUM(D283:E283)</f>
        <v>-0.33991377568556458</v>
      </c>
      <c r="G283" s="200">
        <f t="shared" si="188"/>
        <v>1.1751067374005775E-2</v>
      </c>
    </row>
    <row r="284" spans="1:7" x14ac:dyDescent="0.2">
      <c r="A284" t="str">
        <f t="shared" si="183"/>
        <v>54 Textiles, printing and other skilled trades</v>
      </c>
      <c r="B284" s="11">
        <v>0.7130955258245999</v>
      </c>
      <c r="C284" s="11">
        <v>0.42090975855103985</v>
      </c>
      <c r="D284" s="11">
        <f t="shared" si="184"/>
        <v>-0.29218576727356005</v>
      </c>
      <c r="E284" s="11">
        <v>0.14732844593468325</v>
      </c>
      <c r="F284" s="11">
        <f t="shared" ref="F284" si="192">SUM(D284:E284)</f>
        <v>-0.1448573213388768</v>
      </c>
      <c r="G284" s="200">
        <f t="shared" si="188"/>
        <v>1.2599369563986329E-2</v>
      </c>
    </row>
    <row r="285" spans="1:7" x14ac:dyDescent="0.2">
      <c r="A285" t="str">
        <f t="shared" si="183"/>
        <v>61 Caring personal service occupations</v>
      </c>
      <c r="B285" s="11">
        <v>0.32995699117778005</v>
      </c>
      <c r="C285" s="11">
        <v>0.52054732483191291</v>
      </c>
      <c r="D285" s="11">
        <f>C285-B285</f>
        <v>0.19059033365413286</v>
      </c>
      <c r="E285" s="11">
        <v>0.1119286210118707</v>
      </c>
      <c r="F285" s="11">
        <f>SUM(D285:E285)</f>
        <v>0.30251895466600354</v>
      </c>
      <c r="G285" s="200">
        <f t="shared" si="188"/>
        <v>1.9663409783174268E-2</v>
      </c>
    </row>
    <row r="286" spans="1:7" x14ac:dyDescent="0.2">
      <c r="A286" t="str">
        <f t="shared" si="183"/>
        <v>62 Leisure, travel and related personal service occupations</v>
      </c>
      <c r="B286" s="11">
        <v>0.58691374189431089</v>
      </c>
      <c r="C286" s="11">
        <v>0.37495092547701692</v>
      </c>
      <c r="D286" s="11">
        <f t="shared" ref="D286:D292" si="193">C286-B286</f>
        <v>-0.21196281641729398</v>
      </c>
      <c r="E286" s="11">
        <v>0.1257793507098261</v>
      </c>
      <c r="F286" s="11">
        <f t="shared" ref="F286:F287" si="194">SUM(D286:E286)</f>
        <v>-8.6183465707467877E-2</v>
      </c>
      <c r="G286" s="200">
        <f t="shared" si="188"/>
        <v>1.3029015567307178E-2</v>
      </c>
    </row>
    <row r="287" spans="1:7" x14ac:dyDescent="0.2">
      <c r="A287" t="str">
        <f t="shared" si="183"/>
        <v>63 Community and civil enforcement occupations</v>
      </c>
      <c r="B287" s="11">
        <v>3.0281472624127264E-2</v>
      </c>
      <c r="C287" s="11">
        <v>1.0105183978074509E-2</v>
      </c>
      <c r="D287" s="11">
        <f t="shared" si="193"/>
        <v>-2.0176288646052754E-2</v>
      </c>
      <c r="E287" s="11">
        <v>3.351657536975521E-3</v>
      </c>
      <c r="F287" s="11">
        <f t="shared" si="194"/>
        <v>-1.6824631109077233E-2</v>
      </c>
      <c r="G287" s="200">
        <f t="shared" si="188"/>
        <v>7.0229149406455527E-3</v>
      </c>
    </row>
    <row r="288" spans="1:7" x14ac:dyDescent="0.2">
      <c r="A288" t="str">
        <f t="shared" si="183"/>
        <v>71 Sales occupations</v>
      </c>
      <c r="B288" s="11">
        <v>1.8815489736496986</v>
      </c>
      <c r="C288" s="11">
        <v>1.5277113504450524</v>
      </c>
      <c r="D288" s="11">
        <f t="shared" si="193"/>
        <v>-0.35383762320464629</v>
      </c>
      <c r="E288" s="11">
        <v>0.40989492558550827</v>
      </c>
      <c r="F288" s="11">
        <f t="shared" ref="F288:F289" si="195">SUM(D288:E288)</f>
        <v>5.6057302380861984E-2</v>
      </c>
      <c r="G288" s="200">
        <f t="shared" si="188"/>
        <v>1.3225816368631627E-2</v>
      </c>
    </row>
    <row r="289" spans="1:7" x14ac:dyDescent="0.2">
      <c r="A289" t="str">
        <f t="shared" si="183"/>
        <v>72 Customer service occupations</v>
      </c>
      <c r="B289" s="11">
        <v>0.40882974836278035</v>
      </c>
      <c r="C289" s="11">
        <v>0.89746890878596841</v>
      </c>
      <c r="D289" s="11">
        <f t="shared" si="193"/>
        <v>0.48863916042318806</v>
      </c>
      <c r="E289" s="11">
        <v>0.19972484521233305</v>
      </c>
      <c r="F289" s="11">
        <f t="shared" si="195"/>
        <v>0.68836400563552114</v>
      </c>
      <c r="G289" s="200">
        <f t="shared" si="188"/>
        <v>2.6873950762628995E-2</v>
      </c>
    </row>
    <row r="290" spans="1:7" x14ac:dyDescent="0.2">
      <c r="A290" t="str">
        <f t="shared" si="183"/>
        <v>81 Process, plant and machine operatives</v>
      </c>
      <c r="B290" s="11">
        <v>0.60806127925688691</v>
      </c>
      <c r="C290" s="11">
        <v>0.30206925302263166</v>
      </c>
      <c r="D290" s="11">
        <f t="shared" si="193"/>
        <v>-0.30599202623425525</v>
      </c>
      <c r="E290" s="11">
        <v>8.9353458586272791E-2</v>
      </c>
      <c r="F290" s="11">
        <f t="shared" ref="F290:F291" si="196">SUM(D290:E290)</f>
        <v>-0.21663856764798245</v>
      </c>
      <c r="G290" s="200">
        <f t="shared" si="188"/>
        <v>9.1822069289111408E-3</v>
      </c>
    </row>
    <row r="291" spans="1:7" x14ac:dyDescent="0.2">
      <c r="A291" t="str">
        <f t="shared" si="183"/>
        <v>82 Transport and mobile machine drivers and operatives</v>
      </c>
      <c r="B291" s="11">
        <v>1.6793297490967292</v>
      </c>
      <c r="C291" s="11">
        <v>1.2347002018167805</v>
      </c>
      <c r="D291" s="11">
        <f t="shared" si="193"/>
        <v>-0.44462954727994863</v>
      </c>
      <c r="E291" s="11">
        <v>0.56380416575101533</v>
      </c>
      <c r="F291" s="11">
        <f t="shared" si="196"/>
        <v>0.1191746184710667</v>
      </c>
      <c r="G291" s="200">
        <f t="shared" si="188"/>
        <v>1.9486035445833494E-2</v>
      </c>
    </row>
    <row r="292" spans="1:7" x14ac:dyDescent="0.2">
      <c r="A292" t="str">
        <f t="shared" si="183"/>
        <v>91 Elementary trades and related occupations</v>
      </c>
      <c r="B292" s="11">
        <v>0.74826975452671718</v>
      </c>
      <c r="C292" s="11">
        <v>1.7415560915470736</v>
      </c>
      <c r="D292" s="11">
        <f t="shared" si="193"/>
        <v>0.9932863370203564</v>
      </c>
      <c r="E292" s="11">
        <v>0.47029911219764264</v>
      </c>
      <c r="F292" s="11">
        <f t="shared" ref="F292" si="197">SUM(D292:E292)</f>
        <v>1.4635854492179989</v>
      </c>
      <c r="G292" s="200">
        <f t="shared" si="188"/>
        <v>3.3045521158491908E-2</v>
      </c>
    </row>
    <row r="293" spans="1:7" x14ac:dyDescent="0.2">
      <c r="A293" t="str">
        <f t="shared" si="183"/>
        <v>92 Elementary administration and service occupations</v>
      </c>
      <c r="B293" s="11">
        <v>4.4710535261538125</v>
      </c>
      <c r="C293" s="11">
        <v>1.8731590630372148</v>
      </c>
      <c r="D293" s="11">
        <f t="shared" ref="D293" si="198">C293-B293</f>
        <v>-2.5978944631165977</v>
      </c>
      <c r="E293" s="11">
        <v>0.64468903411360456</v>
      </c>
      <c r="F293" s="11">
        <f t="shared" ref="F293" si="199">SUM(D293:E293)</f>
        <v>-1.9532054290029932</v>
      </c>
      <c r="G293" s="200">
        <f t="shared" ref="G293:G294" si="200">IF(B293&gt;0,(1+(E293/B293))^(1/($C$6-$B$6))-1,0)</f>
        <v>9.0203397840571409E-3</v>
      </c>
    </row>
    <row r="294" spans="1:7" x14ac:dyDescent="0.2">
      <c r="A294" s="24" t="str">
        <f t="shared" si="183"/>
        <v>All occupations</v>
      </c>
      <c r="B294" s="34">
        <f>SUM(B268:B293)</f>
        <v>19.032931989356619</v>
      </c>
      <c r="C294" s="34">
        <f t="shared" ref="C294:F294" si="201">SUM(C268:C293)</f>
        <v>19.093628664791041</v>
      </c>
      <c r="D294" s="34">
        <f t="shared" si="201"/>
        <v>6.0696675434418701E-2</v>
      </c>
      <c r="E294" s="34">
        <f t="shared" si="201"/>
        <v>5.5270146165011376</v>
      </c>
      <c r="F294" s="34">
        <f t="shared" si="201"/>
        <v>5.5877112919355518</v>
      </c>
      <c r="G294" s="234">
        <f t="shared" si="200"/>
        <v>1.7141673346676267E-2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Thames Valley Berkshire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-1.9770951880442809</v>
      </c>
      <c r="Q7" s="11">
        <f>'Occ T1'!J16</f>
        <v>23.824597481181911</v>
      </c>
    </row>
    <row r="8" spans="1:17" x14ac:dyDescent="0.2">
      <c r="O8" t="str">
        <f>name!E11</f>
        <v>Process, plant and machine operatives</v>
      </c>
      <c r="P8" s="11">
        <f>'Occ T1'!H15</f>
        <v>0.33722032042142658</v>
      </c>
      <c r="Q8" s="11">
        <f>'Occ T1'!J15</f>
        <v>11.744681978836002</v>
      </c>
    </row>
    <row r="9" spans="1:17" x14ac:dyDescent="0.2">
      <c r="O9" t="str">
        <f>name!E10</f>
        <v>Sales and customer service occupations</v>
      </c>
      <c r="P9" s="11">
        <f>'Occ T1'!H14</f>
        <v>1.1210737402553121</v>
      </c>
      <c r="Q9" s="11">
        <f>'Occ T1'!J14</f>
        <v>20.86255518182513</v>
      </c>
    </row>
    <row r="10" spans="1:17" x14ac:dyDescent="0.2">
      <c r="O10" t="str">
        <f>name!E9</f>
        <v>Caring, leisure and other service occupations</v>
      </c>
      <c r="P10" s="11">
        <f>'Occ T1'!H13</f>
        <v>3.6737890444195003</v>
      </c>
      <c r="Q10" s="11">
        <f>'Occ T1'!J13</f>
        <v>30.312850309155738</v>
      </c>
    </row>
    <row r="11" spans="1:17" x14ac:dyDescent="0.2">
      <c r="O11" t="str">
        <f>name!E8</f>
        <v>Skilled trades occupations</v>
      </c>
      <c r="P11" s="11">
        <f>'Occ T1'!H12</f>
        <v>1.3956703444680798</v>
      </c>
      <c r="Q11" s="11">
        <f>'Occ T1'!J12</f>
        <v>20.148108584022438</v>
      </c>
    </row>
    <row r="12" spans="1:17" x14ac:dyDescent="0.2">
      <c r="O12" t="str">
        <f>name!E7</f>
        <v>Administrative and secretarial occupations</v>
      </c>
      <c r="P12" s="11">
        <f>'Occ T1'!H11</f>
        <v>-4.0118343920078843</v>
      </c>
      <c r="Q12" s="11">
        <f>'Occ T1'!J11</f>
        <v>24.342344425007312</v>
      </c>
    </row>
    <row r="13" spans="1:17" x14ac:dyDescent="0.2">
      <c r="O13" t="str">
        <f>name!E6</f>
        <v>Associate professional occupations</v>
      </c>
      <c r="P13" s="11">
        <f>'Occ T1'!H10</f>
        <v>10.310353507757753</v>
      </c>
      <c r="Q13" s="11">
        <f>'Occ T1'!J10</f>
        <v>51.745821155448155</v>
      </c>
    </row>
    <row r="14" spans="1:17" x14ac:dyDescent="0.2">
      <c r="O14" t="str">
        <f>name!E5</f>
        <v>Professional occupations</v>
      </c>
      <c r="P14" s="11">
        <f>'Occ T1'!H9</f>
        <v>32.170937275500847</v>
      </c>
      <c r="Q14" s="11">
        <f>'Occ T1'!J9</f>
        <v>107.00864986337126</v>
      </c>
    </row>
    <row r="15" spans="1:17" x14ac:dyDescent="0.2">
      <c r="O15" t="str">
        <f>name!E4</f>
        <v>Managers, directors and senior officials</v>
      </c>
      <c r="P15" s="11">
        <f>'Occ T1'!H8</f>
        <v>4.0458853472284062</v>
      </c>
      <c r="Q15" s="11">
        <f>'Occ T1'!J8</f>
        <v>43.985264797809151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Thames Valley Berkshire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-1.1845598669566471E-3</v>
      </c>
      <c r="Q37" s="11">
        <f>'Occ T2'!J8</f>
        <v>27.146656477080434</v>
      </c>
    </row>
    <row r="38" spans="1:17" x14ac:dyDescent="0.2">
      <c r="O38" s="10" t="str">
        <f>name!D5</f>
        <v>12 Other managers and proprietors</v>
      </c>
      <c r="P38" s="11">
        <f>'Occ T2'!H9</f>
        <v>4.0470699070953522</v>
      </c>
      <c r="Q38" s="11">
        <f>'Occ T2'!J9</f>
        <v>16.83860832072871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23.374143476361724</v>
      </c>
      <c r="Q39" s="11">
        <f>'Occ T2'!J10</f>
        <v>51.019850290785456</v>
      </c>
    </row>
    <row r="40" spans="1:17" x14ac:dyDescent="0.2">
      <c r="O40" s="10" t="str">
        <f>name!D7</f>
        <v>22 Health professionals</v>
      </c>
      <c r="P40" s="11">
        <f>'Occ T2'!H11</f>
        <v>0.32893858774249551</v>
      </c>
      <c r="Q40" s="11">
        <f>'Occ T2'!J11</f>
        <v>10.637586990331826</v>
      </c>
    </row>
    <row r="41" spans="1:17" x14ac:dyDescent="0.2">
      <c r="O41" s="10" t="str">
        <f>name!D8</f>
        <v>23 Teaching and other educational professionals</v>
      </c>
      <c r="P41" s="11">
        <f>'Occ T2'!H12</f>
        <v>0.91486959184546279</v>
      </c>
      <c r="Q41" s="11">
        <f>'Occ T2'!J12</f>
        <v>14.121353447899011</v>
      </c>
    </row>
    <row r="42" spans="1:17" x14ac:dyDescent="0.2">
      <c r="O42" s="10" t="str">
        <f>name!D9</f>
        <v>24 Business, media and public service professionals</v>
      </c>
      <c r="P42" s="11">
        <f>'Occ T2'!H13</f>
        <v>7.5529856195511726</v>
      </c>
      <c r="Q42" s="11">
        <f>'Occ T2'!J13</f>
        <v>31.229859134354975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0.7129856864803692</v>
      </c>
      <c r="Q43" s="11">
        <f>'Occ T2'!J14</f>
        <v>6.4661068194547751</v>
      </c>
    </row>
    <row r="44" spans="1:17" x14ac:dyDescent="0.2">
      <c r="O44" s="10" t="str">
        <f>name!D11</f>
        <v>32 Health and social care associate professionals</v>
      </c>
      <c r="P44" s="11">
        <f>'Occ T2'!H15</f>
        <v>6.5468694220565844</v>
      </c>
      <c r="Q44" s="11">
        <f>'Occ T2'!J15</f>
        <v>14.238978363709307</v>
      </c>
    </row>
    <row r="45" spans="1:17" x14ac:dyDescent="0.2">
      <c r="O45" s="10" t="str">
        <f>name!D12</f>
        <v>33 Protective service occupations</v>
      </c>
      <c r="P45" s="11">
        <f>'Occ T2'!H16</f>
        <v>-0.49050553918556972</v>
      </c>
      <c r="Q45" s="11">
        <f>'Occ T2'!J16</f>
        <v>1.5449093897643351</v>
      </c>
    </row>
    <row r="46" spans="1:17" x14ac:dyDescent="0.2">
      <c r="O46" s="10" t="str">
        <f>name!D13</f>
        <v>34 Culture, media and sports occupations</v>
      </c>
      <c r="P46" s="11">
        <f>'Occ T2'!H17</f>
        <v>6.5095009004306092E-2</v>
      </c>
      <c r="Q46" s="11">
        <f>'Occ T2'!J17</f>
        <v>6.4920155326513136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3.4759089294020669</v>
      </c>
      <c r="Q47" s="11">
        <f>'Occ T2'!J18</f>
        <v>23.003811049868425</v>
      </c>
    </row>
    <row r="48" spans="1:17" x14ac:dyDescent="0.2">
      <c r="O48" s="10" t="str">
        <f>name!D15</f>
        <v>41 Administrative occupations</v>
      </c>
      <c r="P48" s="11">
        <f>'Occ T2'!H19</f>
        <v>-0.35352374992492486</v>
      </c>
      <c r="Q48" s="11">
        <f>'Occ T2'!J19</f>
        <v>22.834857675737215</v>
      </c>
    </row>
    <row r="49" spans="15:17" x14ac:dyDescent="0.2">
      <c r="O49" s="10" t="str">
        <f>name!D16</f>
        <v>42 Secretarial and related occupations</v>
      </c>
      <c r="P49" s="11">
        <f>'Occ T2'!H20</f>
        <v>-3.6583106420829603</v>
      </c>
      <c r="Q49" s="11">
        <f>'Occ T2'!J20</f>
        <v>1.507486749270095</v>
      </c>
    </row>
    <row r="50" spans="15:17" x14ac:dyDescent="0.2">
      <c r="O50" s="10" t="str">
        <f>name!D17</f>
        <v>51 Skilled agricultural and related trades</v>
      </c>
      <c r="P50" s="11">
        <f>'Occ T2'!H21</f>
        <v>0.96231818269624725</v>
      </c>
      <c r="Q50" s="11">
        <f>'Occ T2'!J21</f>
        <v>3.5468331931381392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-0.26141031799065928</v>
      </c>
      <c r="Q51" s="11">
        <f>'Occ T2'!J22</f>
        <v>6.3431736955182929</v>
      </c>
    </row>
    <row r="52" spans="15:17" x14ac:dyDescent="0.2">
      <c r="O52" s="10" t="str">
        <f>name!D19</f>
        <v>53 Skilled construction and building trades</v>
      </c>
      <c r="P52" s="11">
        <f>'Occ T2'!H23</f>
        <v>-0.80470851854148684</v>
      </c>
      <c r="Q52" s="11">
        <f>'Occ T2'!J23</f>
        <v>4.0350365137340933</v>
      </c>
    </row>
    <row r="53" spans="15:17" x14ac:dyDescent="0.2">
      <c r="O53" s="10" t="str">
        <f>name!D20</f>
        <v>54 Textiles, printing and other skilled trades</v>
      </c>
      <c r="P53" s="11">
        <f>'Occ T2'!H24</f>
        <v>1.4994709983039876</v>
      </c>
      <c r="Q53" s="11">
        <f>'Occ T2'!J24</f>
        <v>6.223065181631922</v>
      </c>
    </row>
    <row r="54" spans="15:17" x14ac:dyDescent="0.2">
      <c r="O54" s="10" t="str">
        <f>name!D21</f>
        <v>61 Caring personal service occupations</v>
      </c>
      <c r="P54" s="11">
        <f>'Occ T2'!H25</f>
        <v>4.2428121513529717</v>
      </c>
      <c r="Q54" s="11">
        <f>'Occ T2'!J25</f>
        <v>24.283281324507108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-0.45070912052485568</v>
      </c>
      <c r="Q55" s="11">
        <f>'Occ T2'!J26</f>
        <v>5.915782330128005</v>
      </c>
    </row>
    <row r="56" spans="15:17" x14ac:dyDescent="0.2">
      <c r="O56" s="10" t="str">
        <f>name!D23</f>
        <v>63 Community and civil enforcement occupations</v>
      </c>
      <c r="P56" s="11">
        <f>'Occ T2'!H27</f>
        <v>-0.11831398640861224</v>
      </c>
      <c r="Q56" s="11">
        <f>'Occ T2'!J27</f>
        <v>0.11378665452063069</v>
      </c>
    </row>
    <row r="57" spans="15:17" x14ac:dyDescent="0.2">
      <c r="O57" s="10" t="str">
        <f>name!D24</f>
        <v>71 Sales occupations</v>
      </c>
      <c r="P57" s="11">
        <f>'Occ T2'!H28</f>
        <v>-1.2660267362758262</v>
      </c>
      <c r="Q57" s="11">
        <f>'Occ T2'!J28</f>
        <v>13.512577569743648</v>
      </c>
    </row>
    <row r="58" spans="15:17" x14ac:dyDescent="0.2">
      <c r="O58" s="10" t="str">
        <f>name!D25</f>
        <v>72 Customer service occupations</v>
      </c>
      <c r="P58" s="11">
        <f>'Occ T2'!H29</f>
        <v>2.3871004765311437</v>
      </c>
      <c r="Q58" s="11">
        <f>'Occ T2'!J29</f>
        <v>7.3499776120814868</v>
      </c>
    </row>
    <row r="59" spans="15:17" x14ac:dyDescent="0.2">
      <c r="O59" s="10" t="str">
        <f>name!D26</f>
        <v>81 Process, plant and machine operatives</v>
      </c>
      <c r="P59" s="11">
        <f>'Occ T2'!H30</f>
        <v>0.29818947327870227</v>
      </c>
      <c r="Q59" s="11">
        <f>'Occ T2'!J30</f>
        <v>3.1508132292739317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3.9030847142726088E-2</v>
      </c>
      <c r="Q60" s="11">
        <f>'Occ T2'!J31</f>
        <v>8.5938687495620734</v>
      </c>
    </row>
    <row r="61" spans="15:17" x14ac:dyDescent="0.2">
      <c r="O61" s="10" t="str">
        <f>name!D28</f>
        <v>91 Elementary trades and related occupations</v>
      </c>
      <c r="P61" s="11">
        <f>'Occ T2'!H32</f>
        <v>6.2139240576002095</v>
      </c>
      <c r="Q61" s="11">
        <f>'Occ T2'!J32</f>
        <v>10.767869154485521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-8.1910192456444904</v>
      </c>
      <c r="Q62" s="11">
        <f>'Occ T2'!J33</f>
        <v>13.05672832669639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47.065999999999235</v>
      </c>
      <c r="Q64" s="11">
        <f>'Occ T2'!J35</f>
        <v>333.9748737766572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Thames Valley Berkshire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580.88100000000031</v>
      </c>
      <c r="C8" s="305">
        <f>SUM(C9:C17)</f>
        <v>601.08499999999981</v>
      </c>
      <c r="D8" s="305">
        <f>SUM(D9:D17)</f>
        <v>627.94699999999989</v>
      </c>
      <c r="E8" s="304"/>
      <c r="F8" s="305">
        <f>SUM(F9:F17)</f>
        <v>10.506529579744326</v>
      </c>
      <c r="G8" s="305">
        <f>SUM(G9:G17)</f>
        <v>12.173166584920541</v>
      </c>
      <c r="H8" s="305">
        <f>SUM(H9:H17)</f>
        <v>15.527939287241965</v>
      </c>
      <c r="I8" s="304"/>
      <c r="J8" s="305">
        <f>SUM(J9:J17)</f>
        <v>78.54962972956173</v>
      </c>
      <c r="K8" s="305">
        <f>SUM(K9:K17)</f>
        <v>91.783283936127688</v>
      </c>
      <c r="L8" s="305">
        <f>SUM(L9:L17)</f>
        <v>117.82874444873586</v>
      </c>
      <c r="M8" s="304"/>
      <c r="N8" s="305">
        <f>SUM(N9:N17)</f>
        <v>137.43758059349904</v>
      </c>
      <c r="O8" s="305">
        <f>SUM(O9:O17)</f>
        <v>147.54035609618768</v>
      </c>
      <c r="P8" s="305">
        <f>SUM(P9:P17)</f>
        <v>167.78537609815331</v>
      </c>
      <c r="Q8" s="306"/>
      <c r="R8" s="305">
        <f>SUM(R9:R17)</f>
        <v>33.748086669992382</v>
      </c>
      <c r="S8" s="305">
        <f>SUM(S9:S17)</f>
        <v>34.556238772035869</v>
      </c>
      <c r="T8" s="305">
        <f>SUM(T9:T17)</f>
        <v>39.095133081484477</v>
      </c>
      <c r="U8" s="306"/>
      <c r="V8" s="305">
        <f>SUM(V9:V17)</f>
        <v>36.934781040285685</v>
      </c>
      <c r="W8" s="305">
        <f>SUM(W9:W17)</f>
        <v>38.225660008108662</v>
      </c>
      <c r="X8" s="305">
        <f>SUM(X9:X17)</f>
        <v>43.1958767742235</v>
      </c>
      <c r="Y8" s="306"/>
      <c r="Z8" s="305">
        <f>SUM(Z9:Z17)</f>
        <v>109.61380616402633</v>
      </c>
      <c r="AA8" s="305">
        <f>SUM(AA9:AA17)</f>
        <v>107.00042093837718</v>
      </c>
      <c r="AB8" s="305">
        <f>SUM(AB9:AB17)</f>
        <v>106.78259867454723</v>
      </c>
      <c r="AC8" s="306"/>
      <c r="AD8" s="305">
        <f>SUM(AD9:AD17)</f>
        <v>95.157359756351781</v>
      </c>
      <c r="AE8" s="305">
        <f>SUM(AE9:AE17)</f>
        <v>93.166302697936942</v>
      </c>
      <c r="AF8" s="305">
        <f>SUM(AF9:AF17)</f>
        <v>78.711922143179962</v>
      </c>
      <c r="AG8" s="306"/>
      <c r="AH8" s="305">
        <f>SUM(AH9:AH17)</f>
        <v>59.900294477182356</v>
      </c>
      <c r="AI8" s="305">
        <f>SUM(AI9:AI17)</f>
        <v>57.626012674381094</v>
      </c>
      <c r="AJ8" s="305">
        <f>SUM(AJ9:AJ17)</f>
        <v>39.925780827642527</v>
      </c>
      <c r="AK8" s="306"/>
      <c r="AL8" s="305">
        <f>SUM(AL9:AL17)</f>
        <v>19.032931989356616</v>
      </c>
      <c r="AM8" s="305">
        <f>SUM(AM9:AM17)</f>
        <v>19.013558291924298</v>
      </c>
      <c r="AN8" s="305">
        <f>SUM(AN9:AN17)</f>
        <v>19.093628664791041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76.224082024592079</v>
      </c>
      <c r="C9" s="304">
        <f t="shared" ref="B9:D17" si="0">SUM(C21,C33,C51,C63,C75,C93)</f>
        <v>73.062612660173514</v>
      </c>
      <c r="D9" s="304">
        <f t="shared" si="0"/>
        <v>80.269967371820471</v>
      </c>
      <c r="E9" s="304"/>
      <c r="F9" s="304">
        <f t="shared" ref="F9:H17" si="1">SUM(F21,F33,F51,F63,F75,F93)</f>
        <v>1.2751035248651277</v>
      </c>
      <c r="G9" s="304">
        <f t="shared" si="1"/>
        <v>1.3604614707144247</v>
      </c>
      <c r="H9" s="304">
        <f t="shared" si="1"/>
        <v>1.80382252322339</v>
      </c>
      <c r="I9" s="304"/>
      <c r="J9" s="304">
        <f t="shared" ref="J9:L17" si="2">SUM(J21,J33,J51,J63,J75,J93)</f>
        <v>10.869867503891131</v>
      </c>
      <c r="K9" s="304">
        <f t="shared" si="2"/>
        <v>11.413154169954678</v>
      </c>
      <c r="L9" s="304">
        <f t="shared" si="2"/>
        <v>14.960821623375079</v>
      </c>
      <c r="M9" s="304"/>
      <c r="N9" s="304">
        <f t="shared" ref="N9:P17" si="3">SUM(N21,N33,N51,N63,N75,N93)</f>
        <v>22.262731075991088</v>
      </c>
      <c r="O9" s="304">
        <f t="shared" si="3"/>
        <v>21.490947473280805</v>
      </c>
      <c r="P9" s="304">
        <f t="shared" si="3"/>
        <v>24.594569912403081</v>
      </c>
      <c r="Q9" s="306"/>
      <c r="R9" s="304">
        <f t="shared" ref="R9:T9" si="4">SUM(R21,R33,R51,R63,R75,R93)</f>
        <v>4.6247206342008127</v>
      </c>
      <c r="S9" s="304">
        <f t="shared" si="4"/>
        <v>4.3350265894097246</v>
      </c>
      <c r="T9" s="304">
        <f t="shared" si="4"/>
        <v>4.9863161379154732</v>
      </c>
      <c r="U9" s="306"/>
      <c r="V9" s="304">
        <f t="shared" ref="V9:X9" si="5">SUM(V21,V33,V51,V63,V75,V93)</f>
        <v>6.4517593593039448</v>
      </c>
      <c r="W9" s="304">
        <f t="shared" si="5"/>
        <v>5.9828225991234811</v>
      </c>
      <c r="X9" s="304">
        <f t="shared" si="5"/>
        <v>6.7083753881130166</v>
      </c>
      <c r="Y9" s="306"/>
      <c r="Z9" s="304">
        <f t="shared" ref="Z9:AB9" si="6">SUM(Z21,Z33,Z51,Z63,Z75,Z93)</f>
        <v>12.692087046991228</v>
      </c>
      <c r="AA9" s="304">
        <f t="shared" si="6"/>
        <v>11.118097929328538</v>
      </c>
      <c r="AB9" s="304">
        <f t="shared" si="6"/>
        <v>11.775146611098238</v>
      </c>
      <c r="AC9" s="306"/>
      <c r="AD9" s="304">
        <f>SUM(AD21,AD33,AD51,AD63,AD75,AD93)</f>
        <v>10.378415193785857</v>
      </c>
      <c r="AE9" s="304">
        <f t="shared" ref="AE9:AF9" si="7">SUM(AE21,AE33,AE51,AE63,AE75,AE93)</f>
        <v>9.7162666902103254</v>
      </c>
      <c r="AF9" s="304">
        <f t="shared" si="7"/>
        <v>8.6647375463017138</v>
      </c>
      <c r="AG9" s="306"/>
      <c r="AH9" s="304">
        <f t="shared" ref="AH9:AJ9" si="8">SUM(AH21,AH33,AH51,AH63,AH75,AH93)</f>
        <v>6.3087485135934829</v>
      </c>
      <c r="AI9" s="304">
        <f t="shared" si="8"/>
        <v>6.061256248998717</v>
      </c>
      <c r="AJ9" s="304">
        <f t="shared" si="8"/>
        <v>4.7168253937209252</v>
      </c>
      <c r="AK9" s="306"/>
      <c r="AL9" s="304">
        <f t="shared" ref="AL9:AN9" si="9">SUM(AL21,AL33,AL51,AL63,AL75,AL93)</f>
        <v>1.3606491719694067</v>
      </c>
      <c r="AM9" s="304">
        <f t="shared" si="9"/>
        <v>1.5845794891528042</v>
      </c>
      <c r="AN9" s="304">
        <f t="shared" si="9"/>
        <v>2.0593522356695675</v>
      </c>
    </row>
    <row r="10" spans="1:40" x14ac:dyDescent="0.2">
      <c r="A10" s="13" t="str">
        <f>name!E5</f>
        <v>Professional occupations</v>
      </c>
      <c r="B10" s="304">
        <f t="shared" si="0"/>
        <v>149.62683443702596</v>
      </c>
      <c r="C10" s="304">
        <f t="shared" si="0"/>
        <v>164.64021048827169</v>
      </c>
      <c r="D10" s="304">
        <f t="shared" si="0"/>
        <v>181.79777171252687</v>
      </c>
      <c r="E10" s="304"/>
      <c r="F10" s="304">
        <f t="shared" si="1"/>
        <v>7.1928106241934469</v>
      </c>
      <c r="G10" s="304">
        <f t="shared" si="1"/>
        <v>8.376372775201272</v>
      </c>
      <c r="H10" s="304">
        <f t="shared" si="1"/>
        <v>10.360354854740411</v>
      </c>
      <c r="I10" s="304"/>
      <c r="J10" s="304">
        <f t="shared" si="2"/>
        <v>42.986915896348819</v>
      </c>
      <c r="K10" s="304">
        <f t="shared" si="2"/>
        <v>50.905525081200409</v>
      </c>
      <c r="L10" s="304">
        <f t="shared" si="2"/>
        <v>64.010147365469109</v>
      </c>
      <c r="M10" s="304"/>
      <c r="N10" s="304">
        <f t="shared" si="3"/>
        <v>53.206744512392831</v>
      </c>
      <c r="O10" s="304">
        <f t="shared" si="3"/>
        <v>56.980035640208129</v>
      </c>
      <c r="P10" s="304">
        <f t="shared" si="3"/>
        <v>59.939799046682928</v>
      </c>
      <c r="Q10" s="306"/>
      <c r="R10" s="304">
        <f t="shared" ref="R10:T10" si="10">SUM(R22,R34,R52,R64,R76,R94)</f>
        <v>6.930937876862191</v>
      </c>
      <c r="S10" s="304">
        <f t="shared" si="10"/>
        <v>6.3160140223461774</v>
      </c>
      <c r="T10" s="304">
        <f t="shared" si="10"/>
        <v>6.3035613005708981</v>
      </c>
      <c r="U10" s="306"/>
      <c r="V10" s="304">
        <f t="shared" ref="V10:X10" si="11">SUM(V22,V34,V52,V64,V76,V94)</f>
        <v>8.5743207457703488</v>
      </c>
      <c r="W10" s="304">
        <f t="shared" si="11"/>
        <v>9.2383911470747648</v>
      </c>
      <c r="X10" s="304">
        <f t="shared" si="11"/>
        <v>9.8817242070434208</v>
      </c>
      <c r="Y10" s="306"/>
      <c r="Z10" s="304">
        <f t="shared" ref="Z10:AB10" si="12">SUM(Z22,Z34,Z52,Z64,Z76,Z94)</f>
        <v>13.649903386012813</v>
      </c>
      <c r="AA10" s="304">
        <f t="shared" si="12"/>
        <v>13.554288026082993</v>
      </c>
      <c r="AB10" s="304">
        <f t="shared" si="12"/>
        <v>13.937544426797533</v>
      </c>
      <c r="AC10" s="306"/>
      <c r="AD10" s="304">
        <f t="shared" ref="AD10:AF10" si="13">SUM(AD22,AD34,AD52,AD64,AD76,AD94)</f>
        <v>9.491089271605075</v>
      </c>
      <c r="AE10" s="304">
        <f t="shared" si="13"/>
        <v>9.8578939236174374</v>
      </c>
      <c r="AF10" s="304">
        <f t="shared" si="13"/>
        <v>8.612777457806418</v>
      </c>
      <c r="AG10" s="306"/>
      <c r="AH10" s="304">
        <f t="shared" ref="AH10:AJ10" si="14">SUM(AH22,AH34,AH52,AH64,AH76,AH94)</f>
        <v>6.2256908463042215</v>
      </c>
      <c r="AI10" s="304">
        <f t="shared" si="14"/>
        <v>7.2073440201190158</v>
      </c>
      <c r="AJ10" s="304">
        <f t="shared" si="14"/>
        <v>5.329435018608871</v>
      </c>
      <c r="AK10" s="306"/>
      <c r="AL10" s="304">
        <f t="shared" ref="AL10:AN10" si="15">SUM(AL22,AL34,AL52,AL64,AL76,AL94)</f>
        <v>1.3684212775362039</v>
      </c>
      <c r="AM10" s="304">
        <f t="shared" si="15"/>
        <v>2.2043458524214659</v>
      </c>
      <c r="AN10" s="304">
        <f t="shared" si="15"/>
        <v>3.4224280348072584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84.443584936463736</v>
      </c>
      <c r="C11" s="304">
        <f t="shared" si="0"/>
        <v>87.522462096498728</v>
      </c>
      <c r="D11" s="304">
        <f>SUM(D23,D35,D53,D65,D77,D95)</f>
        <v>94.753938444221689</v>
      </c>
      <c r="E11" s="304"/>
      <c r="F11" s="304">
        <f t="shared" si="1"/>
        <v>1.277501095552148</v>
      </c>
      <c r="G11" s="304">
        <f t="shared" si="1"/>
        <v>1.489405379025049</v>
      </c>
      <c r="H11" s="304">
        <f t="shared" si="1"/>
        <v>2.0408359996456666</v>
      </c>
      <c r="I11" s="304"/>
      <c r="J11" s="304">
        <f t="shared" si="2"/>
        <v>12.804893377408019</v>
      </c>
      <c r="K11" s="304">
        <f t="shared" si="2"/>
        <v>14.545500525601412</v>
      </c>
      <c r="L11" s="304">
        <f t="shared" si="2"/>
        <v>18.629724599341962</v>
      </c>
      <c r="M11" s="304"/>
      <c r="N11" s="304">
        <f t="shared" si="3"/>
        <v>27.054665539181272</v>
      </c>
      <c r="O11" s="304">
        <f t="shared" si="3"/>
        <v>28.589190846382927</v>
      </c>
      <c r="P11" s="304">
        <f t="shared" si="3"/>
        <v>32.486405430867954</v>
      </c>
      <c r="Q11" s="306"/>
      <c r="R11" s="304">
        <f t="shared" ref="R11:T11" si="16">SUM(R23,R35,R53,R65,R77,R95)</f>
        <v>6.1538513386279821</v>
      </c>
      <c r="S11" s="304">
        <f t="shared" si="16"/>
        <v>6.3937340832137277</v>
      </c>
      <c r="T11" s="304">
        <f t="shared" si="16"/>
        <v>6.9124185991085216</v>
      </c>
      <c r="U11" s="306"/>
      <c r="V11" s="304">
        <f t="shared" ref="V11:X11" si="17">SUM(V23,V35,V53,V65,V77,V95)</f>
        <v>5.8623567346465171</v>
      </c>
      <c r="W11" s="304">
        <f t="shared" si="17"/>
        <v>5.7900776100851488</v>
      </c>
      <c r="X11" s="304">
        <f t="shared" si="17"/>
        <v>6.2322084173924193</v>
      </c>
      <c r="Y11" s="306"/>
      <c r="Z11" s="304">
        <f t="shared" ref="Z11:AB11" si="18">SUM(Z23,Z35,Z53,Z65,Z77,Z95)</f>
        <v>13.837156267509345</v>
      </c>
      <c r="AA11" s="304">
        <f t="shared" si="18"/>
        <v>13.570660242873306</v>
      </c>
      <c r="AB11" s="304">
        <f t="shared" si="18"/>
        <v>13.831203587261015</v>
      </c>
      <c r="AC11" s="306"/>
      <c r="AD11" s="304">
        <f t="shared" ref="AD11:AF11" si="19">SUM(AD23,AD35,AD53,AD65,AD77,AD95)</f>
        <v>10.026232237944042</v>
      </c>
      <c r="AE11" s="304">
        <f t="shared" si="19"/>
        <v>9.7509454153606381</v>
      </c>
      <c r="AF11" s="304">
        <f t="shared" si="19"/>
        <v>8.1825806197773403</v>
      </c>
      <c r="AG11" s="306"/>
      <c r="AH11" s="304">
        <f t="shared" ref="AH11:AJ11" si="20">SUM(AH23,AH35,AH53,AH65,AH77,AH95)</f>
        <v>6.0592490748893093</v>
      </c>
      <c r="AI11" s="304">
        <f t="shared" si="20"/>
        <v>5.7345656973638022</v>
      </c>
      <c r="AJ11" s="304">
        <f t="shared" si="20"/>
        <v>4.065271528492282</v>
      </c>
      <c r="AK11" s="306"/>
      <c r="AL11" s="304">
        <f t="shared" ref="AL11:AN11" si="21">SUM(AL23,AL35,AL53,AL65,AL77,AL95)</f>
        <v>1.3676792707051129</v>
      </c>
      <c r="AM11" s="304">
        <f t="shared" si="21"/>
        <v>1.6583822965927169</v>
      </c>
      <c r="AN11" s="304">
        <f t="shared" si="21"/>
        <v>2.3732896623345354</v>
      </c>
    </row>
    <row r="12" spans="1:40" x14ac:dyDescent="0.2">
      <c r="A12" s="13" t="str">
        <f>name!E7</f>
        <v>Administrative and secretarial occupations</v>
      </c>
      <c r="B12" s="304">
        <f t="shared" si="0"/>
        <v>57.271017215048587</v>
      </c>
      <c r="C12" s="304">
        <f t="shared" si="0"/>
        <v>57.523482892148692</v>
      </c>
      <c r="D12" s="304">
        <f t="shared" si="0"/>
        <v>53.259182823040746</v>
      </c>
      <c r="E12" s="304"/>
      <c r="F12" s="304">
        <f t="shared" si="1"/>
        <v>0.3430375658496348</v>
      </c>
      <c r="G12" s="304">
        <f t="shared" si="1"/>
        <v>0.43923729506371051</v>
      </c>
      <c r="H12" s="304">
        <f t="shared" si="1"/>
        <v>0.64766434260816363</v>
      </c>
      <c r="I12" s="304"/>
      <c r="J12" s="304">
        <f t="shared" si="2"/>
        <v>4.1571409171648348</v>
      </c>
      <c r="K12" s="304">
        <f t="shared" si="2"/>
        <v>5.2910648333162769</v>
      </c>
      <c r="L12" s="304">
        <f t="shared" si="2"/>
        <v>7.0587549488471648</v>
      </c>
      <c r="M12" s="304"/>
      <c r="N12" s="304">
        <f t="shared" si="3"/>
        <v>11.862040131264132</v>
      </c>
      <c r="O12" s="304">
        <f t="shared" si="3"/>
        <v>13.965919956243761</v>
      </c>
      <c r="P12" s="304">
        <f t="shared" si="3"/>
        <v>17.361444873647166</v>
      </c>
      <c r="Q12" s="306"/>
      <c r="R12" s="304">
        <f t="shared" ref="R12:T12" si="22">SUM(R24,R36,R54,R66,R78,R96)</f>
        <v>4.5344004591795137</v>
      </c>
      <c r="S12" s="304">
        <f t="shared" si="22"/>
        <v>5.1506786256676111</v>
      </c>
      <c r="T12" s="304">
        <f t="shared" si="22"/>
        <v>6.0864751728143363</v>
      </c>
      <c r="U12" s="306"/>
      <c r="V12" s="304">
        <f t="shared" ref="V12:X12" si="23">SUM(V24,V36,V54,V66,V78,V96)</f>
        <v>4.2874645722827651</v>
      </c>
      <c r="W12" s="304">
        <f t="shared" si="23"/>
        <v>4.6540255924691749</v>
      </c>
      <c r="X12" s="304">
        <f t="shared" si="23"/>
        <v>5.3351092730825025</v>
      </c>
      <c r="Y12" s="306"/>
      <c r="Z12" s="304">
        <f t="shared" ref="Z12:AA12" si="24">SUM(Z24,Z36,Z54,Z66,Z78,Z96)</f>
        <v>11.867560950890148</v>
      </c>
      <c r="AA12" s="304">
        <f t="shared" si="24"/>
        <v>11.304557240252489</v>
      </c>
      <c r="AB12" s="304">
        <f>SUM(AB24,AB36,AB54,AB66,AB78,AB96)</f>
        <v>7.9009280146045642</v>
      </c>
      <c r="AC12" s="306"/>
      <c r="AD12" s="304">
        <f t="shared" ref="AD12:AE12" si="25">SUM(AD24,AD36,AD54,AD66,AD78,AD96)</f>
        <v>11.889159938181702</v>
      </c>
      <c r="AE12" s="304">
        <f t="shared" si="25"/>
        <v>10.762087830413389</v>
      </c>
      <c r="AF12" s="304">
        <f>SUM(AF24,AF36,AF54,AF66,AF78,AF96)</f>
        <v>6.5274512082098122</v>
      </c>
      <c r="AG12" s="306"/>
      <c r="AH12" s="304">
        <f t="shared" ref="AH12:AI12" si="26">SUM(AH24,AH36,AH54,AH66,AH78,AH96)</f>
        <v>6.6447256078054764</v>
      </c>
      <c r="AI12" s="304">
        <f t="shared" si="26"/>
        <v>4.5142434399694942</v>
      </c>
      <c r="AJ12" s="304">
        <f>SUM(AJ24,AJ36,AJ54,AJ66,AJ78,AJ96)</f>
        <v>1.2707842748378118</v>
      </c>
      <c r="AK12" s="306"/>
      <c r="AL12" s="304">
        <f t="shared" ref="AL12:AM12" si="27">SUM(AL24,AL36,AL54,AL66,AL78,AL96)</f>
        <v>1.6854870724303777</v>
      </c>
      <c r="AM12" s="304">
        <f t="shared" si="27"/>
        <v>1.4416680787527922</v>
      </c>
      <c r="AN12" s="304">
        <f>SUM(AN24,AN36,AN54,AN66,AN78,AN96)</f>
        <v>1.0705707143892174</v>
      </c>
    </row>
    <row r="13" spans="1:40" x14ac:dyDescent="0.2">
      <c r="A13" s="13" t="str">
        <f>name!E8</f>
        <v>Skilled trades occupations</v>
      </c>
      <c r="B13" s="304">
        <f t="shared" si="0"/>
        <v>42.643863458382995</v>
      </c>
      <c r="C13" s="304">
        <f t="shared" si="0"/>
        <v>44.656116089664764</v>
      </c>
      <c r="D13" s="304">
        <f t="shared" si="0"/>
        <v>44.039533802851118</v>
      </c>
      <c r="E13" s="304"/>
      <c r="F13" s="304">
        <f t="shared" si="1"/>
        <v>8.8362447454758977E-2</v>
      </c>
      <c r="G13" s="304">
        <f t="shared" si="1"/>
        <v>0.11080095127393369</v>
      </c>
      <c r="H13" s="304">
        <f t="shared" si="1"/>
        <v>0.14932389851196529</v>
      </c>
      <c r="I13" s="304"/>
      <c r="J13" s="304">
        <f t="shared" si="2"/>
        <v>1.2762329904400262</v>
      </c>
      <c r="K13" s="304">
        <f t="shared" si="2"/>
        <v>1.6452735228676212</v>
      </c>
      <c r="L13" s="304">
        <f t="shared" si="2"/>
        <v>2.2942125818609398</v>
      </c>
      <c r="M13" s="304"/>
      <c r="N13" s="304">
        <f t="shared" si="3"/>
        <v>3.4969814255645857</v>
      </c>
      <c r="O13" s="304">
        <f t="shared" si="3"/>
        <v>4.1149352597893083</v>
      </c>
      <c r="P13" s="304">
        <f t="shared" si="3"/>
        <v>5.2769237543862024</v>
      </c>
      <c r="Q13" s="306"/>
      <c r="R13" s="304">
        <f t="shared" ref="R13:T13" si="28">SUM(R25,R37,R55,R67,R79,R97)</f>
        <v>1.415873012379474</v>
      </c>
      <c r="S13" s="304">
        <f t="shared" si="28"/>
        <v>1.5722452748151405</v>
      </c>
      <c r="T13" s="304">
        <f t="shared" si="28"/>
        <v>1.9803969726321053</v>
      </c>
      <c r="U13" s="306"/>
      <c r="V13" s="304">
        <f t="shared" ref="V13:X13" si="29">SUM(V25,V37,V55,V67,V79,V97)</f>
        <v>3.0151156927604488</v>
      </c>
      <c r="W13" s="304">
        <f t="shared" si="29"/>
        <v>3.1958840082536368</v>
      </c>
      <c r="X13" s="304">
        <f t="shared" si="29"/>
        <v>3.789776796117089</v>
      </c>
      <c r="Y13" s="306"/>
      <c r="Z13" s="304">
        <f t="shared" ref="Z13:AB13" si="30">SUM(Z25,Z37,Z55,Z67,Z79,Z97)</f>
        <v>14.053266474289661</v>
      </c>
      <c r="AA13" s="304">
        <f t="shared" si="30"/>
        <v>14.147066099090715</v>
      </c>
      <c r="AB13" s="304">
        <f t="shared" si="30"/>
        <v>13.662033536278832</v>
      </c>
      <c r="AC13" s="306"/>
      <c r="AD13" s="304">
        <f t="shared" ref="AD13:AF13" si="31">SUM(AD25,AD37,AD55,AD67,AD79,AD97)</f>
        <v>10.490585487674551</v>
      </c>
      <c r="AE13" s="304">
        <f t="shared" si="31"/>
        <v>10.629104052388389</v>
      </c>
      <c r="AF13" s="304">
        <f t="shared" si="31"/>
        <v>9.5946790776341508</v>
      </c>
      <c r="AG13" s="306"/>
      <c r="AH13" s="304">
        <f t="shared" ref="AH13:AJ13" si="32">SUM(AH25,AH37,AH55,AH67,AH79,AH97)</f>
        <v>6.3009959678468199</v>
      </c>
      <c r="AI13" s="304">
        <f t="shared" si="32"/>
        <v>6.7374968344637702</v>
      </c>
      <c r="AJ13" s="304">
        <f t="shared" si="32"/>
        <v>5.6064674707810962</v>
      </c>
      <c r="AK13" s="306"/>
      <c r="AL13" s="304">
        <f t="shared" ref="AL13:AN13" si="33">SUM(AL25,AL37,AL55,AL67,AL79,AL97)</f>
        <v>2.5064499599726773</v>
      </c>
      <c r="AM13" s="304">
        <f t="shared" si="33"/>
        <v>2.5033100867222551</v>
      </c>
      <c r="AN13" s="304">
        <f t="shared" si="33"/>
        <v>1.6857197146487346</v>
      </c>
    </row>
    <row r="14" spans="1:40" x14ac:dyDescent="0.2">
      <c r="A14" s="13" t="str">
        <f>name!E9</f>
        <v>Caring, leisure and other service occupations</v>
      </c>
      <c r="B14" s="304">
        <f t="shared" si="0"/>
        <v>47.839237022745209</v>
      </c>
      <c r="C14" s="304">
        <f t="shared" si="0"/>
        <v>48.6982997789639</v>
      </c>
      <c r="D14" s="304">
        <f t="shared" si="0"/>
        <v>51.513026067164787</v>
      </c>
      <c r="E14" s="304"/>
      <c r="F14" s="304">
        <f t="shared" si="1"/>
        <v>6.1476445203645924E-2</v>
      </c>
      <c r="G14" s="304">
        <f t="shared" si="1"/>
        <v>7.6351784961642633E-2</v>
      </c>
      <c r="H14" s="304">
        <f t="shared" si="1"/>
        <v>0.10371270766930746</v>
      </c>
      <c r="I14" s="304"/>
      <c r="J14" s="304">
        <f t="shared" si="2"/>
        <v>2.3195222967028855</v>
      </c>
      <c r="K14" s="304">
        <f t="shared" si="2"/>
        <v>2.9685871526588725</v>
      </c>
      <c r="L14" s="304">
        <f t="shared" si="2"/>
        <v>3.9579618206735536</v>
      </c>
      <c r="M14" s="304"/>
      <c r="N14" s="304">
        <f t="shared" si="3"/>
        <v>6.6520224399360579</v>
      </c>
      <c r="O14" s="304">
        <f t="shared" si="3"/>
        <v>7.7348356472974142</v>
      </c>
      <c r="P14" s="304">
        <f t="shared" si="3"/>
        <v>9.437916370362025</v>
      </c>
      <c r="Q14" s="306"/>
      <c r="R14" s="304">
        <f>SUM(R26,R38,R56,R68,R80,R98)</f>
        <v>4.8166940815420229</v>
      </c>
      <c r="S14" s="304">
        <f t="shared" ref="S14:T14" si="34">SUM(S26,S38,S56,S68,S80,S98)</f>
        <v>4.9149112031130242</v>
      </c>
      <c r="T14" s="304">
        <f t="shared" si="34"/>
        <v>5.4545348332376111</v>
      </c>
      <c r="U14" s="306"/>
      <c r="V14" s="304">
        <f t="shared" ref="V14:X14" si="35">SUM(V26,V38,V56,V68,V80,V98)</f>
        <v>3.441307505819406</v>
      </c>
      <c r="W14" s="304">
        <f t="shared" si="35"/>
        <v>3.5580296372397964</v>
      </c>
      <c r="X14" s="304">
        <f t="shared" si="35"/>
        <v>4.1832603764616696</v>
      </c>
      <c r="Y14" s="306"/>
      <c r="Z14" s="304">
        <f t="shared" ref="Z14:AB14" si="36">SUM(Z26,Z38,Z56,Z68,Z80,Z98)</f>
        <v>15.622189811090886</v>
      </c>
      <c r="AA14" s="304">
        <f t="shared" si="36"/>
        <v>15.686771949912362</v>
      </c>
      <c r="AB14" s="304">
        <f t="shared" si="36"/>
        <v>17.024761063954813</v>
      </c>
      <c r="AC14" s="306"/>
      <c r="AD14" s="304">
        <f t="shared" ref="AD14:AF14" si="37">SUM(AD26,AD38,AD56,AD68,AD80,AD98)</f>
        <v>10.48687300510149</v>
      </c>
      <c r="AE14" s="304">
        <f t="shared" si="37"/>
        <v>9.7747849078616369</v>
      </c>
      <c r="AF14" s="304">
        <f t="shared" si="37"/>
        <v>7.9823983621493539</v>
      </c>
      <c r="AG14" s="306"/>
      <c r="AH14" s="304">
        <f t="shared" ref="AH14:AJ14" si="38">SUM(AH26,AH38,AH56,AH68,AH80,AH98)</f>
        <v>3.4919992316526027</v>
      </c>
      <c r="AI14" s="304">
        <f t="shared" si="38"/>
        <v>3.1177975919384457</v>
      </c>
      <c r="AJ14" s="304">
        <f t="shared" si="38"/>
        <v>2.4628770983694421</v>
      </c>
      <c r="AK14" s="306"/>
      <c r="AL14" s="304">
        <f t="shared" ref="AL14:AN14" si="39">SUM(AL26,AL38,AL56,AL68,AL80,AL98)</f>
        <v>0.94715220569621783</v>
      </c>
      <c r="AM14" s="304">
        <f t="shared" si="39"/>
        <v>0.86622990398070809</v>
      </c>
      <c r="AN14" s="304">
        <f t="shared" si="39"/>
        <v>0.90560343428700418</v>
      </c>
    </row>
    <row r="15" spans="1:40" x14ac:dyDescent="0.2">
      <c r="A15" s="13" t="str">
        <f>name!E10</f>
        <v>Sales and customer service occupations</v>
      </c>
      <c r="B15" s="304">
        <f t="shared" si="0"/>
        <v>43.919560220443884</v>
      </c>
      <c r="C15" s="304">
        <f t="shared" si="0"/>
        <v>44.789174430283765</v>
      </c>
      <c r="D15" s="304">
        <f t="shared" si="0"/>
        <v>45.040633960699189</v>
      </c>
      <c r="E15" s="304"/>
      <c r="F15" s="304">
        <f t="shared" si="1"/>
        <v>0.1516964263014548</v>
      </c>
      <c r="G15" s="304">
        <f t="shared" si="1"/>
        <v>0.18138069831217996</v>
      </c>
      <c r="H15" s="304">
        <f t="shared" si="1"/>
        <v>0.23582487665548529</v>
      </c>
      <c r="I15" s="304"/>
      <c r="J15" s="304">
        <f t="shared" si="2"/>
        <v>2.0826801611306553</v>
      </c>
      <c r="K15" s="304">
        <f t="shared" si="2"/>
        <v>2.5497033804717231</v>
      </c>
      <c r="L15" s="304">
        <f t="shared" si="2"/>
        <v>3.5508949413437945</v>
      </c>
      <c r="M15" s="304"/>
      <c r="N15" s="304">
        <f t="shared" si="3"/>
        <v>6.9866732671109588</v>
      </c>
      <c r="O15" s="304">
        <f t="shared" si="3"/>
        <v>7.8636727474047108</v>
      </c>
      <c r="P15" s="304">
        <f t="shared" si="3"/>
        <v>9.9767400755964459</v>
      </c>
      <c r="Q15" s="306"/>
      <c r="R15" s="304">
        <f t="shared" ref="R15:T15" si="40">SUM(R27,R39,R57,R69,R81,R99)</f>
        <v>2.1560273705693769</v>
      </c>
      <c r="S15" s="304">
        <f t="shared" si="40"/>
        <v>2.3334722075817709</v>
      </c>
      <c r="T15" s="304">
        <f t="shared" si="40"/>
        <v>2.8294757698200228</v>
      </c>
      <c r="U15" s="306"/>
      <c r="V15" s="304">
        <f t="shared" ref="V15:X15" si="41">SUM(V27,V39,V57,V69,V81,V99)</f>
        <v>1.9792757414097519</v>
      </c>
      <c r="W15" s="304">
        <f t="shared" si="41"/>
        <v>2.0644313341313576</v>
      </c>
      <c r="X15" s="304">
        <f t="shared" si="41"/>
        <v>2.4019630571844144</v>
      </c>
      <c r="Y15" s="306"/>
      <c r="Z15" s="304">
        <f t="shared" ref="Z15:AB15" si="42">SUM(Z27,Z39,Z57,Z69,Z81,Z99)</f>
        <v>11.919634270331818</v>
      </c>
      <c r="AA15" s="304">
        <f t="shared" si="42"/>
        <v>11.942587599769801</v>
      </c>
      <c r="AB15" s="304">
        <f t="shared" si="42"/>
        <v>12.400923673949423</v>
      </c>
      <c r="AC15" s="306"/>
      <c r="AD15" s="304">
        <f t="shared" ref="AD15:AF15" si="43">SUM(AD27,AD39,AD57,AD69,AD81,AD99)</f>
        <v>10.135851477461388</v>
      </c>
      <c r="AE15" s="304">
        <f t="shared" si="43"/>
        <v>9.8817904846028917</v>
      </c>
      <c r="AF15" s="304">
        <f t="shared" si="43"/>
        <v>8.3395272391364319</v>
      </c>
      <c r="AG15" s="306"/>
      <c r="AH15" s="304">
        <f t="shared" ref="AH15:AJ15" si="44">SUM(AH27,AH39,AH57,AH69,AH81,AH99)</f>
        <v>6.2173427841160027</v>
      </c>
      <c r="AI15" s="304">
        <f t="shared" si="44"/>
        <v>5.6096235700480914</v>
      </c>
      <c r="AJ15" s="304">
        <f t="shared" si="44"/>
        <v>2.8801040677821477</v>
      </c>
      <c r="AK15" s="306"/>
      <c r="AL15" s="304">
        <f t="shared" ref="AL15:AN15" si="45">SUM(AL27,AL39,AL57,AL69,AL81,AL99)</f>
        <v>2.2903787220124783</v>
      </c>
      <c r="AM15" s="304">
        <f t="shared" si="45"/>
        <v>2.3625124079612387</v>
      </c>
      <c r="AN15" s="304">
        <f t="shared" si="45"/>
        <v>2.4251802592310217</v>
      </c>
    </row>
    <row r="16" spans="1:40" x14ac:dyDescent="0.2">
      <c r="A16" s="13" t="str">
        <f>name!E11</f>
        <v>Process, plant and machine operatives</v>
      </c>
      <c r="B16" s="304">
        <f t="shared" si="0"/>
        <v>23.233726420590081</v>
      </c>
      <c r="C16" s="304">
        <f t="shared" si="0"/>
        <v>24.170102670398609</v>
      </c>
      <c r="D16" s="304">
        <f t="shared" si="0"/>
        <v>23.570946741011504</v>
      </c>
      <c r="E16" s="304"/>
      <c r="F16" s="304">
        <f t="shared" si="1"/>
        <v>7.1365725449813566E-2</v>
      </c>
      <c r="G16" s="304">
        <f t="shared" si="1"/>
        <v>9.0050437766010988E-2</v>
      </c>
      <c r="H16" s="304">
        <f t="shared" si="1"/>
        <v>0.12473346085896686</v>
      </c>
      <c r="I16" s="304"/>
      <c r="J16" s="304">
        <f t="shared" si="2"/>
        <v>0.57824588574811864</v>
      </c>
      <c r="K16" s="304">
        <f t="shared" si="2"/>
        <v>0.70472635709621767</v>
      </c>
      <c r="L16" s="304">
        <f t="shared" si="2"/>
        <v>0.98530487490742236</v>
      </c>
      <c r="M16" s="304"/>
      <c r="N16" s="304">
        <f t="shared" si="3"/>
        <v>1.3051019598828693</v>
      </c>
      <c r="O16" s="304">
        <f t="shared" si="3"/>
        <v>1.5461124556586747</v>
      </c>
      <c r="P16" s="304">
        <f t="shared" si="3"/>
        <v>2.1034586477702373</v>
      </c>
      <c r="Q16" s="306"/>
      <c r="R16" s="304">
        <f t="shared" ref="R16:T16" si="46">SUM(R28,R40,R58,R70,R82,R100)</f>
        <v>0.60290623640572027</v>
      </c>
      <c r="S16" s="304">
        <f t="shared" si="46"/>
        <v>0.72138207628500184</v>
      </c>
      <c r="T16" s="304">
        <f t="shared" si="46"/>
        <v>0.95277487049430831</v>
      </c>
      <c r="U16" s="306"/>
      <c r="V16" s="304">
        <f t="shared" ref="V16:X16" si="47">SUM(V28,V40,V58,V70,V82,V100)</f>
        <v>1.1070753666680158</v>
      </c>
      <c r="W16" s="304">
        <f t="shared" si="47"/>
        <v>1.2196891783258166</v>
      </c>
      <c r="X16" s="304">
        <f t="shared" si="47"/>
        <v>1.4632743832385993</v>
      </c>
      <c r="Y16" s="306"/>
      <c r="Z16" s="304">
        <f t="shared" ref="Z16:AB16" si="48">SUM(Z28,Z40,Z58,Z70,Z82,Z100)</f>
        <v>5.4872522725285071</v>
      </c>
      <c r="AA16" s="304">
        <f t="shared" si="48"/>
        <v>5.9681609463560346</v>
      </c>
      <c r="AB16" s="304">
        <f t="shared" si="48"/>
        <v>6.692272889338998</v>
      </c>
      <c r="AC16" s="306"/>
      <c r="AD16" s="304">
        <f t="shared" ref="AD16:AF16" si="49">SUM(AD28,AD40,AD58,AD70,AD82,AD100)</f>
        <v>6.7256866649161022</v>
      </c>
      <c r="AE16" s="304">
        <f t="shared" si="49"/>
        <v>7.0840236806456822</v>
      </c>
      <c r="AF16" s="304">
        <f t="shared" si="49"/>
        <v>6.6119549529161512</v>
      </c>
      <c r="AG16" s="306"/>
      <c r="AH16" s="304">
        <f t="shared" ref="AH16:AJ16" si="50">SUM(AH28,AH40,AH58,AH70,AH82,AH100)</f>
        <v>5.068701280637316</v>
      </c>
      <c r="AI16" s="304">
        <f t="shared" si="50"/>
        <v>4.7715544199573188</v>
      </c>
      <c r="AJ16" s="304">
        <f t="shared" si="50"/>
        <v>3.1004032066474099</v>
      </c>
      <c r="AK16" s="306"/>
      <c r="AL16" s="304">
        <f t="shared" ref="AL16:AN16" si="51">SUM(AL28,AL40,AL58,AL70,AL82,AL100)</f>
        <v>2.2873910283536159</v>
      </c>
      <c r="AM16" s="304">
        <f t="shared" si="51"/>
        <v>2.0644031183078533</v>
      </c>
      <c r="AN16" s="304">
        <f t="shared" si="51"/>
        <v>1.5367694548394122</v>
      </c>
    </row>
    <row r="17" spans="1:40" x14ac:dyDescent="0.2">
      <c r="A17" s="13" t="str">
        <f>name!E12</f>
        <v>Elementary occupations</v>
      </c>
      <c r="B17" s="304">
        <f t="shared" si="0"/>
        <v>55.679094264707707</v>
      </c>
      <c r="C17" s="304">
        <f t="shared" si="0"/>
        <v>56.022538893596277</v>
      </c>
      <c r="D17" s="304">
        <f t="shared" si="0"/>
        <v>53.701999076663526</v>
      </c>
      <c r="E17" s="304"/>
      <c r="F17" s="304">
        <f t="shared" si="1"/>
        <v>4.5175724874295241E-2</v>
      </c>
      <c r="G17" s="304">
        <f t="shared" si="1"/>
        <v>4.9105792602315082E-2</v>
      </c>
      <c r="H17" s="304">
        <f t="shared" si="1"/>
        <v>6.1666623328608804E-2</v>
      </c>
      <c r="I17" s="304"/>
      <c r="J17" s="304">
        <f t="shared" si="2"/>
        <v>1.4741307007272413</v>
      </c>
      <c r="K17" s="304">
        <f t="shared" si="2"/>
        <v>1.7597489129604695</v>
      </c>
      <c r="L17" s="304">
        <f t="shared" si="2"/>
        <v>2.3809216929168247</v>
      </c>
      <c r="M17" s="304"/>
      <c r="N17" s="304">
        <f t="shared" si="3"/>
        <v>4.6106202421752176</v>
      </c>
      <c r="O17" s="304">
        <f t="shared" si="3"/>
        <v>5.2547060699219559</v>
      </c>
      <c r="P17" s="304">
        <f t="shared" si="3"/>
        <v>6.6081179864372936</v>
      </c>
      <c r="Q17" s="306"/>
      <c r="R17" s="304">
        <f t="shared" ref="R17:T17" si="52">SUM(R29,R41,R59,R71,R83,R101)</f>
        <v>2.5126756602252898</v>
      </c>
      <c r="S17" s="304">
        <f t="shared" si="52"/>
        <v>2.8187746896036878</v>
      </c>
      <c r="T17" s="304">
        <f t="shared" si="52"/>
        <v>3.5891794248912068</v>
      </c>
      <c r="U17" s="306"/>
      <c r="V17" s="304">
        <f t="shared" ref="V17:X17" si="53">SUM(V29,V41,V59,V71,V83,V101)</f>
        <v>2.2161053216244917</v>
      </c>
      <c r="W17" s="304">
        <f t="shared" si="53"/>
        <v>2.5223089014054882</v>
      </c>
      <c r="X17" s="304">
        <f t="shared" si="53"/>
        <v>3.2001848755903635</v>
      </c>
      <c r="Y17" s="306"/>
      <c r="Z17" s="304">
        <f t="shared" ref="Z17:AB17" si="54">SUM(Z29,Z41,Z59,Z71,Z83,Z101)</f>
        <v>10.484755684381931</v>
      </c>
      <c r="AA17" s="304">
        <f t="shared" si="54"/>
        <v>9.7082309047109234</v>
      </c>
      <c r="AB17" s="304">
        <f t="shared" si="54"/>
        <v>9.5577848712638218</v>
      </c>
      <c r="AC17" s="306"/>
      <c r="AD17" s="304">
        <f t="shared" ref="AD17:AF17" si="55">SUM(AD29,AD41,AD59,AD71,AD83,AD101)</f>
        <v>15.533466479681584</v>
      </c>
      <c r="AE17" s="304">
        <f t="shared" si="55"/>
        <v>15.709405712836537</v>
      </c>
      <c r="AF17" s="304">
        <f t="shared" si="55"/>
        <v>14.195815679248595</v>
      </c>
      <c r="AG17" s="306"/>
      <c r="AH17" s="304">
        <f t="shared" ref="AH17:AJ17" si="56">SUM(AH29,AH41,AH59,AH71,AH83,AH101)</f>
        <v>13.582841170337129</v>
      </c>
      <c r="AI17" s="304">
        <f t="shared" si="56"/>
        <v>13.872130851522437</v>
      </c>
      <c r="AJ17" s="304">
        <f t="shared" si="56"/>
        <v>10.493612768402539</v>
      </c>
      <c r="AK17" s="306"/>
      <c r="AL17" s="304">
        <f t="shared" ref="AL17:AN17" si="57">SUM(AL29,AL41,AL59,AL71,AL83,AL101)</f>
        <v>5.2193232806805261</v>
      </c>
      <c r="AM17" s="304">
        <f t="shared" si="57"/>
        <v>4.3281270580324662</v>
      </c>
      <c r="AN17" s="304">
        <f t="shared" si="57"/>
        <v>3.6147151545842879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14.100999999999971</v>
      </c>
      <c r="C20" s="305">
        <f>SUM(C21:C29)</f>
        <v>14.503000000000011</v>
      </c>
      <c r="D20" s="305">
        <f>SUM(D21:D29)</f>
        <v>15.418999999999988</v>
      </c>
      <c r="E20" s="304"/>
      <c r="F20" s="305">
        <f>SUM(F21:F29)</f>
        <v>0.27549768644996792</v>
      </c>
      <c r="G20" s="305">
        <f>SUM(G21:G29)</f>
        <v>0.32251382255917754</v>
      </c>
      <c r="H20" s="305">
        <f>SUM(H21:H29)</f>
        <v>0.43888658992002894</v>
      </c>
      <c r="I20" s="304"/>
      <c r="J20" s="305">
        <f>SUM(J21:J29)</f>
        <v>1.3757660706314816</v>
      </c>
      <c r="K20" s="305">
        <f>SUM(K21:K29)</f>
        <v>1.5257654813742625</v>
      </c>
      <c r="L20" s="305">
        <f>SUM(L21:L29)</f>
        <v>1.9774100915593849</v>
      </c>
      <c r="M20" s="304"/>
      <c r="N20" s="305">
        <f>SUM(N21:N29)</f>
        <v>2.8696339903445218</v>
      </c>
      <c r="O20" s="305">
        <f>SUM(O21:O29)</f>
        <v>2.9565178161779824</v>
      </c>
      <c r="P20" s="305">
        <f>SUM(P21:P29)</f>
        <v>3.3837339015483816</v>
      </c>
      <c r="Q20" s="306"/>
      <c r="R20" s="305">
        <f>SUM(R21:R29)</f>
        <v>0.4736065005685145</v>
      </c>
      <c r="S20" s="305">
        <f>SUM(S21:S29)</f>
        <v>0.49126853862803294</v>
      </c>
      <c r="T20" s="305">
        <f>SUM(T21:T29)</f>
        <v>0.57760621230608833</v>
      </c>
      <c r="U20" s="306"/>
      <c r="V20" s="305">
        <f>SUM(V21:V29)</f>
        <v>1.3491405207300924</v>
      </c>
      <c r="W20" s="305">
        <f>SUM(W21:W29)</f>
        <v>1.3809194238206315</v>
      </c>
      <c r="X20" s="305">
        <f>SUM(X21:X29)</f>
        <v>1.5955033149198146</v>
      </c>
      <c r="Y20" s="306"/>
      <c r="Z20" s="305">
        <f>SUM(Z21:Z29)</f>
        <v>2.7462079334919158</v>
      </c>
      <c r="AA20" s="305">
        <f>SUM(AA21:AA29)</f>
        <v>2.648244372534899</v>
      </c>
      <c r="AB20" s="305">
        <f>SUM(AB21:AB29)</f>
        <v>2.6866441232510012</v>
      </c>
      <c r="AC20" s="306"/>
      <c r="AD20" s="305">
        <f>SUM(AD21:AD29)</f>
        <v>2.4355045853368318</v>
      </c>
      <c r="AE20" s="305">
        <f>SUM(AE21:AE29)</f>
        <v>2.3760893756805377</v>
      </c>
      <c r="AF20" s="305">
        <f>SUM(AF21:AF29)</f>
        <v>2.1562732572775345</v>
      </c>
      <c r="AG20" s="306"/>
      <c r="AH20" s="305">
        <f>SUM(AH21:AH29)</f>
        <v>1.7366329354473362</v>
      </c>
      <c r="AI20" s="305">
        <f>SUM(AI21:AI29)</f>
        <v>1.6997633871626572</v>
      </c>
      <c r="AJ20" s="305">
        <f>SUM(AJ21:AJ29)</f>
        <v>1.3782852525364753</v>
      </c>
      <c r="AK20" s="306"/>
      <c r="AL20" s="305">
        <f>SUM(AL21:AL29)</f>
        <v>0.83900977699930979</v>
      </c>
      <c r="AM20" s="305">
        <f>SUM(AM21:AM29)</f>
        <v>1.1019177820618302</v>
      </c>
      <c r="AN20" s="305">
        <f>SUM(AN21:AN29)</f>
        <v>1.2246572566812775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1.9975244532547247</v>
      </c>
      <c r="C21" s="304">
        <f t="shared" ref="C21:D21" si="59">SUM(G21,K21,O21,S21,W21,AA21,AE21,AI21,AM21)</f>
        <v>1.9456493856108605</v>
      </c>
      <c r="D21" s="304">
        <f t="shared" si="59"/>
        <v>2.103713246078887</v>
      </c>
      <c r="E21" s="304"/>
      <c r="F21" s="304">
        <v>7.5107052314834333E-2</v>
      </c>
      <c r="G21" s="304">
        <v>8.0971351872622777E-2</v>
      </c>
      <c r="H21" s="304">
        <v>0.10115850992929976</v>
      </c>
      <c r="I21" s="304"/>
      <c r="J21" s="304">
        <v>0.44455963317184799</v>
      </c>
      <c r="K21" s="304">
        <v>0.438169819701754</v>
      </c>
      <c r="L21" s="304">
        <v>0.50723882439486745</v>
      </c>
      <c r="M21" s="304"/>
      <c r="N21" s="304">
        <v>0.53940372384017621</v>
      </c>
      <c r="O21" s="304">
        <v>0.4932751830385117</v>
      </c>
      <c r="P21" s="304">
        <v>0.53794714371217578</v>
      </c>
      <c r="Q21" s="306"/>
      <c r="R21" s="304">
        <v>6.603186593010818E-2</v>
      </c>
      <c r="S21" s="304">
        <v>5.9275185305216568E-2</v>
      </c>
      <c r="T21" s="304">
        <v>5.9029357414786619E-2</v>
      </c>
      <c r="U21" s="306"/>
      <c r="V21" s="304">
        <v>0.14381724217675013</v>
      </c>
      <c r="W21" s="304">
        <v>0.11302583059345946</v>
      </c>
      <c r="X21" s="304">
        <v>0.10510194286275912</v>
      </c>
      <c r="Y21" s="306"/>
      <c r="Z21" s="304">
        <v>0.21023185346226556</v>
      </c>
      <c r="AA21" s="304">
        <v>0.20269827215739911</v>
      </c>
      <c r="AB21" s="304">
        <v>0.23300163060259002</v>
      </c>
      <c r="AC21" s="306"/>
      <c r="AD21" s="304">
        <v>0.23545689690410687</v>
      </c>
      <c r="AE21" s="304">
        <v>0.22820871951325428</v>
      </c>
      <c r="AF21" s="304">
        <v>0.19565647497592853</v>
      </c>
      <c r="AG21" s="306"/>
      <c r="AH21" s="304">
        <v>0.1656977534860371</v>
      </c>
      <c r="AI21" s="304">
        <v>0.15914970232504907</v>
      </c>
      <c r="AJ21" s="304">
        <v>0.13523946561177674</v>
      </c>
      <c r="AK21" s="306"/>
      <c r="AL21" s="304">
        <v>0.11721843196859853</v>
      </c>
      <c r="AM21" s="304">
        <v>0.17087532110359385</v>
      </c>
      <c r="AN21" s="304">
        <v>0.22933989657470324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2.6150583774729568</v>
      </c>
      <c r="C22" s="304">
        <f t="shared" ref="C22:C29" si="61">SUM(G22,K22,O22,S22,W22,AA22,AE22,AI22,AM22)</f>
        <v>2.9711571924115594</v>
      </c>
      <c r="D22" s="304">
        <f t="shared" ref="D22:D29" si="62">SUM(H22,L22,P22,T22,X22,AB22,AF22,AJ22,AN22)</f>
        <v>3.3973002364749276</v>
      </c>
      <c r="E22" s="304"/>
      <c r="F22" s="304">
        <v>0.1339421942674896</v>
      </c>
      <c r="G22" s="304">
        <v>0.1696216320764127</v>
      </c>
      <c r="H22" s="304">
        <v>0.23521538282344789</v>
      </c>
      <c r="I22" s="304"/>
      <c r="J22" s="304">
        <v>0.50264478228105425</v>
      </c>
      <c r="K22" s="304">
        <v>0.61945731550800587</v>
      </c>
      <c r="L22" s="304">
        <v>0.82614414901228528</v>
      </c>
      <c r="M22" s="304"/>
      <c r="N22" s="304">
        <v>0.87001185215695787</v>
      </c>
      <c r="O22" s="304">
        <v>0.96747563273311976</v>
      </c>
      <c r="P22" s="304">
        <v>1.071740881574508</v>
      </c>
      <c r="Q22" s="306"/>
      <c r="R22" s="304">
        <v>9.8086972785739773E-2</v>
      </c>
      <c r="S22" s="304">
        <v>0.11175089984807117</v>
      </c>
      <c r="T22" s="304">
        <v>0.1276307100441334</v>
      </c>
      <c r="U22" s="306"/>
      <c r="V22" s="304">
        <v>0.3741572190014979</v>
      </c>
      <c r="W22" s="304">
        <v>0.40104935135606912</v>
      </c>
      <c r="X22" s="304">
        <v>0.42743247359453684</v>
      </c>
      <c r="Y22" s="306"/>
      <c r="Z22" s="304">
        <v>0.27054423234460218</v>
      </c>
      <c r="AA22" s="304">
        <v>0.27449136973074217</v>
      </c>
      <c r="AB22" s="304">
        <v>0.23623234744564597</v>
      </c>
      <c r="AC22" s="306"/>
      <c r="AD22" s="304">
        <v>0.15862525300093652</v>
      </c>
      <c r="AE22" s="304">
        <v>0.14314151735877592</v>
      </c>
      <c r="AF22" s="304">
        <v>0.14329871891131724</v>
      </c>
      <c r="AG22" s="306"/>
      <c r="AH22" s="304">
        <v>0.13486887818986606</v>
      </c>
      <c r="AI22" s="304">
        <v>0.15880041286301491</v>
      </c>
      <c r="AJ22" s="304">
        <v>0.14243125825206643</v>
      </c>
      <c r="AK22" s="306"/>
      <c r="AL22" s="304">
        <v>7.2176993444812279E-2</v>
      </c>
      <c r="AM22" s="304">
        <v>0.12536906093734757</v>
      </c>
      <c r="AN22" s="304">
        <v>0.18717431481698651</v>
      </c>
    </row>
    <row r="23" spans="1:40" x14ac:dyDescent="0.2">
      <c r="A23" s="13" t="str">
        <f t="shared" si="58"/>
        <v>Associate professional occupations</v>
      </c>
      <c r="B23" s="304">
        <f t="shared" si="60"/>
        <v>1.9298397801429719</v>
      </c>
      <c r="C23" s="304">
        <f t="shared" si="61"/>
        <v>1.8732574154166997</v>
      </c>
      <c r="D23" s="304">
        <f t="shared" si="62"/>
        <v>2.0470910452089521</v>
      </c>
      <c r="E23" s="304"/>
      <c r="F23" s="304">
        <v>3.243553893853774E-2</v>
      </c>
      <c r="G23" s="304">
        <v>3.4172183932413065E-2</v>
      </c>
      <c r="H23" s="304">
        <v>4.9180074458408538E-2</v>
      </c>
      <c r="I23" s="304"/>
      <c r="J23" s="304">
        <v>0.19299779463753519</v>
      </c>
      <c r="K23" s="304">
        <v>0.19987627795106544</v>
      </c>
      <c r="L23" s="304">
        <v>0.22899744281617371</v>
      </c>
      <c r="M23" s="304"/>
      <c r="N23" s="304">
        <v>0.55653750667630975</v>
      </c>
      <c r="O23" s="304">
        <v>0.53721640656686165</v>
      </c>
      <c r="P23" s="304">
        <v>0.59971843638408562</v>
      </c>
      <c r="Q23" s="306"/>
      <c r="R23" s="304">
        <v>5.6846135141198816E-2</v>
      </c>
      <c r="S23" s="304">
        <v>5.6045297883032218E-2</v>
      </c>
      <c r="T23" s="304">
        <v>6.6565395797411497E-2</v>
      </c>
      <c r="U23" s="306"/>
      <c r="V23" s="304">
        <v>0.28900909854749751</v>
      </c>
      <c r="W23" s="304">
        <v>0.2945087792318527</v>
      </c>
      <c r="X23" s="304">
        <v>0.36060609052724657</v>
      </c>
      <c r="Y23" s="306"/>
      <c r="Z23" s="304">
        <v>0.41409335950753806</v>
      </c>
      <c r="AA23" s="304">
        <v>0.35954004271127599</v>
      </c>
      <c r="AB23" s="304">
        <v>0.35061692356271312</v>
      </c>
      <c r="AC23" s="306"/>
      <c r="AD23" s="304">
        <v>0.15847425631208745</v>
      </c>
      <c r="AE23" s="304">
        <v>0.12012121955706991</v>
      </c>
      <c r="AF23" s="304">
        <v>9.2376480742604822E-2</v>
      </c>
      <c r="AG23" s="306"/>
      <c r="AH23" s="304">
        <v>0.17075211391951786</v>
      </c>
      <c r="AI23" s="304">
        <v>0.18394434527616221</v>
      </c>
      <c r="AJ23" s="304">
        <v>0.15677130740650053</v>
      </c>
      <c r="AK23" s="306"/>
      <c r="AL23" s="304">
        <v>5.8693976462749486E-2</v>
      </c>
      <c r="AM23" s="304">
        <v>8.7832862306966325E-2</v>
      </c>
      <c r="AN23" s="304">
        <v>0.1422588935138076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0.95253372357228683</v>
      </c>
      <c r="C24" s="304">
        <f t="shared" si="61"/>
        <v>0.90184847598494045</v>
      </c>
      <c r="D24" s="304">
        <f t="shared" si="62"/>
        <v>0.86469094750382125</v>
      </c>
      <c r="E24" s="304"/>
      <c r="F24" s="304">
        <v>4.7919743767163604E-3</v>
      </c>
      <c r="G24" s="304">
        <v>5.5212745760032213E-3</v>
      </c>
      <c r="H24" s="304">
        <v>1.2882634427310056E-2</v>
      </c>
      <c r="I24" s="304"/>
      <c r="J24" s="304">
        <v>6.6028218599599814E-2</v>
      </c>
      <c r="K24" s="304">
        <v>7.8047127074675815E-2</v>
      </c>
      <c r="L24" s="304">
        <v>0.17175603876055878</v>
      </c>
      <c r="M24" s="304"/>
      <c r="N24" s="304">
        <v>0.21028595318460877</v>
      </c>
      <c r="O24" s="304">
        <v>0.21539551897652592</v>
      </c>
      <c r="P24" s="304">
        <v>0.2323241640209627</v>
      </c>
      <c r="Q24" s="306"/>
      <c r="R24" s="304">
        <v>2.8678094180450735E-2</v>
      </c>
      <c r="S24" s="304">
        <v>2.6191950478351544E-2</v>
      </c>
      <c r="T24" s="304">
        <v>2.5804776533111296E-2</v>
      </c>
      <c r="U24" s="306"/>
      <c r="V24" s="304">
        <v>9.0803777966926999E-2</v>
      </c>
      <c r="W24" s="304">
        <v>8.748806068861581E-2</v>
      </c>
      <c r="X24" s="304">
        <v>8.3760833320152495E-2</v>
      </c>
      <c r="Y24" s="306"/>
      <c r="Z24" s="304">
        <v>0.21146507247372995</v>
      </c>
      <c r="AA24" s="304">
        <v>0.17531496336555541</v>
      </c>
      <c r="AB24" s="304">
        <v>0.10992353855415135</v>
      </c>
      <c r="AC24" s="306"/>
      <c r="AD24" s="304">
        <v>0.15330829700705498</v>
      </c>
      <c r="AE24" s="304">
        <v>0.1263635202214197</v>
      </c>
      <c r="AF24" s="304">
        <v>8.2285097707029423E-2</v>
      </c>
      <c r="AG24" s="306"/>
      <c r="AH24" s="304">
        <v>0.12785659266113508</v>
      </c>
      <c r="AI24" s="304">
        <v>0.11530710006502019</v>
      </c>
      <c r="AJ24" s="304">
        <v>7.2905059636774391E-2</v>
      </c>
      <c r="AK24" s="306"/>
      <c r="AL24" s="304">
        <v>5.9315743122064168E-2</v>
      </c>
      <c r="AM24" s="304">
        <v>7.2218960538772831E-2</v>
      </c>
      <c r="AN24" s="304">
        <v>7.304880454377069E-2</v>
      </c>
    </row>
    <row r="25" spans="1:40" x14ac:dyDescent="0.2">
      <c r="A25" s="13" t="str">
        <f t="shared" si="58"/>
        <v>Skilled trades occupations</v>
      </c>
      <c r="B25" s="304">
        <f t="shared" si="60"/>
        <v>2.5463905945238423</v>
      </c>
      <c r="C25" s="304">
        <f t="shared" si="61"/>
        <v>2.5259345724398421</v>
      </c>
      <c r="D25" s="304">
        <f t="shared" si="62"/>
        <v>2.5287254954454488</v>
      </c>
      <c r="E25" s="304"/>
      <c r="F25" s="304">
        <v>1.6436294699333477E-2</v>
      </c>
      <c r="G25" s="304">
        <v>1.8343124933763919E-2</v>
      </c>
      <c r="H25" s="304">
        <v>2.2889504555398014E-2</v>
      </c>
      <c r="I25" s="304"/>
      <c r="J25" s="304">
        <v>7.1834812862353173E-2</v>
      </c>
      <c r="K25" s="304">
        <v>8.1273045710940642E-2</v>
      </c>
      <c r="L25" s="304">
        <v>0.11395790423670669</v>
      </c>
      <c r="M25" s="304"/>
      <c r="N25" s="304">
        <v>0.39084445156319103</v>
      </c>
      <c r="O25" s="304">
        <v>0.43391775556016338</v>
      </c>
      <c r="P25" s="304">
        <v>0.57316040029345783</v>
      </c>
      <c r="Q25" s="306"/>
      <c r="R25" s="304">
        <v>8.5075773983396635E-2</v>
      </c>
      <c r="S25" s="304">
        <v>8.2274138657631141E-2</v>
      </c>
      <c r="T25" s="304">
        <v>9.5678805509440398E-2</v>
      </c>
      <c r="U25" s="306"/>
      <c r="V25" s="304">
        <v>0.29469636233532126</v>
      </c>
      <c r="W25" s="304">
        <v>0.31144759723048082</v>
      </c>
      <c r="X25" s="304">
        <v>0.41650287699491567</v>
      </c>
      <c r="Y25" s="306"/>
      <c r="Z25" s="304">
        <v>0.66467972265911024</v>
      </c>
      <c r="AA25" s="304">
        <v>0.56831093775292696</v>
      </c>
      <c r="AB25" s="304">
        <v>0.45507632880242421</v>
      </c>
      <c r="AC25" s="306"/>
      <c r="AD25" s="304">
        <v>0.53428033389708196</v>
      </c>
      <c r="AE25" s="304">
        <v>0.51772753461918986</v>
      </c>
      <c r="AF25" s="304">
        <v>0.45180148669903808</v>
      </c>
      <c r="AG25" s="306"/>
      <c r="AH25" s="304">
        <v>0.34089007601228344</v>
      </c>
      <c r="AI25" s="304">
        <v>0.33541703329423378</v>
      </c>
      <c r="AJ25" s="304">
        <v>0.28181570701593833</v>
      </c>
      <c r="AK25" s="306"/>
      <c r="AL25" s="304">
        <v>0.14765276651177123</v>
      </c>
      <c r="AM25" s="304">
        <v>0.17722340468051143</v>
      </c>
      <c r="AN25" s="304">
        <v>0.11784248133812993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0.39075706008986982</v>
      </c>
      <c r="C26" s="304">
        <f t="shared" si="61"/>
        <v>0.38810905154122843</v>
      </c>
      <c r="D26" s="304">
        <f t="shared" si="62"/>
        <v>0.41338129151026509</v>
      </c>
      <c r="E26" s="304"/>
      <c r="F26" s="304">
        <v>3.0004406632235105E-3</v>
      </c>
      <c r="G26" s="304">
        <v>3.1994031457644851E-3</v>
      </c>
      <c r="H26" s="304">
        <v>3.6821734174123898E-3</v>
      </c>
      <c r="I26" s="304"/>
      <c r="J26" s="304">
        <v>2.4033264956077507E-2</v>
      </c>
      <c r="K26" s="304">
        <v>2.7005021304907385E-2</v>
      </c>
      <c r="L26" s="304">
        <v>2.9593357411245039E-2</v>
      </c>
      <c r="M26" s="304"/>
      <c r="N26" s="304">
        <v>8.4844569209634332E-2</v>
      </c>
      <c r="O26" s="304">
        <v>8.2840850483025696E-2</v>
      </c>
      <c r="P26" s="304">
        <v>7.8012440938182853E-2</v>
      </c>
      <c r="Q26" s="306"/>
      <c r="R26" s="304">
        <v>1.9513139185929517E-2</v>
      </c>
      <c r="S26" s="304">
        <v>2.1387348022940757E-2</v>
      </c>
      <c r="T26" s="304">
        <v>2.6201347729727022E-2</v>
      </c>
      <c r="U26" s="306"/>
      <c r="V26" s="304">
        <v>2.4069038786703592E-2</v>
      </c>
      <c r="W26" s="304">
        <v>2.3633747378297165E-2</v>
      </c>
      <c r="X26" s="304">
        <v>2.601626355904579E-2</v>
      </c>
      <c r="Y26" s="306"/>
      <c r="Z26" s="304">
        <v>7.63822659679083E-2</v>
      </c>
      <c r="AA26" s="304">
        <v>7.9080516684061561E-2</v>
      </c>
      <c r="AB26" s="304">
        <v>9.5686686907863888E-2</v>
      </c>
      <c r="AC26" s="306"/>
      <c r="AD26" s="304">
        <v>5.6817415599316738E-2</v>
      </c>
      <c r="AE26" s="304">
        <v>5.0637644075083206E-2</v>
      </c>
      <c r="AF26" s="304">
        <v>4.6270603944048687E-2</v>
      </c>
      <c r="AG26" s="306"/>
      <c r="AH26" s="304">
        <v>5.7780163956578777E-2</v>
      </c>
      <c r="AI26" s="304">
        <v>5.2556134761353741E-2</v>
      </c>
      <c r="AJ26" s="304">
        <v>4.8164370937869828E-2</v>
      </c>
      <c r="AK26" s="306"/>
      <c r="AL26" s="304">
        <v>4.4316761764497579E-2</v>
      </c>
      <c r="AM26" s="304">
        <v>4.7768385685794452E-2</v>
      </c>
      <c r="AN26" s="304">
        <v>5.975404666486954E-2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0.82393173464992719</v>
      </c>
      <c r="C27" s="304">
        <f t="shared" si="61"/>
        <v>0.81283049246210393</v>
      </c>
      <c r="D27" s="304">
        <f t="shared" si="62"/>
        <v>0.87047980761081867</v>
      </c>
      <c r="E27" s="304"/>
      <c r="F27" s="304">
        <v>9.5478248094127936E-3</v>
      </c>
      <c r="G27" s="304">
        <v>1.0396261537412761E-2</v>
      </c>
      <c r="H27" s="304">
        <v>1.3430300315579595E-2</v>
      </c>
      <c r="I27" s="304"/>
      <c r="J27" s="304">
        <v>3.7441204429123097E-2</v>
      </c>
      <c r="K27" s="304">
        <v>3.9993722339623193E-2</v>
      </c>
      <c r="L27" s="304">
        <v>4.6602704591288367E-2</v>
      </c>
      <c r="M27" s="304"/>
      <c r="N27" s="304">
        <v>0.14410627679779289</v>
      </c>
      <c r="O27" s="304">
        <v>0.14285044732292612</v>
      </c>
      <c r="P27" s="304">
        <v>0.19216179565307193</v>
      </c>
      <c r="Q27" s="306"/>
      <c r="R27" s="304">
        <v>7.3958504999427466E-2</v>
      </c>
      <c r="S27" s="304">
        <v>7.5387698706238959E-2</v>
      </c>
      <c r="T27" s="304">
        <v>0.10729995852878277</v>
      </c>
      <c r="U27" s="306"/>
      <c r="V27" s="304">
        <v>5.0759287991064356E-2</v>
      </c>
      <c r="W27" s="304">
        <v>4.6720117523448436E-2</v>
      </c>
      <c r="X27" s="304">
        <v>5.0421542833905666E-2</v>
      </c>
      <c r="Y27" s="306"/>
      <c r="Z27" s="304">
        <v>0.20340295611875345</v>
      </c>
      <c r="AA27" s="304">
        <v>0.20647600839009866</v>
      </c>
      <c r="AB27" s="304">
        <v>0.23931001577337963</v>
      </c>
      <c r="AC27" s="306"/>
      <c r="AD27" s="304">
        <v>0.10579263301902249</v>
      </c>
      <c r="AE27" s="304">
        <v>9.7213517816702774E-2</v>
      </c>
      <c r="AF27" s="304">
        <v>8.7241842918192425E-2</v>
      </c>
      <c r="AG27" s="306"/>
      <c r="AH27" s="304">
        <v>0.14225475567880733</v>
      </c>
      <c r="AI27" s="304">
        <v>0.12817642402998042</v>
      </c>
      <c r="AJ27" s="304">
        <v>8.649861244119357E-2</v>
      </c>
      <c r="AK27" s="306"/>
      <c r="AL27" s="304">
        <v>5.6668290806523199E-2</v>
      </c>
      <c r="AM27" s="304">
        <v>6.5616294795672714E-2</v>
      </c>
      <c r="AN27" s="304">
        <v>4.751303455542482E-2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1.472647528840604</v>
      </c>
      <c r="C28" s="304">
        <f t="shared" si="61"/>
        <v>1.5565743650569166</v>
      </c>
      <c r="D28" s="304">
        <f t="shared" si="62"/>
        <v>1.741679333897979</v>
      </c>
      <c r="E28" s="304"/>
      <c r="F28" s="304">
        <v>1.6423093774521551E-4</v>
      </c>
      <c r="G28" s="304">
        <v>2.1876456412272665E-4</v>
      </c>
      <c r="H28" s="304">
        <v>3.71366177954774E-4</v>
      </c>
      <c r="I28" s="304"/>
      <c r="J28" s="304">
        <v>2.7629309786402552E-2</v>
      </c>
      <c r="K28" s="304">
        <v>2.9919740961063167E-2</v>
      </c>
      <c r="L28" s="304">
        <v>3.6725877422202277E-2</v>
      </c>
      <c r="M28" s="304"/>
      <c r="N28" s="304">
        <v>5.4858927519810717E-2</v>
      </c>
      <c r="O28" s="304">
        <v>5.944893650016158E-2</v>
      </c>
      <c r="P28" s="304">
        <v>7.0094033805146463E-2</v>
      </c>
      <c r="Q28" s="306"/>
      <c r="R28" s="304">
        <v>2.6129317970445039E-2</v>
      </c>
      <c r="S28" s="304">
        <v>2.7061133909808952E-2</v>
      </c>
      <c r="T28" s="304">
        <v>3.3474783625481112E-2</v>
      </c>
      <c r="U28" s="306"/>
      <c r="V28" s="304">
        <v>4.0006287112650522E-2</v>
      </c>
      <c r="W28" s="304">
        <v>4.0303642690435029E-2</v>
      </c>
      <c r="X28" s="304">
        <v>4.3684060464545656E-2</v>
      </c>
      <c r="Y28" s="306"/>
      <c r="Z28" s="304">
        <v>0.44753486809500465</v>
      </c>
      <c r="AA28" s="304">
        <v>0.5113307424650736</v>
      </c>
      <c r="AB28" s="304">
        <v>0.71775203350547467</v>
      </c>
      <c r="AC28" s="306"/>
      <c r="AD28" s="304">
        <v>0.50280312961066864</v>
      </c>
      <c r="AE28" s="304">
        <v>0.51702128238224609</v>
      </c>
      <c r="AF28" s="304">
        <v>0.53240703993805283</v>
      </c>
      <c r="AG28" s="306"/>
      <c r="AH28" s="304">
        <v>0.16238968236254331</v>
      </c>
      <c r="AI28" s="304">
        <v>0.13077099115611562</v>
      </c>
      <c r="AJ28" s="304">
        <v>8.2767198804659825E-2</v>
      </c>
      <c r="AK28" s="306"/>
      <c r="AL28" s="304">
        <v>0.21113177544533357</v>
      </c>
      <c r="AM28" s="304">
        <v>0.24049913042788984</v>
      </c>
      <c r="AN28" s="304">
        <v>0.22440294015446133</v>
      </c>
    </row>
    <row r="29" spans="1:40" x14ac:dyDescent="0.2">
      <c r="A29" s="13" t="str">
        <f t="shared" si="58"/>
        <v>Elementary occupations</v>
      </c>
      <c r="B29" s="304">
        <f t="shared" si="60"/>
        <v>1.3723167474527878</v>
      </c>
      <c r="C29" s="304">
        <f t="shared" si="61"/>
        <v>1.5276390490758589</v>
      </c>
      <c r="D29" s="304">
        <f t="shared" si="62"/>
        <v>1.4519385962688873</v>
      </c>
      <c r="E29" s="304"/>
      <c r="F29" s="304">
        <v>7.2135442674887577E-5</v>
      </c>
      <c r="G29" s="304">
        <v>6.982592066182468E-5</v>
      </c>
      <c r="H29" s="304">
        <v>7.6643815217886961E-5</v>
      </c>
      <c r="I29" s="304"/>
      <c r="J29" s="304">
        <v>8.5970499074881201E-3</v>
      </c>
      <c r="K29" s="304">
        <v>1.2023410822226703E-2</v>
      </c>
      <c r="L29" s="304">
        <v>1.6393792914057213E-2</v>
      </c>
      <c r="M29" s="304"/>
      <c r="N29" s="304">
        <v>1.8740729396039574E-2</v>
      </c>
      <c r="O29" s="304">
        <v>2.4097084996686512E-2</v>
      </c>
      <c r="P29" s="304">
        <v>2.857460516679073E-2</v>
      </c>
      <c r="Q29" s="306"/>
      <c r="R29" s="304">
        <v>1.9286696391818358E-2</v>
      </c>
      <c r="S29" s="304">
        <v>3.1894885816741617E-2</v>
      </c>
      <c r="T29" s="304">
        <v>3.5921077123214191E-2</v>
      </c>
      <c r="U29" s="306"/>
      <c r="V29" s="304">
        <v>4.182220681168021E-2</v>
      </c>
      <c r="W29" s="304">
        <v>6.2742297127972815E-2</v>
      </c>
      <c r="X29" s="304">
        <v>8.1977230762706937E-2</v>
      </c>
      <c r="Y29" s="306"/>
      <c r="Z29" s="304">
        <v>0.2478736028630035</v>
      </c>
      <c r="AA29" s="304">
        <v>0.27100151927776528</v>
      </c>
      <c r="AB29" s="304">
        <v>0.24904461809675843</v>
      </c>
      <c r="AC29" s="306"/>
      <c r="AD29" s="304">
        <v>0.5299463699865562</v>
      </c>
      <c r="AE29" s="304">
        <v>0.57565442013679569</v>
      </c>
      <c r="AF29" s="304">
        <v>0.52493551144132244</v>
      </c>
      <c r="AG29" s="306"/>
      <c r="AH29" s="304">
        <v>0.43414291918056719</v>
      </c>
      <c r="AI29" s="304">
        <v>0.43564124339172722</v>
      </c>
      <c r="AJ29" s="304">
        <v>0.37169227242969566</v>
      </c>
      <c r="AK29" s="306"/>
      <c r="AL29" s="304">
        <v>7.1835037472959759E-2</v>
      </c>
      <c r="AM29" s="304">
        <v>0.11451436158528118</v>
      </c>
      <c r="AN29" s="304">
        <v>0.14332284451912386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28.742000000000026</v>
      </c>
      <c r="C32" s="305">
        <f>SUM(C33:C41)</f>
        <v>27.909000000000013</v>
      </c>
      <c r="D32" s="305">
        <f>SUM(D33:D41)</f>
        <v>25.021999999999998</v>
      </c>
      <c r="E32" s="304"/>
      <c r="F32" s="305">
        <f>SUM(F33:F41)</f>
        <v>0.48354329918681782</v>
      </c>
      <c r="G32" s="305">
        <f>SUM(G33:G41)</f>
        <v>0.50685956757980255</v>
      </c>
      <c r="H32" s="305">
        <f>SUM(H33:H41)</f>
        <v>0.55527041363010099</v>
      </c>
      <c r="I32" s="304"/>
      <c r="J32" s="305">
        <f>SUM(J33:J41)</f>
        <v>2.6316967973622267</v>
      </c>
      <c r="K32" s="305">
        <f>SUM(K33:K41)</f>
        <v>2.8786076997927634</v>
      </c>
      <c r="L32" s="305">
        <f>SUM(L33:L41)</f>
        <v>3.3156032636915396</v>
      </c>
      <c r="M32" s="304"/>
      <c r="N32" s="305">
        <f>SUM(N33:N41)</f>
        <v>5.643898949089972</v>
      </c>
      <c r="O32" s="305">
        <f>SUM(O33:O41)</f>
        <v>5.6291345237836055</v>
      </c>
      <c r="P32" s="305">
        <f>SUM(P33:P41)</f>
        <v>5.5787469309825104</v>
      </c>
      <c r="Q32" s="306"/>
      <c r="R32" s="305">
        <f>SUM(R33:R41)</f>
        <v>1.3233802411458391</v>
      </c>
      <c r="S32" s="305">
        <f>SUM(S33:S41)</f>
        <v>1.347685248144588</v>
      </c>
      <c r="T32" s="305">
        <f>SUM(T33:T41)</f>
        <v>1.4156292245804101</v>
      </c>
      <c r="U32" s="306"/>
      <c r="V32" s="305">
        <f>SUM(V33:V41)</f>
        <v>2.8652895818384545</v>
      </c>
      <c r="W32" s="305">
        <f>SUM(W33:W41)</f>
        <v>2.7583045921697478</v>
      </c>
      <c r="X32" s="305">
        <f>SUM(X33:X41)</f>
        <v>2.634924285818955</v>
      </c>
      <c r="Y32" s="306"/>
      <c r="Z32" s="305">
        <f>SUM(Z33:Z41)</f>
        <v>6.4063504475433648</v>
      </c>
      <c r="AA32" s="305">
        <f>SUM(AA33:AA41)</f>
        <v>6.1266000867814725</v>
      </c>
      <c r="AB32" s="305">
        <f>SUM(AB33:AB41)</f>
        <v>5.2991755759842771</v>
      </c>
      <c r="AC32" s="306"/>
      <c r="AD32" s="305">
        <f>SUM(AD33:AD41)</f>
        <v>5.0365650427258304</v>
      </c>
      <c r="AE32" s="305">
        <f>SUM(AE33:AE41)</f>
        <v>4.7565052704587591</v>
      </c>
      <c r="AF32" s="305">
        <f>SUM(AF33:AF41)</f>
        <v>3.5355750166251099</v>
      </c>
      <c r="AG32" s="306"/>
      <c r="AH32" s="305">
        <f>SUM(AH33:AH41)</f>
        <v>3.3219789801064401</v>
      </c>
      <c r="AI32" s="305">
        <f>SUM(AI33:AI41)</f>
        <v>2.9985664774361189</v>
      </c>
      <c r="AJ32" s="305">
        <f>SUM(AJ33:AJ41)</f>
        <v>1.8068981336746881</v>
      </c>
      <c r="AK32" s="306"/>
      <c r="AL32" s="305">
        <f>SUM(AL33:AL41)</f>
        <v>1.0292966610010765</v>
      </c>
      <c r="AM32" s="305">
        <f>SUM(AM33:AM41)</f>
        <v>0.90673653385315045</v>
      </c>
      <c r="AN32" s="305">
        <f>SUM(AN33:AN41)</f>
        <v>0.88017715501240479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4.9378983547472197</v>
      </c>
      <c r="C33" s="304">
        <f t="shared" ref="C33:C41" si="64">SUM(G33,K33,O33,S33,W33,AA33,AE33,AI33,AM33)</f>
        <v>4.3269977992852349</v>
      </c>
      <c r="D33" s="304">
        <f t="shared" ref="D33:D40" si="65">SUM(H33,L33,P33,T33,X33,AB33,AF33,AJ33,AN33)</f>
        <v>4.027592816156746</v>
      </c>
      <c r="E33" s="304"/>
      <c r="F33" s="304">
        <v>7.7649494034206665E-2</v>
      </c>
      <c r="G33" s="304">
        <v>6.4762402945540351E-2</v>
      </c>
      <c r="H33" s="304">
        <v>6.1774733156277802E-2</v>
      </c>
      <c r="I33" s="304"/>
      <c r="J33" s="304">
        <v>0.58857966926984029</v>
      </c>
      <c r="K33" s="304">
        <v>0.55491506275068114</v>
      </c>
      <c r="L33" s="304">
        <v>0.60483138365515776</v>
      </c>
      <c r="M33" s="304"/>
      <c r="N33" s="304">
        <v>1.4147912510233946</v>
      </c>
      <c r="O33" s="304">
        <v>1.2709932482090889</v>
      </c>
      <c r="P33" s="304">
        <v>1.2515632062483941</v>
      </c>
      <c r="Q33" s="306"/>
      <c r="R33" s="304">
        <v>0.29728649636005744</v>
      </c>
      <c r="S33" s="304">
        <v>0.27003313381687699</v>
      </c>
      <c r="T33" s="304">
        <v>0.278234578817385</v>
      </c>
      <c r="U33" s="306"/>
      <c r="V33" s="304">
        <v>0.68134772757375794</v>
      </c>
      <c r="W33" s="304">
        <v>0.58920805984608837</v>
      </c>
      <c r="X33" s="304">
        <v>0.5685493833324885</v>
      </c>
      <c r="Y33" s="306"/>
      <c r="Z33" s="304">
        <v>0.81922417733136244</v>
      </c>
      <c r="AA33" s="304">
        <v>0.67003865285288888</v>
      </c>
      <c r="AB33" s="304">
        <v>0.54462877898389672</v>
      </c>
      <c r="AC33" s="306"/>
      <c r="AD33" s="304">
        <v>0.61793646183522388</v>
      </c>
      <c r="AE33" s="304">
        <v>0.50864370085702393</v>
      </c>
      <c r="AF33" s="304">
        <v>0.37890110237070967</v>
      </c>
      <c r="AG33" s="306"/>
      <c r="AH33" s="304">
        <v>0.34255333512060276</v>
      </c>
      <c r="AI33" s="304">
        <v>0.27497313422865022</v>
      </c>
      <c r="AJ33" s="304">
        <v>0.16620989492428065</v>
      </c>
      <c r="AK33" s="306"/>
      <c r="AL33" s="304">
        <v>9.8529742198773335E-2</v>
      </c>
      <c r="AM33" s="304">
        <v>0.12343040377839562</v>
      </c>
      <c r="AN33" s="304">
        <v>0.17289975466815599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6.395160431692025</v>
      </c>
      <c r="C34" s="304">
        <f t="shared" si="64"/>
        <v>6.8597468561048265</v>
      </c>
      <c r="D34" s="304">
        <f t="shared" si="65"/>
        <v>6.4336855362566574</v>
      </c>
      <c r="E34" s="304"/>
      <c r="F34" s="304">
        <v>0.30019411904016013</v>
      </c>
      <c r="G34" s="304">
        <v>0.33352286225895916</v>
      </c>
      <c r="H34" s="304">
        <v>0.37469199945156445</v>
      </c>
      <c r="I34" s="304"/>
      <c r="J34" s="304">
        <v>1.1120510171157361</v>
      </c>
      <c r="K34" s="304">
        <v>1.2974766063456307</v>
      </c>
      <c r="L34" s="304">
        <v>1.4873057008014738</v>
      </c>
      <c r="M34" s="304"/>
      <c r="N34" s="304">
        <v>1.8857252546103889</v>
      </c>
      <c r="O34" s="304">
        <v>1.9535708842545751</v>
      </c>
      <c r="P34" s="304">
        <v>1.819655698714284</v>
      </c>
      <c r="Q34" s="306"/>
      <c r="R34" s="304">
        <v>0.21124242304071117</v>
      </c>
      <c r="S34" s="304">
        <v>0.22822316995704758</v>
      </c>
      <c r="T34" s="304">
        <v>0.23253796964660839</v>
      </c>
      <c r="U34" s="306"/>
      <c r="V34" s="304">
        <v>0.84267725315933273</v>
      </c>
      <c r="W34" s="304">
        <v>0.88413771531300689</v>
      </c>
      <c r="X34" s="304">
        <v>0.82221761961092577</v>
      </c>
      <c r="Y34" s="306"/>
      <c r="Z34" s="304">
        <v>1.0798157470497651</v>
      </c>
      <c r="AA34" s="304">
        <v>1.1307221818477144</v>
      </c>
      <c r="AB34" s="304">
        <v>0.9082926961610347</v>
      </c>
      <c r="AC34" s="306"/>
      <c r="AD34" s="304">
        <v>0.55258629123078484</v>
      </c>
      <c r="AE34" s="304">
        <v>0.55679584609581267</v>
      </c>
      <c r="AF34" s="304">
        <v>0.37562565821382593</v>
      </c>
      <c r="AG34" s="306"/>
      <c r="AH34" s="304">
        <v>0.33826515207551827</v>
      </c>
      <c r="AI34" s="304">
        <v>0.37242393493713222</v>
      </c>
      <c r="AJ34" s="304">
        <v>0.28971387771955309</v>
      </c>
      <c r="AK34" s="306"/>
      <c r="AL34" s="304">
        <v>7.2603174369627349E-2</v>
      </c>
      <c r="AM34" s="304">
        <v>0.10287365509494799</v>
      </c>
      <c r="AN34" s="304">
        <v>0.12364431593738712</v>
      </c>
    </row>
    <row r="35" spans="1:40" x14ac:dyDescent="0.2">
      <c r="A35" s="13" t="str">
        <f t="shared" si="63"/>
        <v>Associate professional occupations</v>
      </c>
      <c r="B35" s="304">
        <f t="shared" si="66"/>
        <v>4.5660969382890517</v>
      </c>
      <c r="C35" s="304">
        <f t="shared" si="64"/>
        <v>4.2272827789064618</v>
      </c>
      <c r="D35" s="304">
        <f t="shared" si="65"/>
        <v>3.9225694847262922</v>
      </c>
      <c r="E35" s="304"/>
      <c r="F35" s="304">
        <v>6.5961234290082701E-2</v>
      </c>
      <c r="G35" s="304">
        <v>6.5545937313605487E-2</v>
      </c>
      <c r="H35" s="304">
        <v>7.2366691130571675E-2</v>
      </c>
      <c r="I35" s="304"/>
      <c r="J35" s="304">
        <v>0.51567556819417082</v>
      </c>
      <c r="K35" s="304">
        <v>0.51940062445130319</v>
      </c>
      <c r="L35" s="304">
        <v>0.5656973988601699</v>
      </c>
      <c r="M35" s="304"/>
      <c r="N35" s="304">
        <v>1.1764992099232592</v>
      </c>
      <c r="O35" s="304">
        <v>1.1251626719106409</v>
      </c>
      <c r="P35" s="304">
        <v>1.1021010437426948</v>
      </c>
      <c r="Q35" s="306"/>
      <c r="R35" s="304">
        <v>0.34209724395966795</v>
      </c>
      <c r="S35" s="304">
        <v>0.33984721392040601</v>
      </c>
      <c r="T35" s="304">
        <v>0.35634776932984114</v>
      </c>
      <c r="U35" s="306"/>
      <c r="V35" s="304">
        <v>0.48583148142638916</v>
      </c>
      <c r="W35" s="304">
        <v>0.41898816931259775</v>
      </c>
      <c r="X35" s="304">
        <v>0.37965303650930377</v>
      </c>
      <c r="Y35" s="306"/>
      <c r="Z35" s="304">
        <v>0.99849936124170646</v>
      </c>
      <c r="AA35" s="304">
        <v>0.90191640075832447</v>
      </c>
      <c r="AB35" s="304">
        <v>0.78689180272716153</v>
      </c>
      <c r="AC35" s="306"/>
      <c r="AD35" s="304">
        <v>0.62954377932596095</v>
      </c>
      <c r="AE35" s="304">
        <v>0.55650007190639517</v>
      </c>
      <c r="AF35" s="304">
        <v>0.42225109092598007</v>
      </c>
      <c r="AG35" s="306"/>
      <c r="AH35" s="304">
        <v>0.30235371748969431</v>
      </c>
      <c r="AI35" s="304">
        <v>0.23494591220743058</v>
      </c>
      <c r="AJ35" s="304">
        <v>0.15700965166771538</v>
      </c>
      <c r="AK35" s="306"/>
      <c r="AL35" s="304">
        <v>4.9635342438119949E-2</v>
      </c>
      <c r="AM35" s="304">
        <v>6.4975777125757889E-2</v>
      </c>
      <c r="AN35" s="304">
        <v>8.02509998328539E-2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2.5277170220657172</v>
      </c>
      <c r="C36" s="304">
        <f t="shared" si="64"/>
        <v>2.391971072814552</v>
      </c>
      <c r="D36" s="304">
        <f t="shared" si="65"/>
        <v>2.0460533109392824</v>
      </c>
      <c r="E36" s="304"/>
      <c r="F36" s="304">
        <v>9.3121129524236634E-3</v>
      </c>
      <c r="G36" s="304">
        <v>1.0175987491412821E-2</v>
      </c>
      <c r="H36" s="304">
        <v>1.0807179352353492E-2</v>
      </c>
      <c r="I36" s="304"/>
      <c r="J36" s="304">
        <v>0.12882386837651552</v>
      </c>
      <c r="K36" s="304">
        <v>0.15469258084338838</v>
      </c>
      <c r="L36" s="304">
        <v>0.18989632104746584</v>
      </c>
      <c r="M36" s="304"/>
      <c r="N36" s="304">
        <v>0.4387249408088304</v>
      </c>
      <c r="O36" s="304">
        <v>0.46916064686683989</v>
      </c>
      <c r="P36" s="304">
        <v>0.49080257785302156</v>
      </c>
      <c r="Q36" s="306"/>
      <c r="R36" s="304">
        <v>0.16398468634548782</v>
      </c>
      <c r="S36" s="304">
        <v>0.178638671058439</v>
      </c>
      <c r="T36" s="304">
        <v>0.19770188302763617</v>
      </c>
      <c r="U36" s="306"/>
      <c r="V36" s="304">
        <v>0.20139874315923709</v>
      </c>
      <c r="W36" s="304">
        <v>0.21128436546000592</v>
      </c>
      <c r="X36" s="304">
        <v>0.22247215411396817</v>
      </c>
      <c r="Y36" s="306"/>
      <c r="Z36" s="304">
        <v>0.57644163818068261</v>
      </c>
      <c r="AA36" s="304">
        <v>0.56856514228867672</v>
      </c>
      <c r="AB36" s="304">
        <v>0.50864101245875626</v>
      </c>
      <c r="AC36" s="306"/>
      <c r="AD36" s="304">
        <v>0.68329039071501751</v>
      </c>
      <c r="AE36" s="304">
        <v>0.57386323232569825</v>
      </c>
      <c r="AF36" s="304">
        <v>0.36953121431382169</v>
      </c>
      <c r="AG36" s="306"/>
      <c r="AH36" s="304">
        <v>0.27514327548572887</v>
      </c>
      <c r="AI36" s="304">
        <v>0.17601451339819402</v>
      </c>
      <c r="AJ36" s="304">
        <v>3.2861741621320988E-2</v>
      </c>
      <c r="AK36" s="306"/>
      <c r="AL36" s="304">
        <v>5.0597366041793504E-2</v>
      </c>
      <c r="AM36" s="304">
        <v>4.95759330818972E-2</v>
      </c>
      <c r="AN36" s="304">
        <v>2.3339227150938564E-2</v>
      </c>
    </row>
    <row r="37" spans="1:40" x14ac:dyDescent="0.2">
      <c r="A37" s="13" t="str">
        <f t="shared" si="63"/>
        <v>Skilled trades occupations</v>
      </c>
      <c r="B37" s="304">
        <f t="shared" si="66"/>
        <v>4.4604831681624306</v>
      </c>
      <c r="C37" s="304">
        <f t="shared" si="64"/>
        <v>4.1374437051949844</v>
      </c>
      <c r="D37" s="304">
        <f t="shared" si="65"/>
        <v>3.291462387585145</v>
      </c>
      <c r="E37" s="304"/>
      <c r="F37" s="304">
        <v>8.0401824955909293E-3</v>
      </c>
      <c r="G37" s="304">
        <v>1.0078891065999768E-2</v>
      </c>
      <c r="H37" s="304">
        <v>1.3190316886843235E-2</v>
      </c>
      <c r="I37" s="304"/>
      <c r="J37" s="304">
        <v>0.13907015674174511</v>
      </c>
      <c r="K37" s="304">
        <v>0.17114521877525016</v>
      </c>
      <c r="L37" s="304">
        <v>0.23865902299172587</v>
      </c>
      <c r="M37" s="304"/>
      <c r="N37" s="304">
        <v>0.29053988591142332</v>
      </c>
      <c r="O37" s="304">
        <v>0.31016082121562427</v>
      </c>
      <c r="P37" s="304">
        <v>0.35432370701912008</v>
      </c>
      <c r="Q37" s="306"/>
      <c r="R37" s="304">
        <v>0.1210059326037341</v>
      </c>
      <c r="S37" s="304">
        <v>0.12428602791655249</v>
      </c>
      <c r="T37" s="304">
        <v>0.12260902747566432</v>
      </c>
      <c r="U37" s="306"/>
      <c r="V37" s="304">
        <v>0.37574037742903954</v>
      </c>
      <c r="W37" s="304">
        <v>0.34074381004852988</v>
      </c>
      <c r="X37" s="304">
        <v>0.30452086109680365</v>
      </c>
      <c r="Y37" s="306"/>
      <c r="Z37" s="304">
        <v>1.6568529949025976</v>
      </c>
      <c r="AA37" s="304">
        <v>1.5385202691126294</v>
      </c>
      <c r="AB37" s="304">
        <v>1.2660353930668784</v>
      </c>
      <c r="AC37" s="306"/>
      <c r="AD37" s="304">
        <v>1.0134353092539352</v>
      </c>
      <c r="AE37" s="304">
        <v>0.91156144568116615</v>
      </c>
      <c r="AF37" s="304">
        <v>0.57041339674728631</v>
      </c>
      <c r="AG37" s="306"/>
      <c r="AH37" s="304">
        <v>0.62771871361543286</v>
      </c>
      <c r="AI37" s="304">
        <v>0.55816547997041888</v>
      </c>
      <c r="AJ37" s="304">
        <v>0.30100054516793295</v>
      </c>
      <c r="AK37" s="306"/>
      <c r="AL37" s="304">
        <v>0.2280796152089323</v>
      </c>
      <c r="AM37" s="304">
        <v>0.17278174140881372</v>
      </c>
      <c r="AN37" s="304">
        <v>0.12071011713289048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0.45117022586678446</v>
      </c>
      <c r="C38" s="304">
        <f t="shared" si="64"/>
        <v>0.43622560993269321</v>
      </c>
      <c r="D38" s="304">
        <f t="shared" si="65"/>
        <v>0.40733262268491066</v>
      </c>
      <c r="E38" s="304"/>
      <c r="F38" s="304">
        <v>1.0171192955193292E-2</v>
      </c>
      <c r="G38" s="304">
        <v>1.1087808555418674E-2</v>
      </c>
      <c r="H38" s="304">
        <v>1.1075610013228652E-2</v>
      </c>
      <c r="I38" s="304"/>
      <c r="J38" s="304">
        <v>8.4699101812005396E-3</v>
      </c>
      <c r="K38" s="304">
        <v>8.663783347789538E-3</v>
      </c>
      <c r="L38" s="304">
        <v>8.4441448643760436E-3</v>
      </c>
      <c r="M38" s="304"/>
      <c r="N38" s="304">
        <v>5.0510072798794783E-2</v>
      </c>
      <c r="O38" s="304">
        <v>4.6447166299884116E-2</v>
      </c>
      <c r="P38" s="304">
        <v>4.0173362416933506E-2</v>
      </c>
      <c r="Q38" s="306"/>
      <c r="R38" s="304">
        <v>1.2975345314509385E-2</v>
      </c>
      <c r="S38" s="304">
        <v>1.074140451479088E-2</v>
      </c>
      <c r="T38" s="304">
        <v>9.7264195226051623E-3</v>
      </c>
      <c r="U38" s="306"/>
      <c r="V38" s="304">
        <v>3.983129144157338E-2</v>
      </c>
      <c r="W38" s="304">
        <v>3.5337400618730454E-2</v>
      </c>
      <c r="X38" s="304">
        <v>3.1161844899632841E-2</v>
      </c>
      <c r="Y38" s="306"/>
      <c r="Z38" s="304">
        <v>6.4862198430446411E-2</v>
      </c>
      <c r="AA38" s="304">
        <v>5.0732823557645995E-2</v>
      </c>
      <c r="AB38" s="304">
        <v>4.2584166897137905E-2</v>
      </c>
      <c r="AC38" s="306"/>
      <c r="AD38" s="304">
        <v>7.3742906369404407E-2</v>
      </c>
      <c r="AE38" s="304">
        <v>6.2785336049635113E-2</v>
      </c>
      <c r="AF38" s="304">
        <v>4.553928560109767E-2</v>
      </c>
      <c r="AG38" s="306"/>
      <c r="AH38" s="304">
        <v>0.16046970562722113</v>
      </c>
      <c r="AI38" s="304">
        <v>0.16700033468890801</v>
      </c>
      <c r="AJ38" s="304">
        <v>0.15357923082719718</v>
      </c>
      <c r="AK38" s="306"/>
      <c r="AL38" s="304">
        <v>3.0137602748441135E-2</v>
      </c>
      <c r="AM38" s="304">
        <v>4.3429552299890414E-2</v>
      </c>
      <c r="AN38" s="304">
        <v>6.5048557642701704E-2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1.0102090053202768</v>
      </c>
      <c r="C39" s="304">
        <f t="shared" si="64"/>
        <v>0.99166594876334346</v>
      </c>
      <c r="D39" s="304">
        <f t="shared" si="65"/>
        <v>0.95475608951728208</v>
      </c>
      <c r="E39" s="304"/>
      <c r="F39" s="304">
        <v>6.8909726076059287E-3</v>
      </c>
      <c r="G39" s="304">
        <v>6.6909992143014685E-3</v>
      </c>
      <c r="H39" s="304">
        <v>6.00627343829346E-3</v>
      </c>
      <c r="I39" s="304"/>
      <c r="J39" s="304">
        <v>7.6103684845408026E-2</v>
      </c>
      <c r="K39" s="304">
        <v>8.4639686673565043E-2</v>
      </c>
      <c r="L39" s="304">
        <v>0.10008108705260417</v>
      </c>
      <c r="M39" s="304"/>
      <c r="N39" s="304">
        <v>0.20429250294063581</v>
      </c>
      <c r="O39" s="304">
        <v>0.21320635474129274</v>
      </c>
      <c r="P39" s="304">
        <v>0.21891709722864997</v>
      </c>
      <c r="Q39" s="306"/>
      <c r="R39" s="304">
        <v>6.2326696929338087E-2</v>
      </c>
      <c r="S39" s="304">
        <v>6.5722026724487917E-2</v>
      </c>
      <c r="T39" s="304">
        <v>6.7509923220033269E-2</v>
      </c>
      <c r="U39" s="306"/>
      <c r="V39" s="304">
        <v>7.0004218163877183E-2</v>
      </c>
      <c r="W39" s="304">
        <v>7.2275276315186002E-2</v>
      </c>
      <c r="X39" s="304">
        <v>7.1195825555601319E-2</v>
      </c>
      <c r="Y39" s="306"/>
      <c r="Z39" s="304">
        <v>0.23755956981958654</v>
      </c>
      <c r="AA39" s="304">
        <v>0.21205124053211724</v>
      </c>
      <c r="AB39" s="304">
        <v>0.1946452040528335</v>
      </c>
      <c r="AC39" s="306"/>
      <c r="AD39" s="304">
        <v>0.18620514072266287</v>
      </c>
      <c r="AE39" s="304">
        <v>0.1878492339372696</v>
      </c>
      <c r="AF39" s="304">
        <v>0.18091252374482789</v>
      </c>
      <c r="AG39" s="306"/>
      <c r="AH39" s="304">
        <v>0.10361841948289879</v>
      </c>
      <c r="AI39" s="304">
        <v>7.6973303853449651E-2</v>
      </c>
      <c r="AJ39" s="304">
        <v>2.4239850091592328E-2</v>
      </c>
      <c r="AK39" s="306"/>
      <c r="AL39" s="304">
        <v>6.3207799808263548E-2</v>
      </c>
      <c r="AM39" s="304">
        <v>7.2257826771673805E-2</v>
      </c>
      <c r="AN39" s="304">
        <v>9.1248305132846083E-2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2.8980527720873881</v>
      </c>
      <c r="C40" s="304">
        <f t="shared" si="64"/>
        <v>2.7789835889645418</v>
      </c>
      <c r="D40" s="304">
        <f t="shared" si="65"/>
        <v>2.3072115435087963</v>
      </c>
      <c r="E40" s="304"/>
      <c r="F40" s="304">
        <v>1.133097853725767E-3</v>
      </c>
      <c r="G40" s="304">
        <v>1.0596906054140169E-3</v>
      </c>
      <c r="H40" s="304">
        <v>1.0531401601319725E-3</v>
      </c>
      <c r="I40" s="304"/>
      <c r="J40" s="304">
        <v>4.2733287476949121E-2</v>
      </c>
      <c r="K40" s="304">
        <v>6.3843168686678067E-2</v>
      </c>
      <c r="L40" s="304">
        <v>9.1998679741156011E-2</v>
      </c>
      <c r="M40" s="304"/>
      <c r="N40" s="304">
        <v>0.10324609765195499</v>
      </c>
      <c r="O40" s="304">
        <v>0.11890735788866111</v>
      </c>
      <c r="P40" s="304">
        <v>0.14278350899186873</v>
      </c>
      <c r="Q40" s="306"/>
      <c r="R40" s="305">
        <v>6.5215907773725434E-2</v>
      </c>
      <c r="S40" s="305">
        <v>6.8093634465488356E-2</v>
      </c>
      <c r="T40" s="305">
        <v>7.068476458294444E-2</v>
      </c>
      <c r="U40" s="306"/>
      <c r="V40" s="305">
        <v>0.12514682030745858</v>
      </c>
      <c r="W40" s="305">
        <v>0.14045890271674022</v>
      </c>
      <c r="X40" s="305">
        <v>0.15315337738952936</v>
      </c>
      <c r="Y40" s="306"/>
      <c r="Z40" s="305">
        <v>0.74100200626322066</v>
      </c>
      <c r="AA40" s="305">
        <v>0.78247177898061682</v>
      </c>
      <c r="AB40" s="305">
        <v>0.76219240083939777</v>
      </c>
      <c r="AC40" s="306"/>
      <c r="AD40" s="305">
        <v>0.90337567036184674</v>
      </c>
      <c r="AE40" s="305">
        <v>0.91781943895370233</v>
      </c>
      <c r="AF40" s="305">
        <v>0.75345148229177605</v>
      </c>
      <c r="AG40" s="306"/>
      <c r="AH40" s="305">
        <v>0.66035052602639011</v>
      </c>
      <c r="AI40" s="305">
        <v>0.55067728217935707</v>
      </c>
      <c r="AJ40" s="305">
        <v>0.21524452330532129</v>
      </c>
      <c r="AK40" s="306"/>
      <c r="AL40" s="305">
        <v>0.25584935837211698</v>
      </c>
      <c r="AM40" s="305">
        <v>0.13565233448788377</v>
      </c>
      <c r="AN40" s="305">
        <v>0.11664966620667042</v>
      </c>
    </row>
    <row r="41" spans="1:40" x14ac:dyDescent="0.2">
      <c r="A41" s="39" t="str">
        <f t="shared" si="63"/>
        <v>Elementary occupations</v>
      </c>
      <c r="B41" s="307">
        <f t="shared" si="66"/>
        <v>1.4952120817691299</v>
      </c>
      <c r="C41" s="307">
        <f t="shared" si="64"/>
        <v>1.7586826400333708</v>
      </c>
      <c r="D41" s="307">
        <f>SUM(H41,L41,P41,T41,X41,AB41,AF41,AJ41,AN41)</f>
        <v>1.631336208624883</v>
      </c>
      <c r="E41" s="307"/>
      <c r="F41" s="307">
        <v>4.19089295782868E-3</v>
      </c>
      <c r="G41" s="307">
        <v>3.9349881291507972E-3</v>
      </c>
      <c r="H41" s="307">
        <v>4.3044700408362575E-3</v>
      </c>
      <c r="I41" s="307"/>
      <c r="J41" s="307">
        <v>2.0189635160661329E-2</v>
      </c>
      <c r="K41" s="307">
        <v>2.383096791847707E-2</v>
      </c>
      <c r="L41" s="307">
        <v>2.8689524677409744E-2</v>
      </c>
      <c r="M41" s="307"/>
      <c r="N41" s="307">
        <v>7.9569733421289854E-2</v>
      </c>
      <c r="O41" s="307">
        <v>0.1215253723969998</v>
      </c>
      <c r="P41" s="307">
        <v>0.15842672876754268</v>
      </c>
      <c r="Q41" s="308"/>
      <c r="R41" s="307">
        <v>4.7245508818607528E-2</v>
      </c>
      <c r="S41" s="307">
        <v>6.2099965770498686E-2</v>
      </c>
      <c r="T41" s="307">
        <v>8.0276888957691986E-2</v>
      </c>
      <c r="U41" s="308"/>
      <c r="V41" s="307">
        <v>4.3311669177789086E-2</v>
      </c>
      <c r="W41" s="307">
        <v>6.5870892538862205E-2</v>
      </c>
      <c r="X41" s="307">
        <v>8.2000183310701746E-2</v>
      </c>
      <c r="Y41" s="308"/>
      <c r="Z41" s="307">
        <v>0.23209275432399795</v>
      </c>
      <c r="AA41" s="307">
        <v>0.27158159685085792</v>
      </c>
      <c r="AB41" s="307">
        <v>0.28526412079718061</v>
      </c>
      <c r="AC41" s="308"/>
      <c r="AD41" s="307">
        <v>0.37644909291099377</v>
      </c>
      <c r="AE41" s="307">
        <v>0.48068696465205618</v>
      </c>
      <c r="AF41" s="307">
        <v>0.43894926241578514</v>
      </c>
      <c r="AG41" s="308"/>
      <c r="AH41" s="307">
        <v>0.51150613518295329</v>
      </c>
      <c r="AI41" s="307">
        <v>0.58739258197257838</v>
      </c>
      <c r="AJ41" s="307">
        <v>0.46703881834977412</v>
      </c>
      <c r="AK41" s="308"/>
      <c r="AL41" s="307">
        <v>0.18065665981500839</v>
      </c>
      <c r="AM41" s="307">
        <v>0.14175930980388993</v>
      </c>
      <c r="AN41" s="307">
        <v>8.6386211307960675E-2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Thames Valley Berkshire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33.223000000000056</v>
      </c>
      <c r="C50" s="305">
        <f>SUM(C51:C59)</f>
        <v>35.339999999999904</v>
      </c>
      <c r="D50" s="305">
        <f>SUM(D51:D59)</f>
        <v>38.019999999999996</v>
      </c>
      <c r="E50" s="304"/>
      <c r="F50" s="305">
        <f>SUM(F51:F59)</f>
        <v>0.13729033200846635</v>
      </c>
      <c r="G50" s="305">
        <f>SUM(G51:G59)</f>
        <v>0.169901916395963</v>
      </c>
      <c r="H50" s="305">
        <f>SUM(H51:H59)</f>
        <v>0.25687584392840418</v>
      </c>
      <c r="I50" s="304"/>
      <c r="J50" s="305">
        <f>SUM(J51:J59)</f>
        <v>2.1209569333557377</v>
      </c>
      <c r="K50" s="305">
        <f>SUM(K51:K59)</f>
        <v>2.6397445511729623</v>
      </c>
      <c r="L50" s="305">
        <f>SUM(L51:L59)</f>
        <v>3.8418694756800238</v>
      </c>
      <c r="M50" s="304"/>
      <c r="N50" s="305">
        <f>SUM(N51:N59)</f>
        <v>3.6399209378750905</v>
      </c>
      <c r="O50" s="305">
        <f>SUM(O51:O59)</f>
        <v>3.9407582977468478</v>
      </c>
      <c r="P50" s="305">
        <f>SUM(P51:P59)</f>
        <v>4.7709121715205409</v>
      </c>
      <c r="Q50" s="304"/>
      <c r="R50" s="305">
        <f>SUM(R51:R59)</f>
        <v>1.2896244456585544</v>
      </c>
      <c r="S50" s="305">
        <f>SUM(S51:S59)</f>
        <v>1.3795802251392379</v>
      </c>
      <c r="T50" s="305">
        <f>SUM(T51:T59)</f>
        <v>1.7454663904322931</v>
      </c>
      <c r="U50" s="304"/>
      <c r="V50" s="305">
        <f>SUM(V51:V59)</f>
        <v>2.6786053028955279</v>
      </c>
      <c r="W50" s="305">
        <f>SUM(W51:W59)</f>
        <v>2.7575613512685275</v>
      </c>
      <c r="X50" s="305">
        <f>SUM(X51:X59)</f>
        <v>3.2566293227643879</v>
      </c>
      <c r="Y50" s="304"/>
      <c r="Z50" s="305">
        <f>SUM(Z51:Z59)</f>
        <v>9.8309363706181241</v>
      </c>
      <c r="AA50" s="305">
        <f>SUM(AA51:AA59)</f>
        <v>10.192393174329858</v>
      </c>
      <c r="AB50" s="305">
        <f>SUM(AB51:AB59)</f>
        <v>10.90160764356105</v>
      </c>
      <c r="AC50" s="304"/>
      <c r="AD50" s="305">
        <f>SUM(AD51:AD59)</f>
        <v>7.5600132273242915</v>
      </c>
      <c r="AE50" s="305">
        <f>SUM(AE51:AE59)</f>
        <v>8.1391791783579013</v>
      </c>
      <c r="AF50" s="305">
        <f>SUM(AF51:AF59)</f>
        <v>8.2956006351089613</v>
      </c>
      <c r="AG50" s="304"/>
      <c r="AH50" s="305">
        <f>SUM(AH51:AH59)</f>
        <v>4.5216042654999971</v>
      </c>
      <c r="AI50" s="305">
        <f>SUM(AI51:AI59)</f>
        <v>4.8721699798719804</v>
      </c>
      <c r="AJ50" s="305">
        <f>SUM(AJ51:AJ59)</f>
        <v>4.1937366608753486</v>
      </c>
      <c r="AK50" s="304"/>
      <c r="AL50" s="305">
        <f>SUM(AL51:AL59)</f>
        <v>1.4440481847642674</v>
      </c>
      <c r="AM50" s="305">
        <f>SUM(AM51:AM59)</f>
        <v>1.2487113257166342</v>
      </c>
      <c r="AN50" s="305">
        <f>SUM(AN51:AN59)</f>
        <v>0.75730185612898426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5.062752585604386</v>
      </c>
      <c r="C51" s="304">
        <f t="shared" ref="C51:D51" si="68">SUM(G51,K51,O51,S51,W51,AA51,AE51,AI51,AM51)</f>
        <v>4.815892932374223</v>
      </c>
      <c r="D51" s="304">
        <f t="shared" si="68"/>
        <v>5.5631723917192151</v>
      </c>
      <c r="E51" s="304"/>
      <c r="F51" s="304">
        <v>2.9929516848316406E-2</v>
      </c>
      <c r="G51" s="304">
        <v>3.4893044708073466E-2</v>
      </c>
      <c r="H51" s="304">
        <v>5.3548986154627699E-2</v>
      </c>
      <c r="I51" s="304"/>
      <c r="J51" s="304">
        <v>0.59963885504536163</v>
      </c>
      <c r="K51" s="304">
        <v>0.64964283974291304</v>
      </c>
      <c r="L51" s="304">
        <v>0.96350362218296015</v>
      </c>
      <c r="M51" s="304"/>
      <c r="N51" s="304">
        <v>0.9453655637265278</v>
      </c>
      <c r="O51" s="304">
        <v>0.88734744291434164</v>
      </c>
      <c r="P51" s="304">
        <v>1.0110076418172631</v>
      </c>
      <c r="Q51" s="304"/>
      <c r="R51" s="304">
        <v>0.24983579400698569</v>
      </c>
      <c r="S51" s="304">
        <v>0.21725073963422725</v>
      </c>
      <c r="T51" s="304">
        <v>0.23454820708689661</v>
      </c>
      <c r="U51" s="304"/>
      <c r="V51" s="304">
        <v>0.62117328090227375</v>
      </c>
      <c r="W51" s="304">
        <v>0.55648326764623879</v>
      </c>
      <c r="X51" s="304">
        <v>0.65732382373046694</v>
      </c>
      <c r="Y51" s="304"/>
      <c r="Z51" s="304">
        <v>1.2722330563031183</v>
      </c>
      <c r="AA51" s="304">
        <v>1.1652590946896715</v>
      </c>
      <c r="AB51" s="304">
        <v>1.3932862238273163</v>
      </c>
      <c r="AC51" s="304"/>
      <c r="AD51" s="304">
        <v>0.75850273490691666</v>
      </c>
      <c r="AE51" s="304">
        <v>0.69451690703754543</v>
      </c>
      <c r="AF51" s="304">
        <v>0.67274400691082359</v>
      </c>
      <c r="AG51" s="304"/>
      <c r="AH51" s="304">
        <v>0.4317882757061941</v>
      </c>
      <c r="AI51" s="304">
        <v>0.40755189288719068</v>
      </c>
      <c r="AJ51" s="304">
        <v>0.33251654998396463</v>
      </c>
      <c r="AK51" s="304"/>
      <c r="AL51" s="304">
        <v>0.15428550815869138</v>
      </c>
      <c r="AM51" s="304">
        <v>0.20294770311402102</v>
      </c>
      <c r="AN51" s="304">
        <v>0.24469333002489621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4.7133725643019142</v>
      </c>
      <c r="C52" s="304">
        <f t="shared" ref="C52:C59" si="70">SUM(G52,K52,O52,S52,W52,AA52,AE52,AI52,AM52)</f>
        <v>5.5745788866602366</v>
      </c>
      <c r="D52" s="304">
        <f t="shared" ref="D52:D59" si="71">SUM(H52,L52,P52,T52,X52,AB52,AF52,AJ52,AN52)</f>
        <v>6.7608016911931212</v>
      </c>
      <c r="E52" s="304"/>
      <c r="F52" s="304">
        <v>5.5176406216288797E-2</v>
      </c>
      <c r="G52" s="304">
        <v>6.8883550112342276E-2</v>
      </c>
      <c r="H52" s="304">
        <v>9.4960837072788878E-2</v>
      </c>
      <c r="I52" s="304"/>
      <c r="J52" s="304">
        <v>0.85525911760101392</v>
      </c>
      <c r="K52" s="304">
        <v>1.1560369789929432</v>
      </c>
      <c r="L52" s="304">
        <v>1.6873134765837114</v>
      </c>
      <c r="M52" s="304"/>
      <c r="N52" s="304">
        <v>1.0845518137520394</v>
      </c>
      <c r="O52" s="304">
        <v>1.1465775756007579</v>
      </c>
      <c r="P52" s="304">
        <v>1.2629126527043291</v>
      </c>
      <c r="Q52" s="304"/>
      <c r="R52" s="304">
        <v>0.14814797165248836</v>
      </c>
      <c r="S52" s="304">
        <v>0.12988566644443597</v>
      </c>
      <c r="T52" s="304">
        <v>0.1590499286351485</v>
      </c>
      <c r="U52" s="304"/>
      <c r="V52" s="304">
        <v>0.42384236415120674</v>
      </c>
      <c r="W52" s="304">
        <v>0.39071401028789138</v>
      </c>
      <c r="X52" s="304">
        <v>0.30474105502971505</v>
      </c>
      <c r="Y52" s="304"/>
      <c r="Z52" s="304">
        <v>1.1915463244734308</v>
      </c>
      <c r="AA52" s="304">
        <v>1.4919988721822888</v>
      </c>
      <c r="AB52" s="304">
        <v>1.9845133444231429</v>
      </c>
      <c r="AC52" s="304"/>
      <c r="AD52" s="304">
        <v>0.6267410341536126</v>
      </c>
      <c r="AE52" s="304">
        <v>0.79376055105737642</v>
      </c>
      <c r="AF52" s="304">
        <v>0.91326176936303605</v>
      </c>
      <c r="AG52" s="304"/>
      <c r="AH52" s="304">
        <v>0.24468308799305208</v>
      </c>
      <c r="AI52" s="304">
        <v>0.27841635576897894</v>
      </c>
      <c r="AJ52" s="304">
        <v>0.23489721583001733</v>
      </c>
      <c r="AK52" s="304"/>
      <c r="AL52" s="304">
        <v>8.3424444308782056E-2</v>
      </c>
      <c r="AM52" s="304">
        <v>0.11830532621322185</v>
      </c>
      <c r="AN52" s="304">
        <v>0.11915141155123297</v>
      </c>
    </row>
    <row r="53" spans="1:40" x14ac:dyDescent="0.2">
      <c r="A53" s="13" t="str">
        <f t="shared" si="67"/>
        <v>Associate professional occupations</v>
      </c>
      <c r="B53" s="304">
        <f t="shared" si="69"/>
        <v>2.5946186586195603</v>
      </c>
      <c r="C53" s="304">
        <f t="shared" si="70"/>
        <v>2.6924838036997842</v>
      </c>
      <c r="D53" s="304">
        <f t="shared" si="71"/>
        <v>3.1061781576285625</v>
      </c>
      <c r="E53" s="304"/>
      <c r="F53" s="304">
        <v>8.1068072040069022E-3</v>
      </c>
      <c r="G53" s="304">
        <v>9.0724258938170536E-3</v>
      </c>
      <c r="H53" s="304">
        <v>1.4313612085117396E-2</v>
      </c>
      <c r="I53" s="304"/>
      <c r="J53" s="304">
        <v>0.26193109305003215</v>
      </c>
      <c r="K53" s="304">
        <v>0.31365206811537172</v>
      </c>
      <c r="L53" s="304">
        <v>0.45474571114363704</v>
      </c>
      <c r="M53" s="304"/>
      <c r="N53" s="304">
        <v>0.45312777467049115</v>
      </c>
      <c r="O53" s="304">
        <v>0.46933142464565958</v>
      </c>
      <c r="P53" s="304">
        <v>0.54929741719902014</v>
      </c>
      <c r="Q53" s="304"/>
      <c r="R53" s="304">
        <v>0.21409510307337112</v>
      </c>
      <c r="S53" s="304">
        <v>0.24041040829834356</v>
      </c>
      <c r="T53" s="304">
        <v>0.30570990647734181</v>
      </c>
      <c r="U53" s="304"/>
      <c r="V53" s="304">
        <v>0.3794685953761755</v>
      </c>
      <c r="W53" s="304">
        <v>0.36382880077681801</v>
      </c>
      <c r="X53" s="304">
        <v>0.41309787548652366</v>
      </c>
      <c r="Y53" s="304"/>
      <c r="Z53" s="304">
        <v>0.51239534967145794</v>
      </c>
      <c r="AA53" s="304">
        <v>0.46462574392275702</v>
      </c>
      <c r="AB53" s="304">
        <v>0.47260884240329981</v>
      </c>
      <c r="AC53" s="304"/>
      <c r="AD53" s="304">
        <v>0.431460850286015</v>
      </c>
      <c r="AE53" s="304">
        <v>0.45742678864765723</v>
      </c>
      <c r="AF53" s="304">
        <v>0.5044458184876166</v>
      </c>
      <c r="AG53" s="304"/>
      <c r="AH53" s="304">
        <v>0.28555702165139696</v>
      </c>
      <c r="AI53" s="304">
        <v>0.32514834577415869</v>
      </c>
      <c r="AJ53" s="304">
        <v>0.30668854544080348</v>
      </c>
      <c r="AK53" s="304"/>
      <c r="AL53" s="304">
        <v>4.8476063636613942E-2</v>
      </c>
      <c r="AM53" s="304">
        <v>4.8987797625201487E-2</v>
      </c>
      <c r="AN53" s="304">
        <v>8.5270428905202755E-2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2.984663201797829</v>
      </c>
      <c r="C54" s="304">
        <f t="shared" si="70"/>
        <v>3.0665473806666093</v>
      </c>
      <c r="D54" s="304">
        <f t="shared" si="71"/>
        <v>3.0074637449839239</v>
      </c>
      <c r="E54" s="304"/>
      <c r="F54" s="304">
        <v>3.034294809564269E-2</v>
      </c>
      <c r="G54" s="304">
        <v>4.037028869434417E-2</v>
      </c>
      <c r="H54" s="304">
        <v>7.019549197382273E-2</v>
      </c>
      <c r="I54" s="304"/>
      <c r="J54" s="304">
        <v>0.15972083150520036</v>
      </c>
      <c r="K54" s="304">
        <v>0.21926809868189312</v>
      </c>
      <c r="L54" s="304">
        <v>0.30413416395527609</v>
      </c>
      <c r="M54" s="304"/>
      <c r="N54" s="304">
        <v>0.48873855622415113</v>
      </c>
      <c r="O54" s="304">
        <v>0.62963730712949284</v>
      </c>
      <c r="P54" s="304">
        <v>0.91293314769062328</v>
      </c>
      <c r="Q54" s="304"/>
      <c r="R54" s="304">
        <v>0.2915324484442442</v>
      </c>
      <c r="S54" s="304">
        <v>0.33400040727500052</v>
      </c>
      <c r="T54" s="304">
        <v>0.45724024633476801</v>
      </c>
      <c r="U54" s="304"/>
      <c r="V54" s="304">
        <v>0.21001851309346686</v>
      </c>
      <c r="W54" s="304">
        <v>0.24540219375239355</v>
      </c>
      <c r="X54" s="304">
        <v>0.35675170499154985</v>
      </c>
      <c r="Y54" s="304"/>
      <c r="Z54" s="304">
        <v>0.5381988971487105</v>
      </c>
      <c r="AA54" s="304">
        <v>0.4806336502384751</v>
      </c>
      <c r="AB54" s="304">
        <v>0.25328874737169998</v>
      </c>
      <c r="AC54" s="304"/>
      <c r="AD54" s="304">
        <v>0.46950393967958259</v>
      </c>
      <c r="AE54" s="304">
        <v>0.37144717512504161</v>
      </c>
      <c r="AF54" s="304">
        <v>0.16190003218790816</v>
      </c>
      <c r="AG54" s="304"/>
      <c r="AH54" s="304">
        <v>0.66637573308571774</v>
      </c>
      <c r="AI54" s="304">
        <v>0.72885528234465369</v>
      </c>
      <c r="AJ54" s="304">
        <v>0.48639194990601736</v>
      </c>
      <c r="AK54" s="304"/>
      <c r="AL54" s="304">
        <v>0.1302313345211128</v>
      </c>
      <c r="AM54" s="304">
        <v>1.6932977425314501E-2</v>
      </c>
      <c r="AN54" s="304">
        <v>4.6282605722586167E-3</v>
      </c>
    </row>
    <row r="55" spans="1:40" x14ac:dyDescent="0.2">
      <c r="A55" s="13" t="str">
        <f t="shared" si="67"/>
        <v>Skilled trades occupations</v>
      </c>
      <c r="B55" s="304">
        <f t="shared" si="69"/>
        <v>12.887318117931489</v>
      </c>
      <c r="C55" s="304">
        <f t="shared" si="70"/>
        <v>13.663880065694835</v>
      </c>
      <c r="D55" s="304">
        <f t="shared" si="71"/>
        <v>13.659185062843509</v>
      </c>
      <c r="E55" s="304"/>
      <c r="F55" s="304">
        <v>2.5870695951820855E-3</v>
      </c>
      <c r="G55" s="304">
        <v>3.0101513257779224E-3</v>
      </c>
      <c r="H55" s="304">
        <v>3.9055600116739767E-3</v>
      </c>
      <c r="I55" s="304"/>
      <c r="J55" s="304">
        <v>0.14012607679450975</v>
      </c>
      <c r="K55" s="304">
        <v>0.17512689142279622</v>
      </c>
      <c r="L55" s="304">
        <v>0.25038595447717471</v>
      </c>
      <c r="M55" s="304"/>
      <c r="N55" s="304">
        <v>0.45810331123186077</v>
      </c>
      <c r="O55" s="304">
        <v>0.55412576697219684</v>
      </c>
      <c r="P55" s="304">
        <v>0.70652781450401847</v>
      </c>
      <c r="Q55" s="304"/>
      <c r="R55" s="304">
        <v>0.28665224261114153</v>
      </c>
      <c r="S55" s="304">
        <v>0.33566103872136355</v>
      </c>
      <c r="T55" s="304">
        <v>0.4198150916661077</v>
      </c>
      <c r="U55" s="304"/>
      <c r="V55" s="304">
        <v>0.77225128999795034</v>
      </c>
      <c r="W55" s="304">
        <v>0.87421423587183178</v>
      </c>
      <c r="X55" s="304">
        <v>1.1035857822528903</v>
      </c>
      <c r="Y55" s="304"/>
      <c r="Z55" s="304">
        <v>4.8930935962875433</v>
      </c>
      <c r="AA55" s="304">
        <v>4.9070281817081938</v>
      </c>
      <c r="AB55" s="304">
        <v>4.6278979195711063</v>
      </c>
      <c r="AC55" s="304"/>
      <c r="AD55" s="304">
        <v>3.869792525352497</v>
      </c>
      <c r="AE55" s="304">
        <v>4.2400107710541013</v>
      </c>
      <c r="AF55" s="304">
        <v>4.3734852842666836</v>
      </c>
      <c r="AG55" s="304"/>
      <c r="AH55" s="304">
        <v>1.7874541122867851</v>
      </c>
      <c r="AI55" s="304">
        <v>1.9877150945976876</v>
      </c>
      <c r="AJ55" s="304">
        <v>2.0382648808844714</v>
      </c>
      <c r="AK55" s="304"/>
      <c r="AL55" s="304">
        <v>0.67725789377401857</v>
      </c>
      <c r="AM55" s="304">
        <v>0.58698793402088556</v>
      </c>
      <c r="AN55" s="304">
        <v>0.13531677520938201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0.12489466921836405</v>
      </c>
      <c r="C56" s="304">
        <f t="shared" si="70"/>
        <v>0.11704218496040665</v>
      </c>
      <c r="D56" s="304">
        <f t="shared" si="71"/>
        <v>0.12569918137785391</v>
      </c>
      <c r="E56" s="304"/>
      <c r="F56" s="304">
        <v>1.47275976227912E-4</v>
      </c>
      <c r="G56" s="304">
        <v>9.9330137093557602E-5</v>
      </c>
      <c r="H56" s="304">
        <v>1.2312058464652854E-4</v>
      </c>
      <c r="I56" s="304"/>
      <c r="J56" s="304">
        <v>4.0562783059442387E-3</v>
      </c>
      <c r="K56" s="304">
        <v>4.3191552913033424E-3</v>
      </c>
      <c r="L56" s="304">
        <v>4.9991713298643183E-3</v>
      </c>
      <c r="M56" s="304"/>
      <c r="N56" s="304">
        <v>5.7454792631794378E-3</v>
      </c>
      <c r="O56" s="304">
        <v>5.0485410479531641E-3</v>
      </c>
      <c r="P56" s="304">
        <v>5.3591433792373475E-3</v>
      </c>
      <c r="Q56" s="304"/>
      <c r="R56" s="304">
        <v>1.0644119766786981E-3</v>
      </c>
      <c r="S56" s="304">
        <v>9.3569054370933155E-4</v>
      </c>
      <c r="T56" s="304">
        <v>1.0323198303630724E-3</v>
      </c>
      <c r="U56" s="304"/>
      <c r="V56" s="304">
        <v>4.1011549223161628E-3</v>
      </c>
      <c r="W56" s="304">
        <v>3.8370498119455637E-3</v>
      </c>
      <c r="X56" s="304">
        <v>4.2747014981579998E-3</v>
      </c>
      <c r="Y56" s="304"/>
      <c r="Z56" s="304">
        <v>3.7189806834809283E-2</v>
      </c>
      <c r="AA56" s="304">
        <v>4.1925721214849665E-2</v>
      </c>
      <c r="AB56" s="304">
        <v>5.2524175703005542E-2</v>
      </c>
      <c r="AC56" s="304"/>
      <c r="AD56" s="304">
        <v>7.4931895803885132E-3</v>
      </c>
      <c r="AE56" s="304">
        <v>6.4302316268856595E-3</v>
      </c>
      <c r="AF56" s="304">
        <v>6.7370780582496357E-3</v>
      </c>
      <c r="AG56" s="304"/>
      <c r="AH56" s="304">
        <v>3.6308565219830911E-2</v>
      </c>
      <c r="AI56" s="304">
        <v>2.9158546472894502E-2</v>
      </c>
      <c r="AJ56" s="304">
        <v>2.7025315186083469E-2</v>
      </c>
      <c r="AK56" s="304"/>
      <c r="AL56" s="304">
        <v>2.8788507138988877E-2</v>
      </c>
      <c r="AM56" s="304">
        <v>2.5287918813771862E-2</v>
      </c>
      <c r="AN56" s="304">
        <v>2.3624155808246009E-2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0.5623216066848683</v>
      </c>
      <c r="C57" s="304">
        <f t="shared" si="70"/>
        <v>0.60276532992755327</v>
      </c>
      <c r="D57" s="304">
        <f t="shared" si="71"/>
        <v>0.64994785982791492</v>
      </c>
      <c r="E57" s="304"/>
      <c r="F57" s="304">
        <v>2.0184071106717264E-3</v>
      </c>
      <c r="G57" s="304">
        <v>2.6280451634368624E-3</v>
      </c>
      <c r="H57" s="304">
        <v>3.9556367834363585E-3</v>
      </c>
      <c r="I57" s="304"/>
      <c r="J57" s="304">
        <v>4.1128068810368373E-2</v>
      </c>
      <c r="K57" s="304">
        <v>4.1510738810902996E-2</v>
      </c>
      <c r="L57" s="304">
        <v>4.6330260548292916E-2</v>
      </c>
      <c r="M57" s="304"/>
      <c r="N57" s="304">
        <v>0.10477613850817466</v>
      </c>
      <c r="O57" s="304">
        <v>0.11819645944955104</v>
      </c>
      <c r="P57" s="304">
        <v>0.13904304983298962</v>
      </c>
      <c r="Q57" s="304"/>
      <c r="R57" s="304">
        <v>2.7135439472669769E-2</v>
      </c>
      <c r="S57" s="304">
        <v>3.1937980572055998E-2</v>
      </c>
      <c r="T57" s="304">
        <v>3.7939891833392685E-2</v>
      </c>
      <c r="U57" s="304"/>
      <c r="V57" s="304">
        <v>3.3577427945316325E-2</v>
      </c>
      <c r="W57" s="304">
        <v>3.7283845007692634E-2</v>
      </c>
      <c r="X57" s="304">
        <v>4.4335728063089205E-2</v>
      </c>
      <c r="Y57" s="304"/>
      <c r="Z57" s="304">
        <v>0.21481903535217731</v>
      </c>
      <c r="AA57" s="304">
        <v>0.22654447379615411</v>
      </c>
      <c r="AB57" s="304">
        <v>0.26848083462878958</v>
      </c>
      <c r="AC57" s="304"/>
      <c r="AD57" s="304">
        <v>3.2780664961451954E-2</v>
      </c>
      <c r="AE57" s="304">
        <v>2.7842267968636029E-2</v>
      </c>
      <c r="AF57" s="304">
        <v>1.7082725526338861E-2</v>
      </c>
      <c r="AG57" s="304"/>
      <c r="AH57" s="304">
        <v>5.8256999254676166E-2</v>
      </c>
      <c r="AI57" s="304">
        <v>5.5782406826816566E-2</v>
      </c>
      <c r="AJ57" s="304">
        <v>1.2452846786340248E-2</v>
      </c>
      <c r="AK57" s="304"/>
      <c r="AL57" s="304">
        <v>4.7829425269362062E-2</v>
      </c>
      <c r="AM57" s="304">
        <v>6.1039112332307105E-2</v>
      </c>
      <c r="AN57" s="304">
        <v>8.0326885825245539E-2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2.5221302368046659</v>
      </c>
      <c r="C58" s="304">
        <f t="shared" si="70"/>
        <v>2.7807365956107222</v>
      </c>
      <c r="D58" s="304">
        <f t="shared" si="71"/>
        <v>2.8745156279891071</v>
      </c>
      <c r="E58" s="304"/>
      <c r="F58" s="304">
        <v>8.7718666941016057E-3</v>
      </c>
      <c r="G58" s="304">
        <v>1.0716530448162983E-2</v>
      </c>
      <c r="H58" s="304">
        <v>1.5610858018702704E-2</v>
      </c>
      <c r="I58" s="304"/>
      <c r="J58" s="304">
        <v>3.3729699110895829E-2</v>
      </c>
      <c r="K58" s="304">
        <v>4.6309372218361441E-2</v>
      </c>
      <c r="L58" s="304">
        <v>7.7557995941949801E-2</v>
      </c>
      <c r="M58" s="304"/>
      <c r="N58" s="304">
        <v>5.1512755892975513E-2</v>
      </c>
      <c r="O58" s="304">
        <v>6.5077853674492411E-2</v>
      </c>
      <c r="P58" s="304">
        <v>0.10024520474129385</v>
      </c>
      <c r="Q58" s="304"/>
      <c r="R58" s="304">
        <v>6.0072597524774465E-2</v>
      </c>
      <c r="S58" s="304">
        <v>7.6373842309361534E-2</v>
      </c>
      <c r="T58" s="304">
        <v>0.11615934061845067</v>
      </c>
      <c r="U58" s="304"/>
      <c r="V58" s="304">
        <v>0.14035183518066571</v>
      </c>
      <c r="W58" s="304">
        <v>0.15912147732039467</v>
      </c>
      <c r="X58" s="304">
        <v>0.19643538431387789</v>
      </c>
      <c r="Y58" s="304"/>
      <c r="Z58" s="304">
        <v>0.69598387945014495</v>
      </c>
      <c r="AA58" s="304">
        <v>0.80870672814724776</v>
      </c>
      <c r="AB58" s="304">
        <v>0.99077699439494038</v>
      </c>
      <c r="AC58" s="304"/>
      <c r="AD58" s="304">
        <v>0.85709583444523441</v>
      </c>
      <c r="AE58" s="304">
        <v>0.96854208804633546</v>
      </c>
      <c r="AF58" s="304">
        <v>1.0072981923618631</v>
      </c>
      <c r="AG58" s="304"/>
      <c r="AH58" s="304">
        <v>0.54760036491216713</v>
      </c>
      <c r="AI58" s="304">
        <v>0.53714510268309701</v>
      </c>
      <c r="AJ58" s="304">
        <v>0.34413815916553381</v>
      </c>
      <c r="AK58" s="304"/>
      <c r="AL58" s="304">
        <v>0.12701140359370594</v>
      </c>
      <c r="AM58" s="304">
        <v>0.108743600763269</v>
      </c>
      <c r="AN58" s="304">
        <v>2.6293498432495396E-2</v>
      </c>
    </row>
    <row r="59" spans="1:40" x14ac:dyDescent="0.2">
      <c r="A59" s="13" t="str">
        <f t="shared" si="67"/>
        <v>Elementary occupations</v>
      </c>
      <c r="B59" s="304">
        <f t="shared" si="69"/>
        <v>1.7709283590369811</v>
      </c>
      <c r="C59" s="304">
        <f t="shared" si="70"/>
        <v>2.0260728204055405</v>
      </c>
      <c r="D59" s="304">
        <f t="shared" si="71"/>
        <v>2.273036282436784</v>
      </c>
      <c r="E59" s="304"/>
      <c r="F59" s="304">
        <v>2.1003426802822329E-4</v>
      </c>
      <c r="G59" s="304">
        <v>2.2854991291468505E-4</v>
      </c>
      <c r="H59" s="304">
        <v>2.6174124358791564E-4</v>
      </c>
      <c r="I59" s="304"/>
      <c r="J59" s="304">
        <v>2.5366913132411004E-2</v>
      </c>
      <c r="K59" s="304">
        <v>3.3878407896477031E-2</v>
      </c>
      <c r="L59" s="304">
        <v>5.2899119517157325E-2</v>
      </c>
      <c r="M59" s="304"/>
      <c r="N59" s="304">
        <v>4.799954460569051E-2</v>
      </c>
      <c r="O59" s="304">
        <v>6.5415926312402686E-2</v>
      </c>
      <c r="P59" s="304">
        <v>8.3586099651765486E-2</v>
      </c>
      <c r="Q59" s="304"/>
      <c r="R59" s="304">
        <v>1.1088436896200657E-2</v>
      </c>
      <c r="S59" s="304">
        <v>1.3124451340740141E-2</v>
      </c>
      <c r="T59" s="304">
        <v>1.3971457949824285E-2</v>
      </c>
      <c r="U59" s="304"/>
      <c r="V59" s="304">
        <v>9.3820841326156174E-2</v>
      </c>
      <c r="W59" s="304">
        <v>0.12667647079332087</v>
      </c>
      <c r="X59" s="304">
        <v>0.17608326739811711</v>
      </c>
      <c r="Y59" s="304"/>
      <c r="Z59" s="304">
        <v>0.47547642509673382</v>
      </c>
      <c r="AA59" s="304">
        <v>0.60567070843021908</v>
      </c>
      <c r="AB59" s="304">
        <v>0.85823056123774843</v>
      </c>
      <c r="AC59" s="304"/>
      <c r="AD59" s="304">
        <v>0.50664245395859198</v>
      </c>
      <c r="AE59" s="304">
        <v>0.57920239779432203</v>
      </c>
      <c r="AF59" s="304">
        <v>0.63864572794644159</v>
      </c>
      <c r="AG59" s="304"/>
      <c r="AH59" s="304">
        <v>0.46358010539017708</v>
      </c>
      <c r="AI59" s="304">
        <v>0.52239695251650275</v>
      </c>
      <c r="AJ59" s="304">
        <v>0.41136119769211693</v>
      </c>
      <c r="AK59" s="304"/>
      <c r="AL59" s="304">
        <v>0.14674360436299169</v>
      </c>
      <c r="AM59" s="304">
        <v>7.9478955408641638E-2</v>
      </c>
      <c r="AN59" s="304">
        <v>3.7997109800024693E-2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144.75200000000018</v>
      </c>
      <c r="C62" s="305">
        <f>SUM(C63:C71)</f>
        <v>148.30799999999994</v>
      </c>
      <c r="D62" s="305">
        <f>SUM(D63:D71)</f>
        <v>153.708</v>
      </c>
      <c r="E62" s="304"/>
      <c r="F62" s="305">
        <f>SUM(F63:F71)</f>
        <v>0.54581289259414734</v>
      </c>
      <c r="G62" s="305">
        <f>SUM(G63:G71)</f>
        <v>0.69758917307288049</v>
      </c>
      <c r="H62" s="305">
        <f>SUM(H63:H71)</f>
        <v>1.0742289504737401</v>
      </c>
      <c r="I62" s="304"/>
      <c r="J62" s="305">
        <f>SUM(J63:J71)</f>
        <v>6.726090979522251</v>
      </c>
      <c r="K62" s="305">
        <f>SUM(K63:K71)</f>
        <v>8.2313038264687481</v>
      </c>
      <c r="L62" s="305">
        <f>SUM(L63:L71)</f>
        <v>12.144192224915292</v>
      </c>
      <c r="M62" s="304"/>
      <c r="N62" s="305">
        <f>SUM(N63:N71)</f>
        <v>22.718448900560414</v>
      </c>
      <c r="O62" s="305">
        <f>SUM(O63:O71)</f>
        <v>25.633752481454991</v>
      </c>
      <c r="P62" s="305">
        <f>SUM(P63:P71)</f>
        <v>33.483315800520849</v>
      </c>
      <c r="Q62" s="304"/>
      <c r="R62" s="305">
        <f>SUM(R63:R71)</f>
        <v>6.7074552602163351</v>
      </c>
      <c r="S62" s="305">
        <f>SUM(S63:S71)</f>
        <v>7.3433489419873164</v>
      </c>
      <c r="T62" s="305">
        <f>SUM(T63:T71)</f>
        <v>9.4008235576869126</v>
      </c>
      <c r="U62" s="304"/>
      <c r="V62" s="305">
        <f>SUM(V63:V71)</f>
        <v>7.724135051181908</v>
      </c>
      <c r="W62" s="305">
        <f>SUM(W63:W71)</f>
        <v>8.2790405521972694</v>
      </c>
      <c r="X62" s="305">
        <f>SUM(X63:X71)</f>
        <v>10.328004130998284</v>
      </c>
      <c r="Y62" s="304"/>
      <c r="Z62" s="305">
        <f>SUM(Z63:Z71)</f>
        <v>35.571973597055532</v>
      </c>
      <c r="AA62" s="305">
        <f>SUM(AA63:AA71)</f>
        <v>35.736773093301032</v>
      </c>
      <c r="AB62" s="305">
        <f>SUM(AB63:AB71)</f>
        <v>38.382152682109663</v>
      </c>
      <c r="AC62" s="304"/>
      <c r="AD62" s="305">
        <f>SUM(AD63:AD71)</f>
        <v>35.151181031910077</v>
      </c>
      <c r="AE62" s="305">
        <f>SUM(AE63:AE71)</f>
        <v>34.907765635148145</v>
      </c>
      <c r="AF62" s="305">
        <f>SUM(AF63:AF71)</f>
        <v>30.846720864929402</v>
      </c>
      <c r="AG62" s="304"/>
      <c r="AH62" s="305">
        <f>SUM(AH63:AH71)</f>
        <v>22.169278992452917</v>
      </c>
      <c r="AI62" s="305">
        <f>SUM(AI63:AI71)</f>
        <v>20.634388008742711</v>
      </c>
      <c r="AJ62" s="305">
        <f>SUM(AJ63:AJ71)</f>
        <v>11.72432362796966</v>
      </c>
      <c r="AK62" s="304"/>
      <c r="AL62" s="305">
        <f>SUM(AL63:AL71)</f>
        <v>7.4376232945066114</v>
      </c>
      <c r="AM62" s="305">
        <f>SUM(AM63:AM71)</f>
        <v>6.8440382876268577</v>
      </c>
      <c r="AN62" s="305">
        <f>SUM(AN63:AN71)</f>
        <v>6.3242381603961908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19.653866207038302</v>
      </c>
      <c r="C63" s="304">
        <f t="shared" ref="C63:C71" si="73">SUM(G63,K63,O63,S63,W63,AA63,AE63,AI63,AM63)</f>
        <v>19.038893112786656</v>
      </c>
      <c r="D63" s="304">
        <f t="shared" ref="D63:D71" si="74">SUM(H63,L63,P63,T63,X63,AB63,AF63,AJ63,AN63)</f>
        <v>21.334236871050337</v>
      </c>
      <c r="E63" s="304"/>
      <c r="F63" s="304">
        <v>8.5956598696791064E-2</v>
      </c>
      <c r="G63" s="304">
        <v>0.10184587554581233</v>
      </c>
      <c r="H63" s="304">
        <v>0.1588619917398747</v>
      </c>
      <c r="I63" s="304"/>
      <c r="J63" s="304">
        <v>1.3970623240300286</v>
      </c>
      <c r="K63" s="304">
        <v>1.5408698951948196</v>
      </c>
      <c r="L63" s="304">
        <v>2.2234707378974186</v>
      </c>
      <c r="M63" s="304"/>
      <c r="N63" s="304">
        <v>4.90497557450571</v>
      </c>
      <c r="O63" s="304">
        <v>4.9874424651489591</v>
      </c>
      <c r="P63" s="304">
        <v>6.3874007810402453</v>
      </c>
      <c r="Q63" s="304"/>
      <c r="R63" s="304">
        <v>1.0018375231010908</v>
      </c>
      <c r="S63" s="304">
        <v>0.97004534808486409</v>
      </c>
      <c r="T63" s="304">
        <v>1.2416704556173945</v>
      </c>
      <c r="U63" s="304"/>
      <c r="V63" s="304">
        <v>1.2706436044647305</v>
      </c>
      <c r="W63" s="304">
        <v>1.2193049835491816</v>
      </c>
      <c r="X63" s="304">
        <v>1.4648401502921988</v>
      </c>
      <c r="Y63" s="304"/>
      <c r="Z63" s="304">
        <v>4.0179822925198936</v>
      </c>
      <c r="AA63" s="304">
        <v>3.7354528238020395</v>
      </c>
      <c r="AB63" s="304">
        <v>4.3325742040734667</v>
      </c>
      <c r="AC63" s="304"/>
      <c r="AD63" s="304">
        <v>3.9244271431763522</v>
      </c>
      <c r="AE63" s="304">
        <v>3.5789540981590786</v>
      </c>
      <c r="AF63" s="304">
        <v>3.1761086994655559</v>
      </c>
      <c r="AG63" s="304"/>
      <c r="AH63" s="304">
        <v>2.7317811627394692</v>
      </c>
      <c r="AI63" s="304">
        <v>2.5986093320091959</v>
      </c>
      <c r="AJ63" s="304">
        <v>1.964119022626204</v>
      </c>
      <c r="AK63" s="304"/>
      <c r="AL63" s="304">
        <v>0.31919998380423492</v>
      </c>
      <c r="AM63" s="304">
        <v>0.30636829129270376</v>
      </c>
      <c r="AN63" s="304">
        <v>0.38519082829797791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12.83265750924213</v>
      </c>
      <c r="C64" s="304">
        <f t="shared" si="73"/>
        <v>14.562409237824935</v>
      </c>
      <c r="D64" s="304">
        <f t="shared" si="74"/>
        <v>16.869886280204479</v>
      </c>
      <c r="E64" s="304"/>
      <c r="F64" s="304">
        <v>0.23576748737123382</v>
      </c>
      <c r="G64" s="304">
        <v>0.31506606137010373</v>
      </c>
      <c r="H64" s="304">
        <v>0.49376874914099755</v>
      </c>
      <c r="I64" s="304"/>
      <c r="J64" s="304">
        <v>1.5391008185923261</v>
      </c>
      <c r="K64" s="304">
        <v>1.9839538463694621</v>
      </c>
      <c r="L64" s="304">
        <v>2.8910085557324292</v>
      </c>
      <c r="M64" s="304"/>
      <c r="N64" s="304">
        <v>3.6074055142014898</v>
      </c>
      <c r="O64" s="304">
        <v>4.2535020886265729</v>
      </c>
      <c r="P64" s="304">
        <v>5.4161364353864805</v>
      </c>
      <c r="Q64" s="304"/>
      <c r="R64" s="304">
        <v>0.54412610529876737</v>
      </c>
      <c r="S64" s="304">
        <v>0.56633747580230864</v>
      </c>
      <c r="T64" s="304">
        <v>0.63772142650353159</v>
      </c>
      <c r="U64" s="304"/>
      <c r="V64" s="304">
        <v>0.75090263781893885</v>
      </c>
      <c r="W64" s="304">
        <v>0.85582820157499395</v>
      </c>
      <c r="X64" s="304">
        <v>1.060595179229088</v>
      </c>
      <c r="Y64" s="304"/>
      <c r="Z64" s="304">
        <v>2.6905154632663888</v>
      </c>
      <c r="AA64" s="304">
        <v>2.9592739495602567</v>
      </c>
      <c r="AB64" s="304">
        <v>3.4369006841161536</v>
      </c>
      <c r="AC64" s="304"/>
      <c r="AD64" s="304">
        <v>1.9957577854850805</v>
      </c>
      <c r="AE64" s="304">
        <v>2.0478916191656715</v>
      </c>
      <c r="AF64" s="304">
        <v>1.6980417541852382</v>
      </c>
      <c r="AG64" s="304"/>
      <c r="AH64" s="304">
        <v>1.2141500540424885</v>
      </c>
      <c r="AI64" s="304">
        <v>1.3032149827927608</v>
      </c>
      <c r="AJ64" s="304">
        <v>0.7427040945643516</v>
      </c>
      <c r="AK64" s="304"/>
      <c r="AL64" s="304">
        <v>0.25493164316541772</v>
      </c>
      <c r="AM64" s="304">
        <v>0.27734101256280463</v>
      </c>
      <c r="AN64" s="304">
        <v>0.4930094013462068</v>
      </c>
    </row>
    <row r="65" spans="1:40" x14ac:dyDescent="0.2">
      <c r="A65" s="13" t="str">
        <f t="shared" si="72"/>
        <v>Associate professional occupations</v>
      </c>
      <c r="B65" s="304">
        <f t="shared" si="75"/>
        <v>12.898155357766283</v>
      </c>
      <c r="C65" s="304">
        <f t="shared" si="73"/>
        <v>13.448464200403581</v>
      </c>
      <c r="D65" s="304">
        <f t="shared" si="74"/>
        <v>15.142033866006816</v>
      </c>
      <c r="E65" s="304"/>
      <c r="F65" s="304">
        <v>9.0724560404177049E-2</v>
      </c>
      <c r="G65" s="304">
        <v>0.11105859544987935</v>
      </c>
      <c r="H65" s="304">
        <v>0.16228090947934806</v>
      </c>
      <c r="I65" s="304"/>
      <c r="J65" s="304">
        <v>0.78446798723438926</v>
      </c>
      <c r="K65" s="304">
        <v>0.91824774361245531</v>
      </c>
      <c r="L65" s="304">
        <v>1.2597180913418937</v>
      </c>
      <c r="M65" s="304"/>
      <c r="N65" s="304">
        <v>2.8602237519356795</v>
      </c>
      <c r="O65" s="304">
        <v>3.0832461501266035</v>
      </c>
      <c r="P65" s="304">
        <v>3.8492556992034208</v>
      </c>
      <c r="Q65" s="304"/>
      <c r="R65" s="304">
        <v>0.6794366063211984</v>
      </c>
      <c r="S65" s="304">
        <v>0.73376998319737008</v>
      </c>
      <c r="T65" s="304">
        <v>0.93752594354274543</v>
      </c>
      <c r="U65" s="304"/>
      <c r="V65" s="304">
        <v>0.86545406587106655</v>
      </c>
      <c r="W65" s="304">
        <v>0.94029773346034262</v>
      </c>
      <c r="X65" s="304">
        <v>1.1950954922277552</v>
      </c>
      <c r="Y65" s="304"/>
      <c r="Z65" s="304">
        <v>3.1045844565263314</v>
      </c>
      <c r="AA65" s="304">
        <v>3.1821242915466956</v>
      </c>
      <c r="AB65" s="304">
        <v>3.7206769446722712</v>
      </c>
      <c r="AC65" s="304"/>
      <c r="AD65" s="304">
        <v>2.7406533272076872</v>
      </c>
      <c r="AE65" s="304">
        <v>2.8861288197516153</v>
      </c>
      <c r="AF65" s="304">
        <v>2.9078520650587376</v>
      </c>
      <c r="AG65" s="304"/>
      <c r="AH65" s="304">
        <v>1.4414170468400991</v>
      </c>
      <c r="AI65" s="304">
        <v>1.3118845659273284</v>
      </c>
      <c r="AJ65" s="304">
        <v>0.70097902063427353</v>
      </c>
      <c r="AK65" s="304"/>
      <c r="AL65" s="304">
        <v>0.33119355542565532</v>
      </c>
      <c r="AM65" s="304">
        <v>0.28170631733129042</v>
      </c>
      <c r="AN65" s="304">
        <v>0.40864969984637051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13.276321495185485</v>
      </c>
      <c r="C66" s="304">
        <f t="shared" si="73"/>
        <v>14.252472512673323</v>
      </c>
      <c r="D66" s="304">
        <f t="shared" si="74"/>
        <v>14.652951510311883</v>
      </c>
      <c r="E66" s="304"/>
      <c r="F66" s="304">
        <v>3.4365448781969378E-2</v>
      </c>
      <c r="G66" s="304">
        <v>4.9668801905172373E-2</v>
      </c>
      <c r="H66" s="304">
        <v>8.3818547032132526E-2</v>
      </c>
      <c r="I66" s="304"/>
      <c r="J66" s="304">
        <v>0.64446482588391107</v>
      </c>
      <c r="K66" s="304">
        <v>0.8511961592847761</v>
      </c>
      <c r="L66" s="304">
        <v>1.3194211656983155</v>
      </c>
      <c r="M66" s="304"/>
      <c r="N66" s="304">
        <v>2.2043160590337521</v>
      </c>
      <c r="O66" s="304">
        <v>2.7753524870033206</v>
      </c>
      <c r="P66" s="304">
        <v>3.8245326847721506</v>
      </c>
      <c r="Q66" s="304"/>
      <c r="R66" s="304">
        <v>0.74440839497118061</v>
      </c>
      <c r="S66" s="304">
        <v>0.88739766377393836</v>
      </c>
      <c r="T66" s="304">
        <v>1.148859711405789</v>
      </c>
      <c r="U66" s="304"/>
      <c r="V66" s="304">
        <v>0.67966077194546504</v>
      </c>
      <c r="W66" s="304">
        <v>0.73079816886373306</v>
      </c>
      <c r="X66" s="304">
        <v>0.87875826146479719</v>
      </c>
      <c r="Y66" s="304"/>
      <c r="Z66" s="304">
        <v>3.3568578883230455</v>
      </c>
      <c r="AA66" s="304">
        <v>3.5845645540094582</v>
      </c>
      <c r="AB66" s="304">
        <v>3.6472030792518062</v>
      </c>
      <c r="AC66" s="304"/>
      <c r="AD66" s="304">
        <v>3.7574419621843185</v>
      </c>
      <c r="AE66" s="304">
        <v>4.0749611691047312</v>
      </c>
      <c r="AF66" s="304">
        <v>3.4498066039174295</v>
      </c>
      <c r="AG66" s="304"/>
      <c r="AH66" s="304">
        <v>1.5986209820154513</v>
      </c>
      <c r="AI66" s="304">
        <v>1.116744453880727</v>
      </c>
      <c r="AJ66" s="304">
        <v>0.1813867748057425</v>
      </c>
      <c r="AK66" s="304"/>
      <c r="AL66" s="304">
        <v>0.2561851620463928</v>
      </c>
      <c r="AM66" s="304">
        <v>0.18178905484746558</v>
      </c>
      <c r="AN66" s="304">
        <v>0.11916468196371864</v>
      </c>
    </row>
    <row r="67" spans="1:40" x14ac:dyDescent="0.2">
      <c r="A67" s="13" t="str">
        <f t="shared" si="72"/>
        <v>Skilled trades occupations</v>
      </c>
      <c r="B67" s="304">
        <f t="shared" si="75"/>
        <v>12.093056934474641</v>
      </c>
      <c r="C67" s="304">
        <f t="shared" si="73"/>
        <v>12.632644175347986</v>
      </c>
      <c r="D67" s="304">
        <f t="shared" si="74"/>
        <v>12.67150488352846</v>
      </c>
      <c r="E67" s="304"/>
      <c r="F67" s="304">
        <v>6.9358189388869411E-3</v>
      </c>
      <c r="G67" s="304">
        <v>8.9503277521915166E-3</v>
      </c>
      <c r="H67" s="304">
        <v>1.420664355696789E-2</v>
      </c>
      <c r="I67" s="304"/>
      <c r="J67" s="304">
        <v>0.24954968831596169</v>
      </c>
      <c r="K67" s="304">
        <v>0.32617177379238221</v>
      </c>
      <c r="L67" s="304">
        <v>0.5437817172553977</v>
      </c>
      <c r="M67" s="304"/>
      <c r="N67" s="304">
        <v>0.79069730891158507</v>
      </c>
      <c r="O67" s="304">
        <v>0.97656884480005968</v>
      </c>
      <c r="P67" s="304">
        <v>1.2974787359465862</v>
      </c>
      <c r="Q67" s="304"/>
      <c r="R67" s="304">
        <v>0.37700944377190149</v>
      </c>
      <c r="S67" s="304">
        <v>0.4101557214170739</v>
      </c>
      <c r="T67" s="304">
        <v>0.5097910568739068</v>
      </c>
      <c r="U67" s="304"/>
      <c r="V67" s="304">
        <v>0.69799515896612208</v>
      </c>
      <c r="W67" s="304">
        <v>0.78316624909774368</v>
      </c>
      <c r="X67" s="304">
        <v>0.97456047904180143</v>
      </c>
      <c r="Y67" s="304"/>
      <c r="Z67" s="304">
        <v>4.2251978535202088</v>
      </c>
      <c r="AA67" s="304">
        <v>4.5235374505878188</v>
      </c>
      <c r="AB67" s="304">
        <v>4.9330133250909531</v>
      </c>
      <c r="AC67" s="304"/>
      <c r="AD67" s="304">
        <v>2.7762210293577692</v>
      </c>
      <c r="AE67" s="304">
        <v>2.6008992266940454</v>
      </c>
      <c r="AF67" s="304">
        <v>2.3048423602982688</v>
      </c>
      <c r="AG67" s="304"/>
      <c r="AH67" s="304">
        <v>2.1297959620279823</v>
      </c>
      <c r="AI67" s="304">
        <v>2.2979733898748562</v>
      </c>
      <c r="AJ67" s="304">
        <v>1.6976684276112399</v>
      </c>
      <c r="AK67" s="304"/>
      <c r="AL67" s="304">
        <v>0.83965467066422284</v>
      </c>
      <c r="AM67" s="304">
        <v>0.70522119133181405</v>
      </c>
      <c r="AN67" s="304">
        <v>0.39616213785333754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4.6225521410747152</v>
      </c>
      <c r="C68" s="304">
        <f t="shared" si="73"/>
        <v>4.5125912893752984</v>
      </c>
      <c r="D68" s="304">
        <f t="shared" si="74"/>
        <v>5.2812660886017975</v>
      </c>
      <c r="E68" s="304"/>
      <c r="F68" s="304">
        <v>7.0962055296930103E-3</v>
      </c>
      <c r="G68" s="304">
        <v>9.2370608223412785E-3</v>
      </c>
      <c r="H68" s="304">
        <v>1.4370712892122656E-2</v>
      </c>
      <c r="I68" s="304"/>
      <c r="J68" s="304">
        <v>0.11178048741695448</v>
      </c>
      <c r="K68" s="304">
        <v>0.12759523253347421</v>
      </c>
      <c r="L68" s="304">
        <v>0.18587862565617314</v>
      </c>
      <c r="M68" s="304"/>
      <c r="N68" s="304">
        <v>0.63567641922578255</v>
      </c>
      <c r="O68" s="304">
        <v>0.66555435630772708</v>
      </c>
      <c r="P68" s="304">
        <v>0.85278539242176632</v>
      </c>
      <c r="Q68" s="304"/>
      <c r="R68" s="304">
        <v>0.52659272218616182</v>
      </c>
      <c r="S68" s="304">
        <v>0.57864948530967364</v>
      </c>
      <c r="T68" s="304">
        <v>0.83462676605593844</v>
      </c>
      <c r="U68" s="304"/>
      <c r="V68" s="304">
        <v>0.50506475786552019</v>
      </c>
      <c r="W68" s="304">
        <v>0.52379957809441979</v>
      </c>
      <c r="X68" s="304">
        <v>0.74108006353125178</v>
      </c>
      <c r="Y68" s="304"/>
      <c r="Z68" s="304">
        <v>0.90716046266369676</v>
      </c>
      <c r="AA68" s="304">
        <v>0.82797670775894461</v>
      </c>
      <c r="AB68" s="304">
        <v>0.92288431250298486</v>
      </c>
      <c r="AC68" s="304"/>
      <c r="AD68" s="304">
        <v>1.0829083258561691</v>
      </c>
      <c r="AE68" s="304">
        <v>1.0246998506126319</v>
      </c>
      <c r="AF68" s="304">
        <v>1.0661777661452221</v>
      </c>
      <c r="AG68" s="304"/>
      <c r="AH68" s="304">
        <v>0.55172947096687364</v>
      </c>
      <c r="AI68" s="304">
        <v>0.53715380936988422</v>
      </c>
      <c r="AJ68" s="304">
        <v>0.43020255029032239</v>
      </c>
      <c r="AK68" s="304"/>
      <c r="AL68" s="304">
        <v>0.29454328936386376</v>
      </c>
      <c r="AM68" s="304">
        <v>0.21792520856620148</v>
      </c>
      <c r="AN68" s="304">
        <v>0.23325989910601666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30.222868551819364</v>
      </c>
      <c r="C69" s="304">
        <f t="shared" si="73"/>
        <v>30.133273853993575</v>
      </c>
      <c r="D69" s="304">
        <f t="shared" si="74"/>
        <v>29.613361135598407</v>
      </c>
      <c r="E69" s="304"/>
      <c r="F69" s="304">
        <v>4.0871571302360021E-2</v>
      </c>
      <c r="G69" s="304">
        <v>4.61921101514337E-2</v>
      </c>
      <c r="H69" s="304">
        <v>6.5472616815807821E-2</v>
      </c>
      <c r="I69" s="304"/>
      <c r="J69" s="304">
        <v>0.96031933206236908</v>
      </c>
      <c r="K69" s="304">
        <v>1.2030959709826357</v>
      </c>
      <c r="L69" s="304">
        <v>1.8428383316399384</v>
      </c>
      <c r="M69" s="304"/>
      <c r="N69" s="304">
        <v>4.035263701306139</v>
      </c>
      <c r="O69" s="304">
        <v>4.5841807618575023</v>
      </c>
      <c r="P69" s="304">
        <v>6.081831699589026</v>
      </c>
      <c r="Q69" s="304"/>
      <c r="R69" s="304">
        <v>1.2298338257584338</v>
      </c>
      <c r="S69" s="304">
        <v>1.3228702175206359</v>
      </c>
      <c r="T69" s="304">
        <v>1.6206502331519776</v>
      </c>
      <c r="U69" s="304"/>
      <c r="V69" s="304">
        <v>1.0220703120788572</v>
      </c>
      <c r="W69" s="304">
        <v>1.0068565640372775</v>
      </c>
      <c r="X69" s="304">
        <v>1.2204101942280758</v>
      </c>
      <c r="Y69" s="304"/>
      <c r="Z69" s="304">
        <v>8.9783488323680825</v>
      </c>
      <c r="AA69" s="304">
        <v>9.0497586231016083</v>
      </c>
      <c r="AB69" s="304">
        <v>9.7453106890251924</v>
      </c>
      <c r="AC69" s="304"/>
      <c r="AD69" s="304">
        <v>7.5832667131518656</v>
      </c>
      <c r="AE69" s="304">
        <v>7.2523507395709563</v>
      </c>
      <c r="AF69" s="304">
        <v>6.0116545580042464</v>
      </c>
      <c r="AG69" s="304"/>
      <c r="AH69" s="304">
        <v>4.7301691968465782</v>
      </c>
      <c r="AI69" s="304">
        <v>4.1902081890079002</v>
      </c>
      <c r="AJ69" s="304">
        <v>1.8871315266942683</v>
      </c>
      <c r="AK69" s="304"/>
      <c r="AL69" s="304">
        <v>1.6427250669446762</v>
      </c>
      <c r="AM69" s="304">
        <v>1.4777606777636232</v>
      </c>
      <c r="AN69" s="304">
        <v>1.1380612864498727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10.837636241763136</v>
      </c>
      <c r="C70" s="304">
        <f t="shared" si="73"/>
        <v>11.095082626602224</v>
      </c>
      <c r="D70" s="304">
        <f t="shared" si="74"/>
        <v>10.784927196968033</v>
      </c>
      <c r="E70" s="304"/>
      <c r="F70" s="304">
        <v>3.2211172785316849E-2</v>
      </c>
      <c r="G70" s="304">
        <v>4.0968130795746294E-2</v>
      </c>
      <c r="H70" s="304">
        <v>6.2693852033463934E-2</v>
      </c>
      <c r="I70" s="304"/>
      <c r="J70" s="304">
        <v>0.21069785766740529</v>
      </c>
      <c r="K70" s="304">
        <v>0.24677480163380114</v>
      </c>
      <c r="L70" s="304">
        <v>0.36231783835115622</v>
      </c>
      <c r="M70" s="304"/>
      <c r="N70" s="304">
        <v>0.61069123520072166</v>
      </c>
      <c r="O70" s="304">
        <v>0.75087214506720257</v>
      </c>
      <c r="P70" s="304">
        <v>1.1643185397354034</v>
      </c>
      <c r="Q70" s="304"/>
      <c r="R70" s="304">
        <v>0.26237677340259941</v>
      </c>
      <c r="S70" s="304">
        <v>0.30527497194339925</v>
      </c>
      <c r="T70" s="304">
        <v>0.4104704448812988</v>
      </c>
      <c r="U70" s="304"/>
      <c r="V70" s="304">
        <v>0.45638432043564225</v>
      </c>
      <c r="W70" s="304">
        <v>0.49821831721808518</v>
      </c>
      <c r="X70" s="304">
        <v>0.60821925856447046</v>
      </c>
      <c r="Y70" s="304"/>
      <c r="Z70" s="304">
        <v>2.15408242882449</v>
      </c>
      <c r="AA70" s="304">
        <v>2.2982544101167979</v>
      </c>
      <c r="AB70" s="304">
        <v>2.4529486195549937</v>
      </c>
      <c r="AC70" s="304"/>
      <c r="AD70" s="304">
        <v>3.4195975518407522</v>
      </c>
      <c r="AE70" s="304">
        <v>3.6134297736386074</v>
      </c>
      <c r="AF70" s="304">
        <v>3.424928623445167</v>
      </c>
      <c r="AG70" s="304"/>
      <c r="AH70" s="304">
        <v>2.6098053808309376</v>
      </c>
      <c r="AI70" s="304">
        <v>2.4572213692192197</v>
      </c>
      <c r="AJ70" s="304">
        <v>1.7714099767359672</v>
      </c>
      <c r="AK70" s="304"/>
      <c r="AL70" s="304">
        <v>1.0817895207752704</v>
      </c>
      <c r="AM70" s="304">
        <v>0.88406870696936457</v>
      </c>
      <c r="AN70" s="304">
        <v>0.5276200436661137</v>
      </c>
    </row>
    <row r="71" spans="1:40" x14ac:dyDescent="0.2">
      <c r="A71" s="13" t="str">
        <f t="shared" si="72"/>
        <v>Elementary occupations</v>
      </c>
      <c r="B71" s="304">
        <f t="shared" si="75"/>
        <v>28.314885561636132</v>
      </c>
      <c r="C71" s="304">
        <f t="shared" si="73"/>
        <v>28.632168990992369</v>
      </c>
      <c r="D71" s="304">
        <f t="shared" si="74"/>
        <v>27.357832167729789</v>
      </c>
      <c r="E71" s="304"/>
      <c r="F71" s="304">
        <v>1.1884028783719245E-2</v>
      </c>
      <c r="G71" s="304">
        <v>1.4602209280199832E-2</v>
      </c>
      <c r="H71" s="304">
        <v>1.8754927783025094E-2</v>
      </c>
      <c r="I71" s="304"/>
      <c r="J71" s="304">
        <v>0.82864765831890608</v>
      </c>
      <c r="K71" s="304">
        <v>1.033398403064941</v>
      </c>
      <c r="L71" s="304">
        <v>1.5157571613425684</v>
      </c>
      <c r="M71" s="304"/>
      <c r="N71" s="304">
        <v>3.0691993362395529</v>
      </c>
      <c r="O71" s="304">
        <v>3.5570331825170425</v>
      </c>
      <c r="P71" s="304">
        <v>4.6095758324257678</v>
      </c>
      <c r="Q71" s="304"/>
      <c r="R71" s="304">
        <v>1.3418338654050008</v>
      </c>
      <c r="S71" s="304">
        <v>1.5688480749380522</v>
      </c>
      <c r="T71" s="304">
        <v>2.0595075196543289</v>
      </c>
      <c r="U71" s="304"/>
      <c r="V71" s="304">
        <v>1.4759594217355654</v>
      </c>
      <c r="W71" s="304">
        <v>1.7207707563014922</v>
      </c>
      <c r="X71" s="304">
        <v>2.1844450524188459</v>
      </c>
      <c r="Y71" s="304"/>
      <c r="Z71" s="304">
        <v>6.1372439190433887</v>
      </c>
      <c r="AA71" s="304">
        <v>5.5758302828174138</v>
      </c>
      <c r="AB71" s="304">
        <v>5.1906408238218464</v>
      </c>
      <c r="AC71" s="304"/>
      <c r="AD71" s="304">
        <v>7.8709071936500861</v>
      </c>
      <c r="AE71" s="304">
        <v>7.8284503384508053</v>
      </c>
      <c r="AF71" s="304">
        <v>6.807308434409542</v>
      </c>
      <c r="AG71" s="304"/>
      <c r="AH71" s="304">
        <v>5.1618097361430371</v>
      </c>
      <c r="AI71" s="304">
        <v>4.8213779166608379</v>
      </c>
      <c r="AJ71" s="304">
        <v>2.3487222340072922</v>
      </c>
      <c r="AK71" s="304"/>
      <c r="AL71" s="304">
        <v>2.4174004023168769</v>
      </c>
      <c r="AM71" s="304">
        <v>2.5118578269615899</v>
      </c>
      <c r="AN71" s="304">
        <v>2.6231201818665766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244.32400000000007</v>
      </c>
      <c r="C74" s="305">
        <f>SUM(C75:C83)</f>
        <v>256.85000000000002</v>
      </c>
      <c r="D74" s="305">
        <f>SUM(D75:D83)</f>
        <v>275.69499999999988</v>
      </c>
      <c r="E74" s="304"/>
      <c r="F74" s="305">
        <f>SUM(F75:F83)</f>
        <v>5.1832636235096574</v>
      </c>
      <c r="G74" s="305">
        <f>SUM(G75:G83)</f>
        <v>6.0464174683892109</v>
      </c>
      <c r="H74" s="305">
        <f>SUM(H75:H83)</f>
        <v>7.8217093943206093</v>
      </c>
      <c r="I74" s="304"/>
      <c r="J74" s="305">
        <f>SUM(J75:J83)</f>
        <v>42.459898684156556</v>
      </c>
      <c r="K74" s="305">
        <f>SUM(K75:K83)</f>
        <v>50.201996725289632</v>
      </c>
      <c r="L74" s="305">
        <f>SUM(L75:L83)</f>
        <v>65.596389717986128</v>
      </c>
      <c r="M74" s="304"/>
      <c r="N74" s="305">
        <f>SUM(N75:N83)</f>
        <v>73.996314608879288</v>
      </c>
      <c r="O74" s="305">
        <f>SUM(O75:O83)</f>
        <v>78.864793391239601</v>
      </c>
      <c r="P74" s="305">
        <f>SUM(P75:P83)</f>
        <v>87.139002447875313</v>
      </c>
      <c r="Q74" s="304"/>
      <c r="R74" s="305">
        <f>SUM(R75:R83)</f>
        <v>13.334050538436973</v>
      </c>
      <c r="S74" s="305">
        <f>SUM(S75:S83)</f>
        <v>14.378019260332335</v>
      </c>
      <c r="T74" s="305">
        <f>SUM(T75:T83)</f>
        <v>17.094276237732625</v>
      </c>
      <c r="U74" s="304"/>
      <c r="V74" s="305">
        <f>SUM(V75:V83)</f>
        <v>16.608510645046461</v>
      </c>
      <c r="W74" s="305">
        <f>SUM(W75:W83)</f>
        <v>17.220209812043436</v>
      </c>
      <c r="X74" s="305">
        <f>SUM(X75:X83)</f>
        <v>19.239710698407425</v>
      </c>
      <c r="Y74" s="304"/>
      <c r="Z74" s="305">
        <f>SUM(Z75:Z83)</f>
        <v>33.006345797166489</v>
      </c>
      <c r="AA74" s="305">
        <f>SUM(AA75:AA83)</f>
        <v>29.977063659806092</v>
      </c>
      <c r="AB74" s="305">
        <f>SUM(AB75:AB83)</f>
        <v>27.311291577866296</v>
      </c>
      <c r="AC74" s="304"/>
      <c r="AD74" s="305">
        <f>SUM(AD75:AD83)</f>
        <v>30.110405490273145</v>
      </c>
      <c r="AE74" s="305">
        <f>SUM(AE75:AE83)</f>
        <v>29.117816120216389</v>
      </c>
      <c r="AF74" s="305">
        <f>SUM(AF75:AF83)</f>
        <v>24.14769093105037</v>
      </c>
      <c r="AG74" s="304"/>
      <c r="AH74" s="305">
        <f>SUM(AH75:AH83)</f>
        <v>22.444959448670861</v>
      </c>
      <c r="AI74" s="305">
        <f>SUM(AI75:AI83)</f>
        <v>23.118019672062232</v>
      </c>
      <c r="AJ74" s="305">
        <f>SUM(AJ75:AJ83)</f>
        <v>18.654594571331209</v>
      </c>
      <c r="AK74" s="304"/>
      <c r="AL74" s="305">
        <f>SUM(AL75:AL83)</f>
        <v>7.180251163860607</v>
      </c>
      <c r="AM74" s="305">
        <f>SUM(AM75:AM83)</f>
        <v>7.9256638906210464</v>
      </c>
      <c r="AN74" s="305">
        <f>SUM(AN75:AN83)</f>
        <v>8.6903344234298956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38.685965196525444</v>
      </c>
      <c r="C75" s="305">
        <f t="shared" ref="C75:C83" si="77">SUM(G75,K75,O75,S75,W75,AA75,AE75,AI75,AM75)</f>
        <v>37.272874532233018</v>
      </c>
      <c r="D75" s="305">
        <f t="shared" ref="D75:D83" si="78">SUM(H75,L75,P75,T75,X75,AB75,AF75,AJ75,AN75)</f>
        <v>41.158188389989512</v>
      </c>
      <c r="E75" s="304"/>
      <c r="F75" s="304">
        <v>0.88158013729347606</v>
      </c>
      <c r="G75" s="304">
        <v>0.94513639418081619</v>
      </c>
      <c r="H75" s="304">
        <v>1.2634706385381582</v>
      </c>
      <c r="I75" s="304"/>
      <c r="J75" s="304">
        <v>6.6157994111567877</v>
      </c>
      <c r="K75" s="304">
        <v>6.9614103761292636</v>
      </c>
      <c r="L75" s="304">
        <v>9.1853264685749316</v>
      </c>
      <c r="M75" s="304"/>
      <c r="N75" s="304">
        <v>12.714388691733339</v>
      </c>
      <c r="O75" s="304">
        <v>12.132149267041553</v>
      </c>
      <c r="P75" s="304">
        <v>13.472897517529782</v>
      </c>
      <c r="Q75" s="304"/>
      <c r="R75" s="304">
        <v>2.016130120845899</v>
      </c>
      <c r="S75" s="304">
        <v>1.900982175486343</v>
      </c>
      <c r="T75" s="304">
        <v>2.1851848757602901</v>
      </c>
      <c r="U75" s="304"/>
      <c r="V75" s="304">
        <v>3.4511245116167024</v>
      </c>
      <c r="W75" s="304">
        <v>3.2656662986186822</v>
      </c>
      <c r="X75" s="304">
        <v>3.6800709608544118</v>
      </c>
      <c r="Y75" s="304"/>
      <c r="Z75" s="304">
        <v>5.4888930225376678</v>
      </c>
      <c r="AA75" s="304">
        <v>4.571476854565792</v>
      </c>
      <c r="AB75" s="304">
        <v>4.5407783795566274</v>
      </c>
      <c r="AC75" s="304"/>
      <c r="AD75" s="304">
        <v>4.4556554346485875</v>
      </c>
      <c r="AE75" s="304">
        <v>4.355079977094265</v>
      </c>
      <c r="AF75" s="304">
        <v>3.9412442354827495</v>
      </c>
      <c r="AG75" s="304"/>
      <c r="AH75" s="304">
        <v>2.4773102578387318</v>
      </c>
      <c r="AI75" s="304">
        <v>2.4795114896922894</v>
      </c>
      <c r="AJ75" s="304">
        <v>2.01531915059629</v>
      </c>
      <c r="AK75" s="304"/>
      <c r="AL75" s="304">
        <v>0.58508360885425714</v>
      </c>
      <c r="AM75" s="304">
        <v>0.66146169942401267</v>
      </c>
      <c r="AN75" s="304">
        <v>0.87389616309626972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78.709449596208003</v>
      </c>
      <c r="C76" s="305">
        <f t="shared" si="77"/>
        <v>90.080393147178867</v>
      </c>
      <c r="D76" s="305">
        <f>SUM(H76,L76,P76,T76,X76,AB76,AF76,AJ76,AN76)</f>
        <v>100.83823690413823</v>
      </c>
      <c r="E76" s="304"/>
      <c r="F76" s="304">
        <v>3.0239049060546113</v>
      </c>
      <c r="G76" s="304">
        <v>3.6007402564496229</v>
      </c>
      <c r="H76" s="304">
        <v>4.5052891621401416</v>
      </c>
      <c r="I76" s="304"/>
      <c r="J76" s="304">
        <v>21.763505290997923</v>
      </c>
      <c r="K76" s="304">
        <v>27.014597238798554</v>
      </c>
      <c r="L76" s="304">
        <v>35.294467007800215</v>
      </c>
      <c r="M76" s="304"/>
      <c r="N76" s="304">
        <v>30.803717387873327</v>
      </c>
      <c r="O76" s="304">
        <v>34.284553503243266</v>
      </c>
      <c r="P76" s="304">
        <v>35.80319837872095</v>
      </c>
      <c r="Q76" s="304"/>
      <c r="R76" s="304">
        <v>3.1539575461340932</v>
      </c>
      <c r="S76" s="304">
        <v>3.6967707807430354</v>
      </c>
      <c r="T76" s="304">
        <v>4.2555903508235771</v>
      </c>
      <c r="U76" s="304"/>
      <c r="V76" s="304">
        <v>5.1960411743633861</v>
      </c>
      <c r="W76" s="304">
        <v>5.7124372006601023</v>
      </c>
      <c r="X76" s="304">
        <v>6.2215862466087808</v>
      </c>
      <c r="Y76" s="304"/>
      <c r="Z76" s="304">
        <v>5.9065963657485456</v>
      </c>
      <c r="AA76" s="304">
        <v>5.2586312190797129</v>
      </c>
      <c r="AB76" s="304">
        <v>4.8155735105440423</v>
      </c>
      <c r="AC76" s="304"/>
      <c r="AD76" s="304">
        <v>4.6905823211762803</v>
      </c>
      <c r="AE76" s="304">
        <v>4.9477344324048662</v>
      </c>
      <c r="AF76" s="304">
        <v>4.4271796873756788</v>
      </c>
      <c r="AG76" s="304"/>
      <c r="AH76" s="304">
        <v>3.4141817675651382</v>
      </c>
      <c r="AI76" s="304">
        <v>4.1782922638583049</v>
      </c>
      <c r="AJ76" s="304">
        <v>3.2988872616416964</v>
      </c>
      <c r="AK76" s="304"/>
      <c r="AL76" s="304">
        <v>0.75696283629469985</v>
      </c>
      <c r="AM76" s="304">
        <v>1.3866362519413893</v>
      </c>
      <c r="AN76" s="304">
        <v>2.2164652984831461</v>
      </c>
    </row>
    <row r="77" spans="1:40" x14ac:dyDescent="0.2">
      <c r="A77" s="13" t="str">
        <f t="shared" si="76"/>
        <v>Associate professional occupations</v>
      </c>
      <c r="B77" s="305">
        <f t="shared" si="79"/>
        <v>45.709257090283415</v>
      </c>
      <c r="C77" s="305">
        <f t="shared" si="77"/>
        <v>45.492772989793771</v>
      </c>
      <c r="D77" s="305">
        <f t="shared" si="78"/>
        <v>49.202885287090872</v>
      </c>
      <c r="E77" s="304"/>
      <c r="F77" s="304">
        <v>0.91453139210415135</v>
      </c>
      <c r="G77" s="304">
        <v>1.0452221025768662</v>
      </c>
      <c r="H77" s="304">
        <v>1.426458223516764</v>
      </c>
      <c r="I77" s="304"/>
      <c r="J77" s="304">
        <v>8.77272716380776</v>
      </c>
      <c r="K77" s="304">
        <v>9.6390935462264959</v>
      </c>
      <c r="L77" s="304">
        <v>12.415159907994475</v>
      </c>
      <c r="M77" s="304"/>
      <c r="N77" s="304">
        <v>16.989778387020884</v>
      </c>
      <c r="O77" s="304">
        <v>16.932974139415482</v>
      </c>
      <c r="P77" s="304">
        <v>18.603987362311905</v>
      </c>
      <c r="Q77" s="304"/>
      <c r="R77" s="304">
        <v>2.8353073884156683</v>
      </c>
      <c r="S77" s="304">
        <v>2.9270129987256479</v>
      </c>
      <c r="T77" s="304">
        <v>3.5332677793247402</v>
      </c>
      <c r="U77" s="304"/>
      <c r="V77" s="304">
        <v>2.809098185504352</v>
      </c>
      <c r="W77" s="304">
        <v>2.7119029038693165</v>
      </c>
      <c r="X77" s="304">
        <v>2.7385816326374632</v>
      </c>
      <c r="Y77" s="304"/>
      <c r="Z77" s="304">
        <v>5.6182242302464944</v>
      </c>
      <c r="AA77" s="304">
        <v>4.9275919424107784</v>
      </c>
      <c r="AB77" s="304">
        <v>4.433969746810889</v>
      </c>
      <c r="AC77" s="304"/>
      <c r="AD77" s="304">
        <v>4.0982731023196708</v>
      </c>
      <c r="AE77" s="304">
        <v>3.5545539572615499</v>
      </c>
      <c r="AF77" s="304">
        <v>2.5472823628264329</v>
      </c>
      <c r="AG77" s="304"/>
      <c r="AH77" s="304">
        <v>2.9336760884919615</v>
      </c>
      <c r="AI77" s="304">
        <v>2.7563751276091244</v>
      </c>
      <c r="AJ77" s="304">
        <v>2.129033346003661</v>
      </c>
      <c r="AK77" s="304"/>
      <c r="AL77" s="304">
        <v>0.73764115237246586</v>
      </c>
      <c r="AM77" s="304">
        <v>0.99804627169851468</v>
      </c>
      <c r="AN77" s="304">
        <v>1.3751449256645405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25.608800852542522</v>
      </c>
      <c r="C78" s="305">
        <f t="shared" si="77"/>
        <v>25.472267781505078</v>
      </c>
      <c r="D78" s="305">
        <f t="shared" si="78"/>
        <v>24.181398291801777</v>
      </c>
      <c r="E78" s="304"/>
      <c r="F78" s="304">
        <v>0.1781326696630692</v>
      </c>
      <c r="G78" s="304">
        <v>0.22784715409303843</v>
      </c>
      <c r="H78" s="304">
        <v>0.32652677544277375</v>
      </c>
      <c r="I78" s="304"/>
      <c r="J78" s="304">
        <v>2.1983320578721135</v>
      </c>
      <c r="K78" s="304">
        <v>2.7626613724762823</v>
      </c>
      <c r="L78" s="304">
        <v>3.759803020576884</v>
      </c>
      <c r="M78" s="304"/>
      <c r="N78" s="304">
        <v>6.1832422311762203</v>
      </c>
      <c r="O78" s="304">
        <v>7.148568415945336</v>
      </c>
      <c r="P78" s="304">
        <v>8.9287472233175595</v>
      </c>
      <c r="Q78" s="304"/>
      <c r="R78" s="304">
        <v>1.8815704242914737</v>
      </c>
      <c r="S78" s="304">
        <v>2.0725653416087702</v>
      </c>
      <c r="T78" s="304">
        <v>2.4213568884534329</v>
      </c>
      <c r="U78" s="304"/>
      <c r="V78" s="304">
        <v>2.1799161182425819</v>
      </c>
      <c r="W78" s="304">
        <v>2.3952986253353967</v>
      </c>
      <c r="X78" s="304">
        <v>2.8052907443025972</v>
      </c>
      <c r="Y78" s="304"/>
      <c r="Z78" s="304">
        <v>4.578810487917095</v>
      </c>
      <c r="AA78" s="304">
        <v>4.0190709544005401</v>
      </c>
      <c r="AB78" s="304">
        <v>2.4443516632947953</v>
      </c>
      <c r="AC78" s="304"/>
      <c r="AD78" s="304">
        <v>4.5863163427917222</v>
      </c>
      <c r="AE78" s="304">
        <v>3.8763521653278068</v>
      </c>
      <c r="AF78" s="304">
        <v>2.1636820765264266</v>
      </c>
      <c r="AG78" s="304"/>
      <c r="AH78" s="304">
        <v>2.7723974531853575</v>
      </c>
      <c r="AI78" s="304">
        <v>1.8817270604066283</v>
      </c>
      <c r="AJ78" s="304">
        <v>0.49373569019406727</v>
      </c>
      <c r="AK78" s="304"/>
      <c r="AL78" s="304">
        <v>1.0500830674028863</v>
      </c>
      <c r="AM78" s="304">
        <v>1.0881766919112814</v>
      </c>
      <c r="AN78" s="304">
        <v>0.83790420969323864</v>
      </c>
    </row>
    <row r="79" spans="1:40" x14ac:dyDescent="0.2">
      <c r="A79" s="13" t="str">
        <f t="shared" si="76"/>
        <v>Skilled trades occupations</v>
      </c>
      <c r="B79" s="305">
        <f t="shared" si="79"/>
        <v>9.3610631427031166</v>
      </c>
      <c r="C79" s="305">
        <f t="shared" si="77"/>
        <v>10.451517008287672</v>
      </c>
      <c r="D79" s="305">
        <f t="shared" si="78"/>
        <v>10.853970992328639</v>
      </c>
      <c r="E79" s="304"/>
      <c r="F79" s="304">
        <v>4.1567864643931848E-2</v>
      </c>
      <c r="G79" s="304">
        <v>5.4199893993022961E-2</v>
      </c>
      <c r="H79" s="304">
        <v>7.4707626783607164E-2</v>
      </c>
      <c r="I79" s="304"/>
      <c r="J79" s="304">
        <v>0.63833310253978692</v>
      </c>
      <c r="K79" s="304">
        <v>0.84486562002420884</v>
      </c>
      <c r="L79" s="304">
        <v>1.0793203121218029</v>
      </c>
      <c r="M79" s="304"/>
      <c r="N79" s="304">
        <v>1.391728853948927</v>
      </c>
      <c r="O79" s="304">
        <v>1.6341533280633715</v>
      </c>
      <c r="P79" s="304">
        <v>2.117598466418166</v>
      </c>
      <c r="Q79" s="304"/>
      <c r="R79" s="304">
        <v>0.47432120825247781</v>
      </c>
      <c r="S79" s="304">
        <v>0.54553401864915041</v>
      </c>
      <c r="T79" s="304">
        <v>0.74785775944031552</v>
      </c>
      <c r="U79" s="304"/>
      <c r="V79" s="304">
        <v>0.80715390158147282</v>
      </c>
      <c r="W79" s="304">
        <v>0.81161674617924007</v>
      </c>
      <c r="X79" s="304">
        <v>0.89396953855741845</v>
      </c>
      <c r="Y79" s="304"/>
      <c r="Z79" s="304">
        <v>2.313832756232014</v>
      </c>
      <c r="AA79" s="304">
        <v>2.3581295598117218</v>
      </c>
      <c r="AB79" s="304">
        <v>2.2049820643861304</v>
      </c>
      <c r="AC79" s="304"/>
      <c r="AD79" s="304">
        <v>1.8904528962621012</v>
      </c>
      <c r="AE79" s="304">
        <v>1.9881664810208464</v>
      </c>
      <c r="AF79" s="304">
        <v>1.680621027200657</v>
      </c>
      <c r="AG79" s="304"/>
      <c r="AH79" s="304">
        <v>1.2359124493338931</v>
      </c>
      <c r="AI79" s="304">
        <v>1.3992944593240213</v>
      </c>
      <c r="AJ79" s="304">
        <v>1.1638467735322855</v>
      </c>
      <c r="AK79" s="304"/>
      <c r="AL79" s="304">
        <v>0.56776010990851267</v>
      </c>
      <c r="AM79" s="304">
        <v>0.81555690122208779</v>
      </c>
      <c r="AN79" s="304">
        <v>0.89106742388825722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14.086544262975616</v>
      </c>
      <c r="C80" s="305">
        <f t="shared" si="77"/>
        <v>14.47694255112488</v>
      </c>
      <c r="D80" s="305">
        <f t="shared" si="78"/>
        <v>15.242131914974612</v>
      </c>
      <c r="E80" s="304"/>
      <c r="F80" s="304">
        <v>1.7269732482077527E-2</v>
      </c>
      <c r="G80" s="304">
        <v>2.0198440582720037E-2</v>
      </c>
      <c r="H80" s="304">
        <v>3.0118376912894155E-2</v>
      </c>
      <c r="I80" s="304"/>
      <c r="J80" s="304">
        <v>0.90261383285150043</v>
      </c>
      <c r="K80" s="304">
        <v>1.1288082364762508</v>
      </c>
      <c r="L80" s="304">
        <v>1.5156204749977846</v>
      </c>
      <c r="M80" s="304"/>
      <c r="N80" s="304">
        <v>2.2551592546773924</v>
      </c>
      <c r="O80" s="304">
        <v>2.6849058963597101</v>
      </c>
      <c r="P80" s="304">
        <v>3.417910718033871</v>
      </c>
      <c r="Q80" s="304"/>
      <c r="R80" s="304">
        <v>1.3761911272482747</v>
      </c>
      <c r="S80" s="304">
        <v>1.4835818518123949</v>
      </c>
      <c r="T80" s="304">
        <v>1.7625650513213313</v>
      </c>
      <c r="U80" s="304"/>
      <c r="V80" s="304">
        <v>0.92263873951610087</v>
      </c>
      <c r="W80" s="304">
        <v>0.99748657813230501</v>
      </c>
      <c r="X80" s="304">
        <v>1.3129031148059731</v>
      </c>
      <c r="Y80" s="304"/>
      <c r="Z80" s="304">
        <v>3.7087632751702531</v>
      </c>
      <c r="AA80" s="304">
        <v>3.6118422246019692</v>
      </c>
      <c r="AB80" s="304">
        <v>3.5749811669918534</v>
      </c>
      <c r="AC80" s="304"/>
      <c r="AD80" s="304">
        <v>2.7617387996849834</v>
      </c>
      <c r="AE80" s="304">
        <v>2.4307191714241476</v>
      </c>
      <c r="AF80" s="304">
        <v>1.8297772842505735</v>
      </c>
      <c r="AG80" s="304"/>
      <c r="AH80" s="304">
        <v>1.7466076398168531</v>
      </c>
      <c r="AI80" s="304">
        <v>1.7330212844395387</v>
      </c>
      <c r="AJ80" s="304">
        <v>1.4204230811597003</v>
      </c>
      <c r="AK80" s="304"/>
      <c r="AL80" s="304">
        <v>0.39556186152817979</v>
      </c>
      <c r="AM80" s="304">
        <v>0.38637886729584331</v>
      </c>
      <c r="AN80" s="304">
        <v>0.37783264650062937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9.9627697809365543</v>
      </c>
      <c r="C81" s="305">
        <f t="shared" si="77"/>
        <v>10.812709958696576</v>
      </c>
      <c r="D81" s="305">
        <f t="shared" si="78"/>
        <v>11.561626653116466</v>
      </c>
      <c r="E81" s="304"/>
      <c r="F81" s="304">
        <v>8.3964291331061855E-2</v>
      </c>
      <c r="G81" s="304">
        <v>0.10427825290203875</v>
      </c>
      <c r="H81" s="304">
        <v>0.13367868020838786</v>
      </c>
      <c r="I81" s="304"/>
      <c r="J81" s="304">
        <v>0.81777120142087345</v>
      </c>
      <c r="K81" s="304">
        <v>0.9965288603238458</v>
      </c>
      <c r="L81" s="304">
        <v>1.3074742170743565</v>
      </c>
      <c r="M81" s="304"/>
      <c r="N81" s="304">
        <v>2.1602920704904456</v>
      </c>
      <c r="O81" s="304">
        <v>2.4207740805958498</v>
      </c>
      <c r="P81" s="304">
        <v>2.927672349041639</v>
      </c>
      <c r="Q81" s="304"/>
      <c r="R81" s="304">
        <v>0.58639044548021058</v>
      </c>
      <c r="S81" s="304">
        <v>0.67207376364924354</v>
      </c>
      <c r="T81" s="304">
        <v>0.83827365983562518</v>
      </c>
      <c r="U81" s="304"/>
      <c r="V81" s="304">
        <v>0.68375515137188569</v>
      </c>
      <c r="W81" s="304">
        <v>0.76721842022577824</v>
      </c>
      <c r="X81" s="304">
        <v>0.87441079285725853</v>
      </c>
      <c r="Y81" s="304"/>
      <c r="Z81" s="304">
        <v>2.0281216039319219</v>
      </c>
      <c r="AA81" s="304">
        <v>1.9898095839434486</v>
      </c>
      <c r="AB81" s="304">
        <v>1.7211138106653092</v>
      </c>
      <c r="AC81" s="304"/>
      <c r="AD81" s="304">
        <v>2.030026466756071</v>
      </c>
      <c r="AE81" s="304">
        <v>2.1213226117847319</v>
      </c>
      <c r="AF81" s="304">
        <v>1.9207202233214415</v>
      </c>
      <c r="AG81" s="304"/>
      <c r="AH81" s="304">
        <v>1.1190307888732467</v>
      </c>
      <c r="AI81" s="304">
        <v>1.0959633402609059</v>
      </c>
      <c r="AJ81" s="304">
        <v>0.83773811400268472</v>
      </c>
      <c r="AK81" s="304"/>
      <c r="AL81" s="304">
        <v>0.45341776128083788</v>
      </c>
      <c r="AM81" s="304">
        <v>0.64474104501073193</v>
      </c>
      <c r="AN81" s="304">
        <v>1.0005448061097628</v>
      </c>
    </row>
    <row r="82" spans="1:40" x14ac:dyDescent="0.2">
      <c r="A82" s="13" t="str">
        <f t="shared" si="76"/>
        <v>Process, plant and machine operatives</v>
      </c>
      <c r="B82" s="305">
        <f t="shared" si="79"/>
        <v>3.8767971717931489</v>
      </c>
      <c r="C82" s="305">
        <f t="shared" si="77"/>
        <v>4.2213576919048776</v>
      </c>
      <c r="D82" s="305">
        <f t="shared" si="78"/>
        <v>4.2491047866416629</v>
      </c>
      <c r="E82" s="304"/>
      <c r="F82" s="304">
        <v>1.7168880568987525E-2</v>
      </c>
      <c r="G82" s="304">
        <v>2.1642691545257477E-2</v>
      </c>
      <c r="H82" s="304">
        <v>2.5617638010936861E-2</v>
      </c>
      <c r="I82" s="304"/>
      <c r="J82" s="304">
        <v>0.23037382423668265</v>
      </c>
      <c r="K82" s="304">
        <v>0.27175451704912984</v>
      </c>
      <c r="L82" s="304">
        <v>0.36214435423816022</v>
      </c>
      <c r="M82" s="304"/>
      <c r="N82" s="304">
        <v>0.32502998884014661</v>
      </c>
      <c r="O82" s="304">
        <v>0.36702371682829493</v>
      </c>
      <c r="P82" s="304">
        <v>0.41778052747080741</v>
      </c>
      <c r="Q82" s="304"/>
      <c r="R82" s="304">
        <v>0.11797948389313032</v>
      </c>
      <c r="S82" s="304">
        <v>0.15570240249866521</v>
      </c>
      <c r="T82" s="304">
        <v>0.21456295306128589</v>
      </c>
      <c r="U82" s="304"/>
      <c r="V82" s="304">
        <v>0.15500024735997092</v>
      </c>
      <c r="W82" s="304">
        <v>0.17879704215828973</v>
      </c>
      <c r="X82" s="304">
        <v>0.22307409390736097</v>
      </c>
      <c r="Y82" s="304"/>
      <c r="Z82" s="304">
        <v>1.0204096106346083</v>
      </c>
      <c r="AA82" s="304">
        <v>1.1044745451257068</v>
      </c>
      <c r="AB82" s="304">
        <v>1.28796888986233</v>
      </c>
      <c r="AC82" s="304"/>
      <c r="AD82" s="304">
        <v>0.75829851998418396</v>
      </c>
      <c r="AE82" s="304">
        <v>0.78801012749104116</v>
      </c>
      <c r="AF82" s="304">
        <v>0.73035796305030065</v>
      </c>
      <c r="AG82" s="304"/>
      <c r="AH82" s="304">
        <v>0.72086983743804267</v>
      </c>
      <c r="AI82" s="304">
        <v>0.73526319022090081</v>
      </c>
      <c r="AJ82" s="304">
        <v>0.49614117306289618</v>
      </c>
      <c r="AK82" s="304"/>
      <c r="AL82" s="304">
        <v>0.53166677883739621</v>
      </c>
      <c r="AM82" s="304">
        <v>0.59868945898759252</v>
      </c>
      <c r="AN82" s="304">
        <v>0.49145719397758447</v>
      </c>
    </row>
    <row r="83" spans="1:40" x14ac:dyDescent="0.2">
      <c r="A83" s="39" t="str">
        <f t="shared" si="76"/>
        <v>Elementary occupations</v>
      </c>
      <c r="B83" s="307">
        <f t="shared" si="79"/>
        <v>18.323352906032213</v>
      </c>
      <c r="C83" s="307">
        <f t="shared" si="77"/>
        <v>18.569164339275233</v>
      </c>
      <c r="D83" s="307">
        <f t="shared" si="78"/>
        <v>18.407456779918117</v>
      </c>
      <c r="E83" s="307"/>
      <c r="F83" s="307">
        <v>2.5143749368290655E-2</v>
      </c>
      <c r="G83" s="307">
        <v>2.7152282065827385E-2</v>
      </c>
      <c r="H83" s="307">
        <v>3.5842272766945002E-2</v>
      </c>
      <c r="I83" s="307"/>
      <c r="J83" s="307">
        <v>0.52044279927311954</v>
      </c>
      <c r="K83" s="307">
        <v>0.58227695778559552</v>
      </c>
      <c r="L83" s="307">
        <v>0.67707395460752651</v>
      </c>
      <c r="M83" s="307"/>
      <c r="N83" s="307">
        <v>1.1729777431186021</v>
      </c>
      <c r="O83" s="307">
        <v>1.2596910437467292</v>
      </c>
      <c r="P83" s="307">
        <v>1.4492099050306335</v>
      </c>
      <c r="Q83" s="307"/>
      <c r="R83" s="307">
        <v>0.89220279387574708</v>
      </c>
      <c r="S83" s="307">
        <v>0.9237959271590851</v>
      </c>
      <c r="T83" s="307">
        <v>1.1356169197120283</v>
      </c>
      <c r="U83" s="307"/>
      <c r="V83" s="307">
        <v>0.40378261549000843</v>
      </c>
      <c r="W83" s="307">
        <v>0.37978599686432518</v>
      </c>
      <c r="X83" s="307">
        <v>0.48982357387616277</v>
      </c>
      <c r="Y83" s="307"/>
      <c r="Z83" s="307">
        <v>2.3426944447478899</v>
      </c>
      <c r="AA83" s="307">
        <v>2.1360367758664234</v>
      </c>
      <c r="AB83" s="307">
        <v>2.2875723457543189</v>
      </c>
      <c r="AC83" s="307"/>
      <c r="AD83" s="307">
        <v>4.8390616066495458</v>
      </c>
      <c r="AE83" s="307">
        <v>5.0558771964071365</v>
      </c>
      <c r="AF83" s="307">
        <v>4.9068260710161109</v>
      </c>
      <c r="AG83" s="307"/>
      <c r="AH83" s="307">
        <v>6.024973166127638</v>
      </c>
      <c r="AI83" s="307">
        <v>6.8585714562505151</v>
      </c>
      <c r="AJ83" s="307">
        <v>6.7994699811379267</v>
      </c>
      <c r="AK83" s="307"/>
      <c r="AL83" s="307">
        <v>2.1020739873813721</v>
      </c>
      <c r="AM83" s="307">
        <v>1.3459767031295924</v>
      </c>
      <c r="AN83" s="307">
        <v>0.62602175601646759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Thames Valley Berkshire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115.73899999999996</v>
      </c>
      <c r="C92" s="305">
        <f>SUM(C93:C101)</f>
        <v>118.17500000000008</v>
      </c>
      <c r="D92" s="305">
        <f>SUM(D93:D101)</f>
        <v>120.08300000000003</v>
      </c>
      <c r="E92" s="304"/>
      <c r="F92" s="305">
        <f>SUM(F93:F101)</f>
        <v>3.8811217459952689</v>
      </c>
      <c r="G92" s="305">
        <f>SUM(G93:G101)</f>
        <v>4.4298846369235063</v>
      </c>
      <c r="H92" s="305">
        <f>SUM(H93:H101)</f>
        <v>5.3809680949690835</v>
      </c>
      <c r="I92" s="304"/>
      <c r="J92" s="305">
        <f>SUM(J93:J101)</f>
        <v>23.235220264533496</v>
      </c>
      <c r="K92" s="305">
        <f>SUM(K93:K101)</f>
        <v>26.305865652029325</v>
      </c>
      <c r="L92" s="305">
        <f>SUM(L93:L101)</f>
        <v>30.953279674903474</v>
      </c>
      <c r="M92" s="304"/>
      <c r="N92" s="305">
        <f>SUM(N93:N101)</f>
        <v>28.569363206749735</v>
      </c>
      <c r="O92" s="305">
        <f>SUM(O93:O101)</f>
        <v>30.515399585784657</v>
      </c>
      <c r="P92" s="305">
        <f>SUM(P93:P101)</f>
        <v>33.42966484570573</v>
      </c>
      <c r="Q92" s="304"/>
      <c r="R92" s="305">
        <f>SUM(R93:R101)</f>
        <v>10.619969683966165</v>
      </c>
      <c r="S92" s="305">
        <f>SUM(S93:S101)</f>
        <v>9.6163365578043543</v>
      </c>
      <c r="T92" s="305">
        <f>SUM(T93:T101)</f>
        <v>8.8613314587461538</v>
      </c>
      <c r="U92" s="304"/>
      <c r="V92" s="305">
        <f>SUM(V93:V101)</f>
        <v>5.7090999385932477</v>
      </c>
      <c r="W92" s="305">
        <f>SUM(W93:W101)</f>
        <v>5.829624276609052</v>
      </c>
      <c r="X92" s="305">
        <f>SUM(X93:X101)</f>
        <v>6.1411050213146261</v>
      </c>
      <c r="Y92" s="304"/>
      <c r="Z92" s="305">
        <f>SUM(Z93:Z101)</f>
        <v>22.051992018150912</v>
      </c>
      <c r="AA92" s="305">
        <f>SUM(AA93:AA101)</f>
        <v>22.319346551623809</v>
      </c>
      <c r="AB92" s="305">
        <f>SUM(AB93:AB101)</f>
        <v>22.201727071774947</v>
      </c>
      <c r="AC92" s="304"/>
      <c r="AD92" s="305">
        <f>SUM(AD93:AD101)</f>
        <v>14.863690378781611</v>
      </c>
      <c r="AE92" s="305">
        <f>SUM(AE93:AE101)</f>
        <v>13.868947118075194</v>
      </c>
      <c r="AF92" s="305">
        <f>SUM(AF93:AF101)</f>
        <v>9.7300614381885833</v>
      </c>
      <c r="AG92" s="304"/>
      <c r="AH92" s="305">
        <f>SUM(AH93:AH101)</f>
        <v>5.7058398550048102</v>
      </c>
      <c r="AI92" s="305">
        <f>SUM(AI93:AI101)</f>
        <v>4.303105149105396</v>
      </c>
      <c r="AJ92" s="305">
        <f>SUM(AJ93:AJ101)</f>
        <v>2.1679425812551418</v>
      </c>
      <c r="AK92" s="304"/>
      <c r="AL92" s="305">
        <f>SUM(AL93:AL101)</f>
        <v>1.1027029082247448</v>
      </c>
      <c r="AM92" s="305">
        <f>SUM(AM93:AM101)</f>
        <v>0.98649047204478169</v>
      </c>
      <c r="AN92" s="305">
        <f>SUM(AN93:AN101)</f>
        <v>1.2169198131422843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5.8860752274220003</v>
      </c>
      <c r="C93" s="305">
        <f t="shared" ref="C93:D93" si="81">SUM(G93,K93,O93,S93,W93,AA93,AE93,AI93,AM93)</f>
        <v>5.6623048978835122</v>
      </c>
      <c r="D93" s="305">
        <f t="shared" si="81"/>
        <v>6.0830636568257894</v>
      </c>
      <c r="E93" s="304"/>
      <c r="F93" s="304">
        <v>0.124880725677503</v>
      </c>
      <c r="G93" s="304">
        <v>0.13285240146155947</v>
      </c>
      <c r="H93" s="304">
        <v>0.16500766370515194</v>
      </c>
      <c r="I93" s="304"/>
      <c r="J93" s="304">
        <v>1.2242276112172645</v>
      </c>
      <c r="K93" s="304">
        <v>1.2681461764352471</v>
      </c>
      <c r="L93" s="304">
        <v>1.4764505866697442</v>
      </c>
      <c r="M93" s="304"/>
      <c r="N93" s="304">
        <v>1.7438062711619411</v>
      </c>
      <c r="O93" s="304">
        <v>1.7197398669283512</v>
      </c>
      <c r="P93" s="304">
        <v>1.9337536220552207</v>
      </c>
      <c r="Q93" s="304"/>
      <c r="R93" s="304">
        <v>0.99359883395667181</v>
      </c>
      <c r="S93" s="304">
        <v>0.91744000708219697</v>
      </c>
      <c r="T93" s="304">
        <v>0.98764866321872036</v>
      </c>
      <c r="U93" s="304"/>
      <c r="V93" s="304">
        <v>0.28365299256973042</v>
      </c>
      <c r="W93" s="304">
        <v>0.23913415886983083</v>
      </c>
      <c r="X93" s="304">
        <v>0.23248912704069111</v>
      </c>
      <c r="Y93" s="304"/>
      <c r="Z93" s="304">
        <v>0.883522644836921</v>
      </c>
      <c r="AA93" s="304">
        <v>0.77317223126074897</v>
      </c>
      <c r="AB93" s="304">
        <v>0.73087739405434016</v>
      </c>
      <c r="AC93" s="304"/>
      <c r="AD93" s="304">
        <v>0.38643652231466979</v>
      </c>
      <c r="AE93" s="304">
        <v>0.3508632875491578</v>
      </c>
      <c r="AF93" s="304">
        <v>0.30008302709594736</v>
      </c>
      <c r="AG93" s="304"/>
      <c r="AH93" s="304">
        <v>0.15961772870244756</v>
      </c>
      <c r="AI93" s="304">
        <v>0.14146069785634197</v>
      </c>
      <c r="AJ93" s="304">
        <v>0.10342130997840879</v>
      </c>
      <c r="AK93" s="304"/>
      <c r="AL93" s="304">
        <v>8.6331896984851136E-2</v>
      </c>
      <c r="AM93" s="304">
        <v>0.11949607044007719</v>
      </c>
      <c r="AN93" s="304">
        <v>0.15333226300756453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44.361135958108925</v>
      </c>
      <c r="C94" s="305">
        <f t="shared" ref="C94:C101" si="83">SUM(G94,K94,O94,S94,W94,AA94,AE94,AI94,AM94)</f>
        <v>44.591925168091251</v>
      </c>
      <c r="D94" s="305">
        <f t="shared" ref="D94:D101" si="84">SUM(H94,L94,P94,T94,X94,AB94,AF94,AJ94,AN94)</f>
        <v>47.497861064259432</v>
      </c>
      <c r="E94" s="305"/>
      <c r="F94" s="304">
        <v>3.4438255112436638</v>
      </c>
      <c r="G94" s="304">
        <v>3.8885384129338321</v>
      </c>
      <c r="H94" s="304">
        <v>4.6564287241114704</v>
      </c>
      <c r="I94" s="304"/>
      <c r="J94" s="304">
        <v>17.214354869760768</v>
      </c>
      <c r="K94" s="304">
        <v>18.834003095185818</v>
      </c>
      <c r="L94" s="304">
        <v>21.823908475538992</v>
      </c>
      <c r="M94" s="304"/>
      <c r="N94" s="304">
        <v>14.955332689798627</v>
      </c>
      <c r="O94" s="304">
        <v>14.374355955749831</v>
      </c>
      <c r="P94" s="304">
        <v>14.566154999582373</v>
      </c>
      <c r="Q94" s="304"/>
      <c r="R94" s="304">
        <v>2.7753768579503912</v>
      </c>
      <c r="S94" s="304">
        <v>1.5830460295512778</v>
      </c>
      <c r="T94" s="304">
        <v>0.89103091491789899</v>
      </c>
      <c r="U94" s="304"/>
      <c r="V94" s="304">
        <v>0.98670009727598695</v>
      </c>
      <c r="W94" s="304">
        <v>0.9942246678827007</v>
      </c>
      <c r="X94" s="304">
        <v>1.0451516329703761</v>
      </c>
      <c r="Y94" s="304"/>
      <c r="Z94" s="304">
        <v>2.5108852531300809</v>
      </c>
      <c r="AA94" s="304">
        <v>2.4391704336822775</v>
      </c>
      <c r="AB94" s="304">
        <v>2.5560318441075145</v>
      </c>
      <c r="AC94" s="304"/>
      <c r="AD94" s="304">
        <v>1.4667965865583799</v>
      </c>
      <c r="AE94" s="304">
        <v>1.3685699575349364</v>
      </c>
      <c r="AF94" s="304">
        <v>1.0553698697573222</v>
      </c>
      <c r="AG94" s="304"/>
      <c r="AH94" s="304">
        <v>0.87954190643815833</v>
      </c>
      <c r="AI94" s="304">
        <v>0.91619606989882418</v>
      </c>
      <c r="AJ94" s="304">
        <v>0.62080131060118626</v>
      </c>
      <c r="AK94" s="304"/>
      <c r="AL94" s="304">
        <v>0.12832218595286476</v>
      </c>
      <c r="AM94" s="304">
        <v>0.19382054567175441</v>
      </c>
      <c r="AN94" s="304">
        <v>0.28298329267229849</v>
      </c>
    </row>
    <row r="95" spans="1:40" x14ac:dyDescent="0.2">
      <c r="A95" s="13" t="str">
        <f t="shared" si="80"/>
        <v>Associate professional occupations</v>
      </c>
      <c r="B95" s="305">
        <f t="shared" si="82"/>
        <v>16.745617111362471</v>
      </c>
      <c r="C95" s="305">
        <f t="shared" si="83"/>
        <v>19.788200908278423</v>
      </c>
      <c r="D95" s="305">
        <f t="shared" si="84"/>
        <v>21.333180603560194</v>
      </c>
      <c r="E95" s="305"/>
      <c r="F95" s="304">
        <v>0.16574156261119219</v>
      </c>
      <c r="G95" s="304">
        <v>0.22433413385846795</v>
      </c>
      <c r="H95" s="304">
        <v>0.31623648897545709</v>
      </c>
      <c r="I95" s="304"/>
      <c r="J95" s="304">
        <v>2.2770937704841328</v>
      </c>
      <c r="K95" s="304">
        <v>2.9552302652447215</v>
      </c>
      <c r="L95" s="304">
        <v>3.7054060471856105</v>
      </c>
      <c r="M95" s="304"/>
      <c r="N95" s="304">
        <v>5.0184989089546468</v>
      </c>
      <c r="O95" s="304">
        <v>6.4412600537176772</v>
      </c>
      <c r="P95" s="304">
        <v>7.782045472026824</v>
      </c>
      <c r="Q95" s="304"/>
      <c r="R95" s="304">
        <v>2.0260688617168778</v>
      </c>
      <c r="S95" s="304">
        <v>2.0966481811889279</v>
      </c>
      <c r="T95" s="304">
        <v>1.7130018046364408</v>
      </c>
      <c r="U95" s="304"/>
      <c r="V95" s="304">
        <v>1.0334953079210365</v>
      </c>
      <c r="W95" s="304">
        <v>1.0605512234342211</v>
      </c>
      <c r="X95" s="304">
        <v>1.1451742900041264</v>
      </c>
      <c r="Y95" s="304"/>
      <c r="Z95" s="304">
        <v>3.1893595103158159</v>
      </c>
      <c r="AA95" s="304">
        <v>3.7348618215234746</v>
      </c>
      <c r="AB95" s="304">
        <v>4.0664393270846793</v>
      </c>
      <c r="AC95" s="304"/>
      <c r="AD95" s="304">
        <v>1.9678269224926193</v>
      </c>
      <c r="AE95" s="304">
        <v>2.1762145582363512</v>
      </c>
      <c r="AF95" s="304">
        <v>1.7083728017359674</v>
      </c>
      <c r="AG95" s="304"/>
      <c r="AH95" s="304">
        <v>0.92549308649663986</v>
      </c>
      <c r="AI95" s="304">
        <v>0.92226740056959777</v>
      </c>
      <c r="AJ95" s="304">
        <v>0.61478965733932822</v>
      </c>
      <c r="AK95" s="304"/>
      <c r="AL95" s="304">
        <v>0.14203918036950833</v>
      </c>
      <c r="AM95" s="304">
        <v>0.17683327050498607</v>
      </c>
      <c r="AN95" s="304">
        <v>0.28171471457175995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11.920980919884746</v>
      </c>
      <c r="C96" s="305">
        <f t="shared" si="83"/>
        <v>11.438375668504197</v>
      </c>
      <c r="D96" s="305">
        <f t="shared" si="84"/>
        <v>8.5066250175000526</v>
      </c>
      <c r="E96" s="305"/>
      <c r="F96" s="304">
        <v>8.6092411979813502E-2</v>
      </c>
      <c r="G96" s="304">
        <v>0.10565378830373949</v>
      </c>
      <c r="H96" s="304">
        <v>0.14343371437977104</v>
      </c>
      <c r="I96" s="304"/>
      <c r="J96" s="304">
        <v>0.95977111492749423</v>
      </c>
      <c r="K96" s="304">
        <v>1.2251994949552609</v>
      </c>
      <c r="L96" s="304">
        <v>1.3137442388086646</v>
      </c>
      <c r="M96" s="304"/>
      <c r="N96" s="304">
        <v>2.3367323908365698</v>
      </c>
      <c r="O96" s="304">
        <v>2.7278055803222454</v>
      </c>
      <c r="P96" s="304">
        <v>2.972105075992848</v>
      </c>
      <c r="Q96" s="304"/>
      <c r="R96" s="304">
        <v>1.4242264109466769</v>
      </c>
      <c r="S96" s="304">
        <v>1.651884591473112</v>
      </c>
      <c r="T96" s="304">
        <v>1.835511667059599</v>
      </c>
      <c r="U96" s="304"/>
      <c r="V96" s="304">
        <v>0.92566664787508768</v>
      </c>
      <c r="W96" s="304">
        <v>0.98375417836902967</v>
      </c>
      <c r="X96" s="304">
        <v>0.98807557488943754</v>
      </c>
      <c r="Y96" s="304"/>
      <c r="Z96" s="304">
        <v>2.6057869668468849</v>
      </c>
      <c r="AA96" s="304">
        <v>2.4764079759497837</v>
      </c>
      <c r="AB96" s="304">
        <v>0.93751997367335504</v>
      </c>
      <c r="AC96" s="304"/>
      <c r="AD96" s="304">
        <v>2.2392990058040061</v>
      </c>
      <c r="AE96" s="304">
        <v>1.7391005683086911</v>
      </c>
      <c r="AF96" s="304">
        <v>0.30024618355719646</v>
      </c>
      <c r="AG96" s="304"/>
      <c r="AH96" s="304">
        <v>1.2043315713720852</v>
      </c>
      <c r="AI96" s="304">
        <v>0.4955950298742719</v>
      </c>
      <c r="AJ96" s="304">
        <v>3.5030586738894259E-3</v>
      </c>
      <c r="AK96" s="304"/>
      <c r="AL96" s="304">
        <v>0.13907439929612803</v>
      </c>
      <c r="AM96" s="304">
        <v>3.2974460948060572E-2</v>
      </c>
      <c r="AN96" s="304">
        <v>1.248553046529215E-2</v>
      </c>
    </row>
    <row r="97" spans="1:40" x14ac:dyDescent="0.2">
      <c r="A97" s="13" t="str">
        <f t="shared" si="80"/>
        <v>Skilled trades occupations</v>
      </c>
      <c r="B97" s="305">
        <f t="shared" si="82"/>
        <v>1.295551500587482</v>
      </c>
      <c r="C97" s="305">
        <f t="shared" si="83"/>
        <v>1.2446965626994488</v>
      </c>
      <c r="D97" s="305">
        <f t="shared" si="84"/>
        <v>1.0346849811199155</v>
      </c>
      <c r="E97" s="304"/>
      <c r="F97" s="304">
        <v>1.2795217081833685E-2</v>
      </c>
      <c r="G97" s="304">
        <v>1.6218562203177606E-2</v>
      </c>
      <c r="H97" s="304">
        <v>2.0424246717475007E-2</v>
      </c>
      <c r="I97" s="304"/>
      <c r="J97" s="304">
        <v>3.7319153185669487E-2</v>
      </c>
      <c r="K97" s="304">
        <v>4.6690973142043138E-2</v>
      </c>
      <c r="L97" s="304">
        <v>6.8107670778131929E-2</v>
      </c>
      <c r="M97" s="304"/>
      <c r="N97" s="304">
        <v>0.17506761399759835</v>
      </c>
      <c r="O97" s="304">
        <v>0.20600874317789247</v>
      </c>
      <c r="P97" s="304">
        <v>0.22783463020485378</v>
      </c>
      <c r="Q97" s="304"/>
      <c r="R97" s="304">
        <v>7.1808411156822363E-2</v>
      </c>
      <c r="S97" s="304">
        <v>7.4334329453368861E-2</v>
      </c>
      <c r="T97" s="304">
        <v>8.4645231666670692E-2</v>
      </c>
      <c r="U97" s="304"/>
      <c r="V97" s="304">
        <v>6.7278602450542721E-2</v>
      </c>
      <c r="W97" s="304">
        <v>7.4695369825810445E-2</v>
      </c>
      <c r="X97" s="304">
        <v>9.6637258173259452E-2</v>
      </c>
      <c r="Y97" s="304"/>
      <c r="Z97" s="304">
        <v>0.29960955068818668</v>
      </c>
      <c r="AA97" s="304">
        <v>0.25153970011742272</v>
      </c>
      <c r="AB97" s="304">
        <v>0.17502850536134143</v>
      </c>
      <c r="AC97" s="304"/>
      <c r="AD97" s="304">
        <v>0.40640339355116517</v>
      </c>
      <c r="AE97" s="304">
        <v>0.37073859331903924</v>
      </c>
      <c r="AF97" s="304">
        <v>0.21351552242221852</v>
      </c>
      <c r="AG97" s="304"/>
      <c r="AH97" s="304">
        <v>0.17922465457044384</v>
      </c>
      <c r="AI97" s="304">
        <v>0.15893137740255164</v>
      </c>
      <c r="AJ97" s="304">
        <v>0.12387113656922728</v>
      </c>
      <c r="AK97" s="304"/>
      <c r="AL97" s="304">
        <v>4.6044903905219765E-2</v>
      </c>
      <c r="AM97" s="304">
        <v>4.5538914058142754E-2</v>
      </c>
      <c r="AN97" s="304">
        <v>2.462077922673753E-2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28.163318663519863</v>
      </c>
      <c r="C98" s="305">
        <f t="shared" si="83"/>
        <v>28.767389092029397</v>
      </c>
      <c r="D98" s="305">
        <f t="shared" si="84"/>
        <v>30.043214968015345</v>
      </c>
      <c r="E98" s="304"/>
      <c r="F98" s="304">
        <v>2.3791597597230676E-2</v>
      </c>
      <c r="G98" s="304">
        <v>3.2529741718304604E-2</v>
      </c>
      <c r="H98" s="304">
        <v>4.4342713849003089E-2</v>
      </c>
      <c r="I98" s="304"/>
      <c r="J98" s="304">
        <v>1.2685685229912083</v>
      </c>
      <c r="K98" s="304">
        <v>1.6721957237051472</v>
      </c>
      <c r="L98" s="304">
        <v>2.2134260464141104</v>
      </c>
      <c r="M98" s="304"/>
      <c r="N98" s="304">
        <v>3.6200866447612743</v>
      </c>
      <c r="O98" s="304">
        <v>4.2500388367991144</v>
      </c>
      <c r="P98" s="304">
        <v>5.0436753131720344</v>
      </c>
      <c r="Q98" s="304"/>
      <c r="R98" s="304">
        <v>2.8803573356304684</v>
      </c>
      <c r="S98" s="304">
        <v>2.8196154229095147</v>
      </c>
      <c r="T98" s="304">
        <v>2.8203829287776467</v>
      </c>
      <c r="U98" s="304"/>
      <c r="V98" s="304">
        <v>1.9456025232871921</v>
      </c>
      <c r="W98" s="304">
        <v>1.9739352832040984</v>
      </c>
      <c r="X98" s="304">
        <v>2.0678243881676077</v>
      </c>
      <c r="Y98" s="304"/>
      <c r="Z98" s="304">
        <v>10.827831802023772</v>
      </c>
      <c r="AA98" s="304">
        <v>11.075213956094892</v>
      </c>
      <c r="AB98" s="304">
        <v>12.336100554951969</v>
      </c>
      <c r="AC98" s="304"/>
      <c r="AD98" s="304">
        <v>6.5041723680112282</v>
      </c>
      <c r="AE98" s="304">
        <v>6.1995126740732527</v>
      </c>
      <c r="AF98" s="304">
        <v>4.9878963441501627</v>
      </c>
      <c r="AG98" s="304"/>
      <c r="AH98" s="304">
        <v>0.93910368606524552</v>
      </c>
      <c r="AI98" s="304">
        <v>0.59890748220586643</v>
      </c>
      <c r="AJ98" s="304">
        <v>0.3834825499682688</v>
      </c>
      <c r="AK98" s="304"/>
      <c r="AL98" s="304">
        <v>0.15380418315224681</v>
      </c>
      <c r="AM98" s="304">
        <v>0.14543997131920661</v>
      </c>
      <c r="AN98" s="304">
        <v>0.14608412856454092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1.3374595410328958</v>
      </c>
      <c r="C99" s="305">
        <f t="shared" si="83"/>
        <v>1.435928846440615</v>
      </c>
      <c r="D99" s="305">
        <f>SUM(H99,L99,P99,T99,X99,AB99,AF99,AJ99,AN99)</f>
        <v>1.3904624150282994</v>
      </c>
      <c r="E99" s="304"/>
      <c r="F99" s="304">
        <v>8.4033591403424712E-3</v>
      </c>
      <c r="G99" s="304">
        <v>1.1195029343556418E-2</v>
      </c>
      <c r="H99" s="304">
        <v>1.3281369093980193E-2</v>
      </c>
      <c r="I99" s="304"/>
      <c r="J99" s="304">
        <v>0.14991666956251318</v>
      </c>
      <c r="K99" s="304">
        <v>0.18393440134115036</v>
      </c>
      <c r="L99" s="304">
        <v>0.20756834043731406</v>
      </c>
      <c r="M99" s="304"/>
      <c r="N99" s="304">
        <v>0.3379425770677717</v>
      </c>
      <c r="O99" s="304">
        <v>0.38446464343758857</v>
      </c>
      <c r="P99" s="304">
        <v>0.41711408425106955</v>
      </c>
      <c r="Q99" s="304"/>
      <c r="R99" s="304">
        <v>0.17638245792929719</v>
      </c>
      <c r="S99" s="304">
        <v>0.16548052040910818</v>
      </c>
      <c r="T99" s="304">
        <v>0.15780210325021113</v>
      </c>
      <c r="U99" s="304"/>
      <c r="V99" s="304">
        <v>0.11910934385875097</v>
      </c>
      <c r="W99" s="304">
        <v>0.1340771110219747</v>
      </c>
      <c r="X99" s="304">
        <v>0.14118897364648378</v>
      </c>
      <c r="Y99" s="304"/>
      <c r="Z99" s="304">
        <v>0.25738227274129616</v>
      </c>
      <c r="AA99" s="304">
        <v>0.25794767000637336</v>
      </c>
      <c r="AB99" s="304">
        <v>0.2320631198039175</v>
      </c>
      <c r="AC99" s="304"/>
      <c r="AD99" s="304">
        <v>0.19777985885031335</v>
      </c>
      <c r="AE99" s="304">
        <v>0.19521211352459503</v>
      </c>
      <c r="AF99" s="304">
        <v>0.12191536562138501</v>
      </c>
      <c r="AG99" s="304"/>
      <c r="AH99" s="304">
        <v>6.4012623979795638E-2</v>
      </c>
      <c r="AI99" s="304">
        <v>6.2519906069038692E-2</v>
      </c>
      <c r="AJ99" s="304">
        <v>3.2043117766068427E-2</v>
      </c>
      <c r="AK99" s="304"/>
      <c r="AL99" s="304">
        <v>2.6530377902815289E-2</v>
      </c>
      <c r="AM99" s="304">
        <v>4.1097451287229775E-2</v>
      </c>
      <c r="AN99" s="304">
        <v>6.7485941157869628E-2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1.6264624693011371</v>
      </c>
      <c r="C100" s="305">
        <f t="shared" si="83"/>
        <v>1.7373678022593257</v>
      </c>
      <c r="D100" s="305">
        <f t="shared" si="84"/>
        <v>1.6135082520059261</v>
      </c>
      <c r="E100" s="304"/>
      <c r="F100" s="304">
        <v>1.1916476609936607E-2</v>
      </c>
      <c r="G100" s="304">
        <v>1.5444629807307481E-2</v>
      </c>
      <c r="H100" s="304">
        <v>1.9386606457776619E-2</v>
      </c>
      <c r="I100" s="304"/>
      <c r="J100" s="304">
        <v>3.3081907469783213E-2</v>
      </c>
      <c r="K100" s="304">
        <v>4.6124756547184051E-2</v>
      </c>
      <c r="L100" s="304">
        <v>5.4560129212797799E-2</v>
      </c>
      <c r="M100" s="304"/>
      <c r="N100" s="304">
        <v>0.1597629547772596</v>
      </c>
      <c r="O100" s="304">
        <v>0.18478244569986213</v>
      </c>
      <c r="P100" s="304">
        <v>0.20823683302571727</v>
      </c>
      <c r="Q100" s="304"/>
      <c r="R100" s="304">
        <v>7.1132155841045541E-2</v>
      </c>
      <c r="S100" s="304">
        <v>8.8876091158278589E-2</v>
      </c>
      <c r="T100" s="304">
        <v>0.10742258372484739</v>
      </c>
      <c r="U100" s="304"/>
      <c r="V100" s="304">
        <v>0.19018585627162773</v>
      </c>
      <c r="W100" s="304">
        <v>0.20278979622187168</v>
      </c>
      <c r="X100" s="304">
        <v>0.23870820859881495</v>
      </c>
      <c r="Y100" s="304"/>
      <c r="Z100" s="304">
        <v>0.42823947926103856</v>
      </c>
      <c r="AA100" s="304">
        <v>0.4629227415205916</v>
      </c>
      <c r="AB100" s="304">
        <v>0.48063395118186208</v>
      </c>
      <c r="AC100" s="304"/>
      <c r="AD100" s="304">
        <v>0.28451595867341722</v>
      </c>
      <c r="AE100" s="304">
        <v>0.27920097013374867</v>
      </c>
      <c r="AF100" s="304">
        <v>0.16351165182899138</v>
      </c>
      <c r="AG100" s="304"/>
      <c r="AH100" s="304">
        <v>0.36768548906723575</v>
      </c>
      <c r="AI100" s="304">
        <v>0.3604764844986279</v>
      </c>
      <c r="AJ100" s="304">
        <v>0.19070217557303171</v>
      </c>
      <c r="AK100" s="304"/>
      <c r="AL100" s="304">
        <v>7.9942191329792925E-2</v>
      </c>
      <c r="AM100" s="304">
        <v>9.6749886671853663E-2</v>
      </c>
      <c r="AN100" s="304">
        <v>0.15034611240208684</v>
      </c>
    </row>
    <row r="101" spans="1:40" x14ac:dyDescent="0.2">
      <c r="A101" s="39" t="str">
        <f t="shared" si="80"/>
        <v>Elementary occupations</v>
      </c>
      <c r="B101" s="307">
        <f t="shared" si="82"/>
        <v>4.4023986087804641</v>
      </c>
      <c r="C101" s="307">
        <f t="shared" si="83"/>
        <v>3.5088110538139046</v>
      </c>
      <c r="D101" s="307">
        <f t="shared" si="84"/>
        <v>2.5803990416850726</v>
      </c>
      <c r="E101" s="307"/>
      <c r="F101" s="307">
        <v>3.6748840537535504E-3</v>
      </c>
      <c r="G101" s="307">
        <v>3.1179372935605581E-3</v>
      </c>
      <c r="H101" s="307">
        <v>2.4265676789966472E-3</v>
      </c>
      <c r="I101" s="307"/>
      <c r="J101" s="307">
        <v>7.0886644934655144E-2</v>
      </c>
      <c r="K101" s="307">
        <v>7.4340765472752063E-2</v>
      </c>
      <c r="L101" s="307">
        <v>9.010813985810523E-2</v>
      </c>
      <c r="M101" s="307"/>
      <c r="N101" s="307">
        <v>0.2221331553940421</v>
      </c>
      <c r="O101" s="307">
        <v>0.22694345995209583</v>
      </c>
      <c r="P101" s="307">
        <v>0.27874481539479434</v>
      </c>
      <c r="Q101" s="307"/>
      <c r="R101" s="307">
        <v>0.20101835883791522</v>
      </c>
      <c r="S101" s="307">
        <v>0.21901138457857014</v>
      </c>
      <c r="T101" s="307">
        <v>0.26388556149411929</v>
      </c>
      <c r="U101" s="307"/>
      <c r="V101" s="307">
        <v>0.15740856708329257</v>
      </c>
      <c r="W101" s="307">
        <v>0.16646248777951483</v>
      </c>
      <c r="X101" s="307">
        <v>0.18585556782382909</v>
      </c>
      <c r="Y101" s="307"/>
      <c r="Z101" s="307">
        <v>1.0493745383069182</v>
      </c>
      <c r="AA101" s="307">
        <v>0.84811002146824432</v>
      </c>
      <c r="AB101" s="307">
        <v>0.6870324015559689</v>
      </c>
      <c r="AC101" s="307"/>
      <c r="AD101" s="307">
        <v>1.4104597625258108</v>
      </c>
      <c r="AE101" s="307">
        <v>1.1895343953954207</v>
      </c>
      <c r="AF101" s="307">
        <v>0.87915067201939245</v>
      </c>
      <c r="AG101" s="307"/>
      <c r="AH101" s="307">
        <v>0.98682910831275872</v>
      </c>
      <c r="AI101" s="307">
        <v>0.6467507007302753</v>
      </c>
      <c r="AJ101" s="307">
        <v>9.5328264785732614E-2</v>
      </c>
      <c r="AK101" s="307"/>
      <c r="AL101" s="307">
        <v>0.30061358933131771</v>
      </c>
      <c r="AM101" s="307">
        <v>0.1345399011434707</v>
      </c>
      <c r="AN101" s="307">
        <v>9.7867051074134195E-2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Thames Valley Berkshire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Thames Valley Berkshire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Thames Valley Berkshire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Thames Valley Berkshire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Thames Valley Berkshire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Thames Valley Berkshire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Thames Valley Berkshire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Thames Valley Berkshire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Thames Valley Berkshire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0.64836689124513069</v>
      </c>
      <c r="C8" s="69">
        <v>0.81577052288836571</v>
      </c>
      <c r="D8" s="69">
        <v>0.93108674552631698</v>
      </c>
      <c r="E8" s="69">
        <v>0.95645870942742328</v>
      </c>
      <c r="F8" s="69">
        <v>1.262319445712359</v>
      </c>
      <c r="G8" s="10"/>
      <c r="H8" s="69">
        <f>F8-D8</f>
        <v>0.33123270018604201</v>
      </c>
      <c r="I8" s="69">
        <f>'RD T1'!E36</f>
        <v>0.57260809943166668</v>
      </c>
      <c r="J8" s="69">
        <f>SUM(H8:I8)</f>
        <v>0.90384079961770869</v>
      </c>
      <c r="L8" t="str">
        <f>A8</f>
        <v>11 Corporate managers and directors</v>
      </c>
      <c r="M8" s="69">
        <v>5.5703441015632862</v>
      </c>
      <c r="N8" s="69">
        <v>7.3852258929070569</v>
      </c>
      <c r="O8" s="69">
        <v>8.1012334089547462</v>
      </c>
      <c r="P8" s="69">
        <v>8.1693464980188821</v>
      </c>
      <c r="Q8" s="69">
        <v>10.572350313066021</v>
      </c>
      <c r="R8" s="10"/>
      <c r="S8" s="69">
        <f>Q8-O8</f>
        <v>2.471116904111275</v>
      </c>
      <c r="T8" s="69">
        <f>'RD T1'!E65</f>
        <v>4.8118093898853926</v>
      </c>
      <c r="U8" s="69">
        <f>SUM(S8:T8)</f>
        <v>7.2829262939966677</v>
      </c>
      <c r="W8" t="str">
        <f>A8</f>
        <v>11 Corporate managers and directors</v>
      </c>
      <c r="X8" s="69">
        <v>14.5027411709488</v>
      </c>
      <c r="Y8" s="69">
        <v>17.846683378149077</v>
      </c>
      <c r="Z8" s="69">
        <v>17.136814794718983</v>
      </c>
      <c r="AA8" s="69">
        <v>15.960939449492612</v>
      </c>
      <c r="AB8" s="69">
        <v>18.030205783211223</v>
      </c>
      <c r="AC8" s="69"/>
      <c r="AD8" s="69">
        <f>AB8-Z8</f>
        <v>0.8933909884922393</v>
      </c>
      <c r="AE8" s="69">
        <f>'RD T1'!E94</f>
        <v>9.5273532465016011</v>
      </c>
      <c r="AF8" s="69">
        <f>SUM(AD8:AE8)</f>
        <v>10.42074423499384</v>
      </c>
      <c r="AH8" t="str">
        <f>L8</f>
        <v>11 Corporate managers and directors</v>
      </c>
      <c r="AI8" s="69">
        <v>2.4643913607281807</v>
      </c>
      <c r="AJ8" s="69">
        <v>3.0567506975690946</v>
      </c>
      <c r="AK8" s="69">
        <v>3.1505935002906904</v>
      </c>
      <c r="AL8" s="69">
        <v>2.8365183987927987</v>
      </c>
      <c r="AM8" s="69">
        <v>3.1839525025250635</v>
      </c>
      <c r="AN8" s="69"/>
      <c r="AO8" s="69">
        <f>AM8-AK8</f>
        <v>3.3359002234373047E-2</v>
      </c>
      <c r="AP8" s="69">
        <f>'RD T1'!E123</f>
        <v>1.5725751050585246</v>
      </c>
      <c r="AQ8" s="69">
        <f>SUM(AO8:AP8)</f>
        <v>1.6059341072928977</v>
      </c>
      <c r="AS8" t="str">
        <f>W8</f>
        <v>11 Corporate managers and directors</v>
      </c>
      <c r="AT8" s="69">
        <v>3.9879293661425619</v>
      </c>
      <c r="AU8" s="69">
        <v>4.8416740289711164</v>
      </c>
      <c r="AV8" s="69">
        <v>4.7849361171255795</v>
      </c>
      <c r="AW8" s="69">
        <v>4.1719209701219828</v>
      </c>
      <c r="AX8" s="69">
        <v>4.5945693710634545</v>
      </c>
      <c r="AY8" s="69"/>
      <c r="AZ8" s="69">
        <f>AX8-AV8</f>
        <v>-0.190366746062125</v>
      </c>
      <c r="BA8" s="69">
        <f>'RD T1'!E152</f>
        <v>2.3395790239984291</v>
      </c>
      <c r="BB8" s="69">
        <f>SUM(AZ8:BA8)</f>
        <v>2.1492122779363041</v>
      </c>
      <c r="BD8" t="str">
        <f>AH8</f>
        <v>11 Corporate managers and directors</v>
      </c>
      <c r="BE8" s="69">
        <v>8.0330556218357394</v>
      </c>
      <c r="BF8" s="69">
        <v>8.5531431209784774</v>
      </c>
      <c r="BG8" s="69">
        <v>9.1676866234110577</v>
      </c>
      <c r="BH8" s="69">
        <v>7.7478594217599897</v>
      </c>
      <c r="BI8" s="69">
        <v>8.2657449417682667</v>
      </c>
      <c r="BJ8" s="69"/>
      <c r="BK8" s="69">
        <f>BI8-BG8</f>
        <v>-0.90194168164279098</v>
      </c>
      <c r="BL8" s="69">
        <f>'RD T1'!E181</f>
        <v>3.6757614958225995</v>
      </c>
      <c r="BM8" s="69">
        <f>SUM(BK8:BL8)</f>
        <v>2.7738198141798085</v>
      </c>
      <c r="BO8" t="str">
        <f>AS8</f>
        <v>11 Corporate managers and directors</v>
      </c>
      <c r="BP8" s="69">
        <v>6.7497596429941558</v>
      </c>
      <c r="BQ8" s="69">
        <v>7.5504573577390319</v>
      </c>
      <c r="BR8" s="69">
        <v>6.9983250142580511</v>
      </c>
      <c r="BS8" s="69">
        <v>6.1952027641958711</v>
      </c>
      <c r="BT8" s="69">
        <v>5.2578301355712833</v>
      </c>
      <c r="BU8" s="69"/>
      <c r="BV8" s="69">
        <f>BT8-BR8</f>
        <v>-1.7404948786867678</v>
      </c>
      <c r="BW8" s="69">
        <f>'RD T1'!E210</f>
        <v>2.6619708075058175</v>
      </c>
      <c r="BX8" s="69">
        <f>SUM(BV8:BW8)</f>
        <v>0.92147592881904972</v>
      </c>
      <c r="BZ8" t="str">
        <f>BD8</f>
        <v>11 Corporate managers and directors</v>
      </c>
      <c r="CA8" s="69">
        <v>4.5503076769863107</v>
      </c>
      <c r="CB8" s="69">
        <v>4.7117754005357568</v>
      </c>
      <c r="CC8" s="69">
        <v>4.5406235963131802</v>
      </c>
      <c r="CD8" s="69">
        <v>4.2493046838279698</v>
      </c>
      <c r="CE8" s="69">
        <v>3.2870545435094596</v>
      </c>
      <c r="CF8" s="69"/>
      <c r="CG8" s="69">
        <f>CE8-CC8</f>
        <v>-1.2535690528037207</v>
      </c>
      <c r="CH8" s="69">
        <f>'RD T1'!E239</f>
        <v>1.7052350449952394</v>
      </c>
      <c r="CI8" s="69">
        <f>SUM(CG8:CH8)</f>
        <v>0.45166599219151871</v>
      </c>
      <c r="CK8" t="str">
        <f>BO8</f>
        <v>11 Corporate managers and directors</v>
      </c>
      <c r="CL8" s="69">
        <v>0.65136496098408514</v>
      </c>
      <c r="CM8" s="69">
        <v>0.83637145016085435</v>
      </c>
      <c r="CN8" s="69">
        <v>0.76476052202233347</v>
      </c>
      <c r="CO8" s="69">
        <v>0.85460252608931697</v>
      </c>
      <c r="CP8" s="69">
        <v>1.1208487263268712</v>
      </c>
      <c r="CQ8" s="69"/>
      <c r="CR8" s="69">
        <f>CP8-CN8</f>
        <v>0.35608820430453769</v>
      </c>
      <c r="CS8" s="69">
        <f>'RD T1'!E268</f>
        <v>0.28094882374812336</v>
      </c>
      <c r="CT8" s="69">
        <f>SUM(CR8:CS8)</f>
        <v>0.63703702805266105</v>
      </c>
    </row>
    <row r="9" spans="1:98" x14ac:dyDescent="0.2">
      <c r="A9" s="10" t="str">
        <f>name!D5</f>
        <v>12 Other managers and proprietors</v>
      </c>
      <c r="B9" s="69">
        <v>0.24301856804909483</v>
      </c>
      <c r="C9" s="69">
        <v>0.33342061648377003</v>
      </c>
      <c r="D9" s="69">
        <v>0.34401677933881075</v>
      </c>
      <c r="E9" s="69">
        <v>0.4040027612870013</v>
      </c>
      <c r="F9" s="69">
        <v>0.54150307751103088</v>
      </c>
      <c r="H9" s="69">
        <f t="shared" ref="H9:H32" si="26">F9-D9</f>
        <v>0.19748629817222013</v>
      </c>
      <c r="I9" s="69">
        <f>'RD T1'!E37</f>
        <v>0.27194866609481261</v>
      </c>
      <c r="J9" s="69">
        <f t="shared" ref="J9:J32" si="27">SUM(H9:I9)</f>
        <v>0.46943496426703274</v>
      </c>
      <c r="L9" t="str">
        <f t="shared" ref="L9:L32" si="28">A9</f>
        <v>12 Other managers and proprietors</v>
      </c>
      <c r="M9" s="69">
        <v>1.9790417601704309</v>
      </c>
      <c r="N9" s="69">
        <v>2.5565645698103654</v>
      </c>
      <c r="O9" s="69">
        <v>2.7686340949363815</v>
      </c>
      <c r="P9" s="69">
        <v>3.2438076719357944</v>
      </c>
      <c r="Q9" s="69">
        <v>4.388471310309054</v>
      </c>
      <c r="S9" s="69">
        <f t="shared" ref="S9:S35" si="29">Q9-O9</f>
        <v>1.6198372153726726</v>
      </c>
      <c r="T9" s="69">
        <f>'RD T1'!E66</f>
        <v>2.1590917368424232</v>
      </c>
      <c r="U9" s="69">
        <f t="shared" ref="U9:U32" si="30">SUM(S9:T9)</f>
        <v>3.7789289522150957</v>
      </c>
      <c r="W9" t="str">
        <f t="shared" ref="W9:W32" si="31">A9</f>
        <v>12 Other managers and proprietors</v>
      </c>
      <c r="X9" s="69">
        <v>4.69383328223556</v>
      </c>
      <c r="Y9" s="69">
        <v>5.3705555763513617</v>
      </c>
      <c r="Z9" s="69">
        <v>5.1259162812721</v>
      </c>
      <c r="AA9" s="69">
        <v>5.530008023788195</v>
      </c>
      <c r="AB9" s="69">
        <v>6.5643641291918629</v>
      </c>
      <c r="AC9" s="69"/>
      <c r="AD9" s="69">
        <f t="shared" ref="AD9:AD32" si="32">AB9-Z9</f>
        <v>1.4384478479197629</v>
      </c>
      <c r="AE9" s="69">
        <f>'RD T1'!E95</f>
        <v>3.6907504091526726</v>
      </c>
      <c r="AF9" s="69">
        <f t="shared" ref="AF9:AF32" si="33">SUM(AD9:AE9)</f>
        <v>5.129198257072435</v>
      </c>
      <c r="AH9" t="str">
        <f t="shared" ref="AH9:AH32" si="34">L9</f>
        <v>12 Other managers and proprietors</v>
      </c>
      <c r="AI9" s="69">
        <v>1.2081569066226816</v>
      </c>
      <c r="AJ9" s="69">
        <v>1.4345723981554628</v>
      </c>
      <c r="AK9" s="69">
        <v>1.4741271339101225</v>
      </c>
      <c r="AL9" s="69">
        <v>1.4985081906169255</v>
      </c>
      <c r="AM9" s="69">
        <v>1.8023636353904093</v>
      </c>
      <c r="AN9" s="69"/>
      <c r="AO9" s="69">
        <f t="shared" ref="AO9:AO32" si="35">AM9-AK9</f>
        <v>0.32823650148028682</v>
      </c>
      <c r="AP9" s="69">
        <f>'RD T1'!E124</f>
        <v>1.0297980504794495</v>
      </c>
      <c r="AQ9" s="69">
        <f t="shared" ref="AQ9:AQ32" si="36">SUM(AO9:AP9)</f>
        <v>1.3580345519597363</v>
      </c>
      <c r="AS9" t="str">
        <f t="shared" ref="AS9:AS32" si="37">W9</f>
        <v>12 Other managers and proprietors</v>
      </c>
      <c r="AT9" s="69">
        <v>1.4866201168983919</v>
      </c>
      <c r="AU9" s="69">
        <v>1.7089484210629535</v>
      </c>
      <c r="AV9" s="69">
        <v>1.6668232421783649</v>
      </c>
      <c r="AW9" s="69">
        <v>1.8109016290014965</v>
      </c>
      <c r="AX9" s="69">
        <v>2.1138060170495656</v>
      </c>
      <c r="AY9" s="69"/>
      <c r="AZ9" s="69">
        <f t="shared" ref="AZ9:AZ32" si="38">AX9-AV9</f>
        <v>0.44698277487120075</v>
      </c>
      <c r="BA9" s="69">
        <f>'RD T1'!E153</f>
        <v>1.140276828713388</v>
      </c>
      <c r="BB9" s="69">
        <f t="shared" ref="BB9:BB32" si="39">SUM(AZ9:BA9)</f>
        <v>1.5872596035845887</v>
      </c>
      <c r="BD9" t="str">
        <f t="shared" ref="BD9:BD32" si="40">AH9</f>
        <v>12 Other managers and proprietors</v>
      </c>
      <c r="BE9" s="69">
        <v>3.6230817045867316</v>
      </c>
      <c r="BF9" s="69">
        <v>3.3333383421496263</v>
      </c>
      <c r="BG9" s="69">
        <v>3.5244004235801669</v>
      </c>
      <c r="BH9" s="69">
        <v>3.3702385075685499</v>
      </c>
      <c r="BI9" s="69">
        <v>3.5094016693299714</v>
      </c>
      <c r="BJ9" s="69"/>
      <c r="BK9" s="69">
        <f t="shared" ref="BK9:BK32" si="41">BI9-BG9</f>
        <v>-1.4998754250195478E-2</v>
      </c>
      <c r="BL9" s="69">
        <f>'RD T1'!E182</f>
        <v>1.6573150503476257</v>
      </c>
      <c r="BM9" s="69">
        <f t="shared" ref="BM9:BM32" si="42">SUM(BK9:BL9)</f>
        <v>1.6423162960974302</v>
      </c>
      <c r="BO9" t="str">
        <f t="shared" ref="BO9:BO32" si="43">AS9</f>
        <v>12 Other managers and proprietors</v>
      </c>
      <c r="BP9" s="69">
        <v>3.4828148480751002</v>
      </c>
      <c r="BQ9" s="69">
        <v>3.563473182396983</v>
      </c>
      <c r="BR9" s="69">
        <v>3.3800901795278038</v>
      </c>
      <c r="BS9" s="69">
        <v>3.5210639260144556</v>
      </c>
      <c r="BT9" s="69">
        <v>3.4069074107304358</v>
      </c>
      <c r="BU9" s="69"/>
      <c r="BV9" s="69">
        <f t="shared" ref="BV9:BV32" si="44">BT9-BR9</f>
        <v>2.6817231202632019E-2</v>
      </c>
      <c r="BW9" s="69">
        <f>'RD T1'!E211</f>
        <v>1.8354130111122815</v>
      </c>
      <c r="BX9" s="69">
        <f t="shared" ref="BX9:BX32" si="45">SUM(BV9:BW9)</f>
        <v>1.8622302423149135</v>
      </c>
      <c r="BZ9" t="str">
        <f t="shared" ref="BZ9:BZ32" si="46">BD9</f>
        <v>12 Other managers and proprietors</v>
      </c>
      <c r="CA9" s="69">
        <v>2.170953579496679</v>
      </c>
      <c r="CB9" s="69">
        <v>2.053270619236963</v>
      </c>
      <c r="CC9" s="69">
        <v>1.7681249172803066</v>
      </c>
      <c r="CD9" s="69">
        <v>1.8119515651707463</v>
      </c>
      <c r="CE9" s="69">
        <v>1.4297708502114652</v>
      </c>
      <c r="CF9" s="69"/>
      <c r="CG9" s="69">
        <f t="shared" ref="CG9:CG32" si="47">CE9-CC9</f>
        <v>-0.33835406706884141</v>
      </c>
      <c r="CH9" s="69">
        <f>'RD T1'!E240</f>
        <v>0.74430694553300702</v>
      </c>
      <c r="CI9" s="69">
        <f t="shared" ref="CI9:CI32" si="48">SUM(CG9:CH9)</f>
        <v>0.40595287846416561</v>
      </c>
      <c r="CK9" t="str">
        <f t="shared" ref="CK9:CK32" si="49">BO9</f>
        <v>12 Other managers and proprietors</v>
      </c>
      <c r="CL9" s="69">
        <v>0.61914612275458858</v>
      </c>
      <c r="CM9" s="69">
        <v>0.6786605568877494</v>
      </c>
      <c r="CN9" s="69">
        <v>0.59588864994707247</v>
      </c>
      <c r="CO9" s="69">
        <v>0.72997696306348758</v>
      </c>
      <c r="CP9" s="69">
        <v>0.93850350934269633</v>
      </c>
      <c r="CQ9" s="69"/>
      <c r="CR9" s="69">
        <f t="shared" ref="CR9:CR32" si="50">CP9-CN9</f>
        <v>0.34261485939562386</v>
      </c>
      <c r="CS9" s="69">
        <f>'RD T1'!E269</f>
        <v>0.26263771535769709</v>
      </c>
      <c r="CT9" s="69">
        <f t="shared" ref="CT9:CT32" si="51">SUM(CR9:CS9)</f>
        <v>0.60525257475332095</v>
      </c>
    </row>
    <row r="10" spans="1:98" x14ac:dyDescent="0.2">
      <c r="A10" s="10" t="str">
        <f>name!D6</f>
        <v>21 Science, research, engineering and technology professionals</v>
      </c>
      <c r="B10" s="69">
        <v>2.0797239090354136</v>
      </c>
      <c r="C10" s="69">
        <v>2.639670272599445</v>
      </c>
      <c r="D10" s="69">
        <v>2.7921513788026879</v>
      </c>
      <c r="E10" s="69">
        <v>3.517157327892964</v>
      </c>
      <c r="F10" s="69">
        <v>4.4486720680686336</v>
      </c>
      <c r="G10" s="11"/>
      <c r="H10" s="69">
        <f t="shared" si="26"/>
        <v>1.6565206892659456</v>
      </c>
      <c r="I10" s="69">
        <f>'RD T1'!E38</f>
        <v>1.4169514753588055</v>
      </c>
      <c r="J10" s="69">
        <f t="shared" si="27"/>
        <v>3.0734721646247509</v>
      </c>
      <c r="L10" t="str">
        <f t="shared" si="28"/>
        <v>21 Science, research, engineering and technology professionals</v>
      </c>
      <c r="M10" s="69">
        <v>9.7889601768136814</v>
      </c>
      <c r="N10" s="69">
        <v>12.701365910903068</v>
      </c>
      <c r="O10" s="69">
        <v>14.488160274568378</v>
      </c>
      <c r="P10" s="69">
        <v>19.804453306835075</v>
      </c>
      <c r="Q10" s="69">
        <v>26.850638308228845</v>
      </c>
      <c r="R10" s="11"/>
      <c r="S10" s="69">
        <f t="shared" si="29"/>
        <v>12.362478033660468</v>
      </c>
      <c r="T10" s="69">
        <f>'RD T1'!E67</f>
        <v>8.5101552090177517</v>
      </c>
      <c r="U10" s="69">
        <f t="shared" si="30"/>
        <v>20.872633242678219</v>
      </c>
      <c r="W10" t="str">
        <f t="shared" si="31"/>
        <v>21 Science, research, engineering and technology professionals</v>
      </c>
      <c r="X10" s="69">
        <v>19.283436570157658</v>
      </c>
      <c r="Y10" s="69">
        <v>21.57297202441222</v>
      </c>
      <c r="Z10" s="69">
        <v>21.115889193418418</v>
      </c>
      <c r="AA10" s="69">
        <v>25.636128568803258</v>
      </c>
      <c r="AB10" s="69">
        <v>27.638058672544968</v>
      </c>
      <c r="AC10" s="69"/>
      <c r="AD10" s="69">
        <f t="shared" si="32"/>
        <v>6.5221694791265499</v>
      </c>
      <c r="AE10" s="69">
        <f>'RD T1'!E96</f>
        <v>10.248435923492226</v>
      </c>
      <c r="AF10" s="69">
        <f t="shared" si="33"/>
        <v>16.770605402618777</v>
      </c>
      <c r="AH10" t="str">
        <f t="shared" si="34"/>
        <v>21 Science, research, engineering and technology professionals</v>
      </c>
      <c r="AI10" s="69">
        <v>1.9478165907772125</v>
      </c>
      <c r="AJ10" s="69">
        <v>2.357385393387383</v>
      </c>
      <c r="AK10" s="69">
        <v>2.3839407723725183</v>
      </c>
      <c r="AL10" s="69">
        <v>3.0689062266832048</v>
      </c>
      <c r="AM10" s="69">
        <v>3.6087700506021809</v>
      </c>
      <c r="AN10" s="69"/>
      <c r="AO10" s="69">
        <f t="shared" si="35"/>
        <v>1.2248292782296626</v>
      </c>
      <c r="AP10" s="69">
        <f>'RD T1'!E125</f>
        <v>1.191891913504906</v>
      </c>
      <c r="AQ10" s="69">
        <f t="shared" si="36"/>
        <v>2.4167211917345686</v>
      </c>
      <c r="AS10" t="str">
        <f t="shared" si="37"/>
        <v>21 Science, research, engineering and technology professionals</v>
      </c>
      <c r="AT10" s="69">
        <v>4.600261096761125</v>
      </c>
      <c r="AU10" s="69">
        <v>5.0026479135501249</v>
      </c>
      <c r="AV10" s="69">
        <v>4.9249105887748668</v>
      </c>
      <c r="AW10" s="69">
        <v>5.4928810729111044</v>
      </c>
      <c r="AX10" s="69">
        <v>5.7144976633936775</v>
      </c>
      <c r="AY10" s="69"/>
      <c r="AZ10" s="69">
        <f t="shared" si="38"/>
        <v>0.78958707461881072</v>
      </c>
      <c r="BA10" s="69">
        <f>'RD T1'!E154</f>
        <v>2.0955721474751052</v>
      </c>
      <c r="BB10" s="69">
        <f t="shared" si="39"/>
        <v>2.885159222093916</v>
      </c>
      <c r="BD10" t="str">
        <f t="shared" si="40"/>
        <v>21 Science, research, engineering and technology professionals</v>
      </c>
      <c r="BE10" s="69">
        <v>5.3649669941615015</v>
      </c>
      <c r="BF10" s="69">
        <v>4.8826372612204656</v>
      </c>
      <c r="BG10" s="69">
        <v>5.1424937124403058</v>
      </c>
      <c r="BH10" s="69">
        <v>4.9055789465615049</v>
      </c>
      <c r="BI10" s="69">
        <v>4.5215731131890191</v>
      </c>
      <c r="BJ10" s="69"/>
      <c r="BK10" s="69">
        <f t="shared" si="41"/>
        <v>-0.62092059925128673</v>
      </c>
      <c r="BL10" s="69">
        <f>'RD T1'!E183</f>
        <v>1.4251586761462882</v>
      </c>
      <c r="BM10" s="69">
        <f t="shared" si="42"/>
        <v>0.80423807689500149</v>
      </c>
      <c r="BO10" t="str">
        <f t="shared" si="43"/>
        <v>21 Science, research, engineering and technology professionals</v>
      </c>
      <c r="BP10" s="69">
        <v>4.0449561561586842</v>
      </c>
      <c r="BQ10" s="69">
        <v>3.9737607028606501</v>
      </c>
      <c r="BR10" s="69">
        <v>3.7652298973756126</v>
      </c>
      <c r="BS10" s="69">
        <v>4.1683926964297049</v>
      </c>
      <c r="BT10" s="69">
        <v>3.7635076092590847</v>
      </c>
      <c r="BU10" s="69"/>
      <c r="BV10" s="69">
        <f t="shared" si="44"/>
        <v>-1.7222881165279702E-3</v>
      </c>
      <c r="BW10" s="69">
        <f>'RD T1'!E212</f>
        <v>1.3711841185996132</v>
      </c>
      <c r="BX10" s="69">
        <f t="shared" si="45"/>
        <v>1.3694618304830852</v>
      </c>
      <c r="BZ10" t="str">
        <f t="shared" si="46"/>
        <v>21 Science, research, engineering and technology professionals</v>
      </c>
      <c r="CA10" s="69">
        <v>3.1979735166839189</v>
      </c>
      <c r="CB10" s="69">
        <v>3.0924478477469037</v>
      </c>
      <c r="CC10" s="69">
        <v>2.8752909150215853</v>
      </c>
      <c r="CD10" s="69">
        <v>3.7857320659220992</v>
      </c>
      <c r="CE10" s="69">
        <v>2.9536455775801644</v>
      </c>
      <c r="CF10" s="69"/>
      <c r="CG10" s="69">
        <f t="shared" si="47"/>
        <v>7.8354662558579147E-2</v>
      </c>
      <c r="CH10" s="69">
        <f>'RD T1'!E241</f>
        <v>0.98022407169910952</v>
      </c>
      <c r="CI10" s="69">
        <f t="shared" si="48"/>
        <v>1.0585787342576887</v>
      </c>
      <c r="CK10" t="str">
        <f t="shared" si="49"/>
        <v>21 Science, research, engineering and technology professionals</v>
      </c>
      <c r="CL10" s="69">
        <v>0.48769937690424953</v>
      </c>
      <c r="CM10" s="69">
        <v>0.68422456845556889</v>
      </c>
      <c r="CN10" s="69">
        <v>0.66943408096070744</v>
      </c>
      <c r="CO10" s="69">
        <v>1.2556496968213489</v>
      </c>
      <c r="CP10" s="69">
        <v>2.0322812272301802</v>
      </c>
      <c r="CQ10" s="69"/>
      <c r="CR10" s="69">
        <f t="shared" si="50"/>
        <v>1.3628471462694729</v>
      </c>
      <c r="CS10" s="69">
        <f>'RD T1'!E270</f>
        <v>0.40613327912992209</v>
      </c>
      <c r="CT10" s="69">
        <f t="shared" si="51"/>
        <v>1.768980425399395</v>
      </c>
    </row>
    <row r="11" spans="1:98" x14ac:dyDescent="0.2">
      <c r="A11" s="10" t="str">
        <f>name!D7</f>
        <v>22 Health professionals</v>
      </c>
      <c r="B11" s="69">
        <v>0.79414559874971691</v>
      </c>
      <c r="C11" s="69">
        <v>1.1386471951811417</v>
      </c>
      <c r="D11" s="69">
        <v>1.1853984276734244</v>
      </c>
      <c r="E11" s="69">
        <v>1.3675354080795417</v>
      </c>
      <c r="F11" s="69">
        <v>1.6527590804069265</v>
      </c>
      <c r="G11" s="11"/>
      <c r="H11" s="69">
        <f t="shared" si="26"/>
        <v>0.46736065273350214</v>
      </c>
      <c r="I11" s="69">
        <f>'RD T1'!E39</f>
        <v>0.73198623657740369</v>
      </c>
      <c r="J11" s="69">
        <f t="shared" si="27"/>
        <v>1.1993468893109058</v>
      </c>
      <c r="L11" t="str">
        <f t="shared" si="28"/>
        <v>22 Health professionals</v>
      </c>
      <c r="M11" s="69">
        <v>2.6054746790038963</v>
      </c>
      <c r="N11" s="69">
        <v>3.8023045848635797</v>
      </c>
      <c r="O11" s="69">
        <v>3.9925044753837877</v>
      </c>
      <c r="P11" s="69">
        <v>4.3496535520544448</v>
      </c>
      <c r="Q11" s="69">
        <v>5.0848854492561566</v>
      </c>
      <c r="R11" s="11"/>
      <c r="S11" s="69">
        <f t="shared" si="29"/>
        <v>1.0923809738723689</v>
      </c>
      <c r="T11" s="69">
        <f>'RD T1'!E68</f>
        <v>2.4506168129360439</v>
      </c>
      <c r="U11" s="69">
        <f t="shared" si="30"/>
        <v>3.5429977868084128</v>
      </c>
      <c r="W11" t="str">
        <f t="shared" si="31"/>
        <v>22 Health professionals</v>
      </c>
      <c r="X11" s="69">
        <v>5.5889037340634289</v>
      </c>
      <c r="Y11" s="69">
        <v>7.3163813171478145</v>
      </c>
      <c r="Z11" s="69">
        <v>7.155488088283759</v>
      </c>
      <c r="AA11" s="69">
        <v>7.1353724248380406</v>
      </c>
      <c r="AB11" s="69">
        <v>7.6049313149706057</v>
      </c>
      <c r="AC11" s="69"/>
      <c r="AD11" s="69">
        <f t="shared" si="32"/>
        <v>0.44944322668684666</v>
      </c>
      <c r="AE11" s="69">
        <f>'RD T1'!E97</f>
        <v>4.1238782411806492</v>
      </c>
      <c r="AF11" s="69">
        <f t="shared" si="33"/>
        <v>4.5733214678674958</v>
      </c>
      <c r="AH11" t="str">
        <f t="shared" si="34"/>
        <v>22 Health professionals</v>
      </c>
      <c r="AI11" s="69">
        <v>2.7474058041170668</v>
      </c>
      <c r="AJ11" s="69">
        <v>2.4624772631333438</v>
      </c>
      <c r="AK11" s="69">
        <v>2.1770763257163228</v>
      </c>
      <c r="AL11" s="69">
        <v>1.1933960845666822</v>
      </c>
      <c r="AM11" s="69">
        <v>0.50512279546631356</v>
      </c>
      <c r="AN11" s="69"/>
      <c r="AO11" s="69">
        <f t="shared" si="35"/>
        <v>-1.6719535302500093</v>
      </c>
      <c r="AP11" s="69">
        <f>'RD T1'!E126</f>
        <v>0.40653787268660946</v>
      </c>
      <c r="AQ11" s="69">
        <f t="shared" si="36"/>
        <v>-1.2654156575633997</v>
      </c>
      <c r="AS11" t="str">
        <f t="shared" si="37"/>
        <v>22 Health professionals</v>
      </c>
      <c r="AT11" s="69">
        <v>0.45202216475169288</v>
      </c>
      <c r="AU11" s="69">
        <v>0.59109269753097105</v>
      </c>
      <c r="AV11" s="69">
        <v>0.65441114616186891</v>
      </c>
      <c r="AW11" s="69">
        <v>0.67254820523843606</v>
      </c>
      <c r="AX11" s="69">
        <v>0.72896158246280407</v>
      </c>
      <c r="AY11" s="69"/>
      <c r="AZ11" s="69">
        <f t="shared" si="38"/>
        <v>7.4550436300935163E-2</v>
      </c>
      <c r="BA11" s="69">
        <f>'RD T1'!E155</f>
        <v>0.35266401699772776</v>
      </c>
      <c r="BB11" s="69">
        <f t="shared" si="39"/>
        <v>0.42721445329866292</v>
      </c>
      <c r="BD11" t="str">
        <f t="shared" si="40"/>
        <v>22 Health professionals</v>
      </c>
      <c r="BE11" s="69">
        <v>1.6005385042400784</v>
      </c>
      <c r="BF11" s="69">
        <v>1.9843781975629353</v>
      </c>
      <c r="BG11" s="69">
        <v>2.1598671050248828</v>
      </c>
      <c r="BH11" s="69">
        <v>2.1692141501200708</v>
      </c>
      <c r="BI11" s="69">
        <v>2.367659169632272</v>
      </c>
      <c r="BJ11" s="69"/>
      <c r="BK11" s="69">
        <f t="shared" si="41"/>
        <v>0.20779206460738919</v>
      </c>
      <c r="BL11" s="69">
        <f>'RD T1'!E184</f>
        <v>1.265896726073438</v>
      </c>
      <c r="BM11" s="69">
        <f t="shared" si="42"/>
        <v>1.4736887906808271</v>
      </c>
      <c r="BO11" t="str">
        <f t="shared" si="43"/>
        <v>22 Health professionals</v>
      </c>
      <c r="BP11" s="69">
        <v>1.191385305701659</v>
      </c>
      <c r="BQ11" s="69">
        <v>1.4148286943462687</v>
      </c>
      <c r="BR11" s="69">
        <v>1.4009707892283554</v>
      </c>
      <c r="BS11" s="69">
        <v>1.3762343476429402</v>
      </c>
      <c r="BT11" s="69">
        <v>1.1471994007546438</v>
      </c>
      <c r="BU11" s="69"/>
      <c r="BV11" s="69">
        <f t="shared" si="44"/>
        <v>-0.25377138847371161</v>
      </c>
      <c r="BW11" s="69">
        <f>'RD T1'!E213</f>
        <v>0.61301058699249056</v>
      </c>
      <c r="BX11" s="69">
        <f t="shared" si="45"/>
        <v>0.35923919851877895</v>
      </c>
      <c r="BZ11" t="str">
        <f t="shared" si="46"/>
        <v>22 Health professionals</v>
      </c>
      <c r="CA11" s="69">
        <v>0.70531478827390903</v>
      </c>
      <c r="CB11" s="69">
        <v>0.8949269711107698</v>
      </c>
      <c r="CC11" s="69">
        <v>0.73856811353795737</v>
      </c>
      <c r="CD11" s="69">
        <v>0.74998394463148521</v>
      </c>
      <c r="CE11" s="69">
        <v>0.50004049735116141</v>
      </c>
      <c r="CF11" s="69"/>
      <c r="CG11" s="69">
        <f t="shared" si="47"/>
        <v>-0.23852761618679597</v>
      </c>
      <c r="CH11" s="69">
        <f>'RD T1'!E242</f>
        <v>0.28217404932847828</v>
      </c>
      <c r="CI11" s="69">
        <f t="shared" si="48"/>
        <v>4.3646433141682317E-2</v>
      </c>
      <c r="CK11" t="str">
        <f t="shared" si="49"/>
        <v>22 Health professionals</v>
      </c>
      <c r="CL11" s="69">
        <v>6.9917235288681739E-2</v>
      </c>
      <c r="CM11" s="69">
        <v>0.12431374872223322</v>
      </c>
      <c r="CN11" s="69">
        <v>0.12687435220802482</v>
      </c>
      <c r="CO11" s="69">
        <v>0.18614848323114347</v>
      </c>
      <c r="CP11" s="69">
        <v>0.32853812066000843</v>
      </c>
      <c r="CQ11" s="69"/>
      <c r="CR11" s="69">
        <f t="shared" si="50"/>
        <v>0.20166376845198361</v>
      </c>
      <c r="CS11" s="69">
        <f>'RD T1'!E271</f>
        <v>8.1883859816489768E-2</v>
      </c>
      <c r="CT11" s="69">
        <f t="shared" si="51"/>
        <v>0.28354762826847335</v>
      </c>
    </row>
    <row r="12" spans="1:98" x14ac:dyDescent="0.2">
      <c r="A12" s="10" t="str">
        <f>name!D8</f>
        <v>23 Teaching and other educational professionals</v>
      </c>
      <c r="B12" s="69">
        <v>1.8222169122065817</v>
      </c>
      <c r="C12" s="69">
        <v>2.2037580689165095</v>
      </c>
      <c r="D12" s="69">
        <v>2.2799161999952426</v>
      </c>
      <c r="E12" s="69">
        <v>2.4048408430507675</v>
      </c>
      <c r="F12" s="69">
        <v>2.8052508508221732</v>
      </c>
      <c r="G12" s="11"/>
      <c r="H12" s="69">
        <f t="shared" si="26"/>
        <v>0.52533465082693054</v>
      </c>
      <c r="I12" s="69">
        <f>'RD T1'!E40</f>
        <v>1.2852607968879119</v>
      </c>
      <c r="J12" s="69">
        <f t="shared" si="27"/>
        <v>1.8105954477148425</v>
      </c>
      <c r="L12" t="str">
        <f t="shared" si="28"/>
        <v>23 Teaching and other educational professionals</v>
      </c>
      <c r="M12" s="69">
        <v>10.404553482361949</v>
      </c>
      <c r="N12" s="69">
        <v>12.893990022468456</v>
      </c>
      <c r="O12" s="69">
        <v>13.041140342298389</v>
      </c>
      <c r="P12" s="69">
        <v>13.714934488100456</v>
      </c>
      <c r="Q12" s="69">
        <v>15.734633246373491</v>
      </c>
      <c r="R12" s="11"/>
      <c r="S12" s="69">
        <f t="shared" si="29"/>
        <v>2.6934929040751019</v>
      </c>
      <c r="T12" s="69">
        <f>'RD T1'!E69</f>
        <v>7.6505848292079142</v>
      </c>
      <c r="U12" s="69">
        <f t="shared" si="30"/>
        <v>10.344077733283015</v>
      </c>
      <c r="W12" t="str">
        <f t="shared" si="31"/>
        <v>23 Teaching and other educational professionals</v>
      </c>
      <c r="X12" s="69">
        <v>7.583376710744683</v>
      </c>
      <c r="Y12" s="69">
        <v>7.5000414149907613</v>
      </c>
      <c r="Z12" s="69">
        <v>7.2202767599799014</v>
      </c>
      <c r="AA12" s="69">
        <v>5.9318495453235585</v>
      </c>
      <c r="AB12" s="69">
        <v>5.1105443691386219</v>
      </c>
      <c r="AC12" s="69"/>
      <c r="AD12" s="69">
        <f t="shared" si="32"/>
        <v>-2.1097323908412795</v>
      </c>
      <c r="AE12" s="69">
        <f>'RD T1'!E98</f>
        <v>3.002833166472378</v>
      </c>
      <c r="AF12" s="69">
        <f t="shared" si="33"/>
        <v>0.89310077563109846</v>
      </c>
      <c r="AH12" t="str">
        <f t="shared" si="34"/>
        <v>23 Teaching and other educational professionals</v>
      </c>
      <c r="AI12" s="69">
        <v>1.0068042761705713</v>
      </c>
      <c r="AJ12" s="69">
        <v>0.66725548724608819</v>
      </c>
      <c r="AK12" s="69">
        <v>0.5777625079145623</v>
      </c>
      <c r="AL12" s="69">
        <v>0.34654274871784191</v>
      </c>
      <c r="AM12" s="69">
        <v>0.35367538475018312</v>
      </c>
      <c r="AN12" s="69"/>
      <c r="AO12" s="69">
        <f t="shared" si="35"/>
        <v>-0.22408712316437918</v>
      </c>
      <c r="AP12" s="69">
        <f>'RD T1'!E127</f>
        <v>0.11303130866065178</v>
      </c>
      <c r="AQ12" s="69">
        <f t="shared" si="36"/>
        <v>-0.1110558145037274</v>
      </c>
      <c r="AS12" t="str">
        <f t="shared" si="37"/>
        <v>23 Teaching and other educational professionals</v>
      </c>
      <c r="AT12" s="69">
        <v>0.26772765252076597</v>
      </c>
      <c r="AU12" s="69">
        <v>0.30173246329219788</v>
      </c>
      <c r="AV12" s="69">
        <v>0.29703257763570767</v>
      </c>
      <c r="AW12" s="69">
        <v>0.24576688434763838</v>
      </c>
      <c r="AX12" s="69">
        <v>0.22799543685956813</v>
      </c>
      <c r="AY12" s="69"/>
      <c r="AZ12" s="69">
        <f t="shared" si="38"/>
        <v>-6.9037140776139538E-2</v>
      </c>
      <c r="BA12" s="69">
        <f>'RD T1'!E156</f>
        <v>0.11853878027832918</v>
      </c>
      <c r="BB12" s="69">
        <f t="shared" si="39"/>
        <v>4.9501639502189637E-2</v>
      </c>
      <c r="BD12" t="str">
        <f t="shared" si="40"/>
        <v>23 Teaching and other educational professionals</v>
      </c>
      <c r="BE12" s="69">
        <v>0.95168398748557514</v>
      </c>
      <c r="BF12" s="69">
        <v>0.95951840947210176</v>
      </c>
      <c r="BG12" s="69">
        <v>1.0774939739698002</v>
      </c>
      <c r="BH12" s="69">
        <v>1.0381603809556781</v>
      </c>
      <c r="BI12" s="69">
        <v>1.2442535205516325</v>
      </c>
      <c r="BJ12" s="69"/>
      <c r="BK12" s="69">
        <f t="shared" si="41"/>
        <v>0.16675954658183234</v>
      </c>
      <c r="BL12" s="69">
        <f>'RD T1'!E185</f>
        <v>0.4594970193973974</v>
      </c>
      <c r="BM12" s="69">
        <f t="shared" si="42"/>
        <v>0.62625656597922974</v>
      </c>
      <c r="BO12" t="str">
        <f t="shared" si="43"/>
        <v>23 Teaching and other educational professionals</v>
      </c>
      <c r="BP12" s="69">
        <v>0.76527135204717223</v>
      </c>
      <c r="BQ12" s="69">
        <v>0.77856158938394815</v>
      </c>
      <c r="BR12" s="69">
        <v>0.77839653589944835</v>
      </c>
      <c r="BS12" s="69">
        <v>0.72071315916651213</v>
      </c>
      <c r="BT12" s="69">
        <v>0.68105743440970257</v>
      </c>
      <c r="BU12" s="69"/>
      <c r="BV12" s="69">
        <f t="shared" si="44"/>
        <v>-9.7339101489745783E-2</v>
      </c>
      <c r="BW12" s="69">
        <f>'RD T1'!E214</f>
        <v>0.31983398492948473</v>
      </c>
      <c r="BX12" s="69">
        <f t="shared" si="45"/>
        <v>0.22249488343973894</v>
      </c>
      <c r="BZ12" t="str">
        <f t="shared" si="46"/>
        <v>23 Teaching and other educational professionals</v>
      </c>
      <c r="CA12" s="69">
        <v>0.51801066543894625</v>
      </c>
      <c r="CB12" s="69">
        <v>0.51373772189218037</v>
      </c>
      <c r="CC12" s="69">
        <v>0.48309116658917539</v>
      </c>
      <c r="CD12" s="69">
        <v>0.50323026348349309</v>
      </c>
      <c r="CE12" s="69">
        <v>0.44728094780604172</v>
      </c>
      <c r="CF12" s="69"/>
      <c r="CG12" s="69">
        <f t="shared" si="47"/>
        <v>-3.5810218783133674E-2</v>
      </c>
      <c r="CH12" s="69">
        <f>'RD T1'!E243</f>
        <v>0.20466481381668741</v>
      </c>
      <c r="CI12" s="69">
        <f t="shared" si="48"/>
        <v>0.16885459503355374</v>
      </c>
      <c r="CK12" t="str">
        <f t="shared" si="49"/>
        <v>23 Teaching and other educational professionals</v>
      </c>
      <c r="CL12" s="69">
        <v>7.5085387623673214E-2</v>
      </c>
      <c r="CM12" s="69">
        <v>0.10409357915398371</v>
      </c>
      <c r="CN12" s="69">
        <v>0.11344154775382589</v>
      </c>
      <c r="CO12" s="69">
        <v>0.14420218585342159</v>
      </c>
      <c r="CP12" s="69">
        <v>0.17873001317009962</v>
      </c>
      <c r="CQ12" s="69"/>
      <c r="CR12" s="69">
        <f t="shared" si="50"/>
        <v>6.5288465416273728E-2</v>
      </c>
      <c r="CS12" s="69">
        <f>'RD T1'!E272</f>
        <v>5.223915640279192E-2</v>
      </c>
      <c r="CT12" s="69">
        <f t="shared" si="51"/>
        <v>0.11752762181906565</v>
      </c>
    </row>
    <row r="13" spans="1:98" x14ac:dyDescent="0.2">
      <c r="A13" s="10" t="str">
        <f>name!D9</f>
        <v>24 Business, media and public service professionals</v>
      </c>
      <c r="B13" s="69">
        <v>0.64001503358482836</v>
      </c>
      <c r="C13" s="69">
        <v>0.81109663364833384</v>
      </c>
      <c r="D13" s="69">
        <v>0.93534461772209165</v>
      </c>
      <c r="E13" s="69">
        <v>1.0868391961780011</v>
      </c>
      <c r="F13" s="69">
        <v>1.4536728554426794</v>
      </c>
      <c r="G13" s="11"/>
      <c r="H13" s="69">
        <f t="shared" si="26"/>
        <v>0.51832823772058778</v>
      </c>
      <c r="I13" s="69">
        <f>'RD T1'!E41</f>
        <v>0.58736504352463903</v>
      </c>
      <c r="J13" s="69">
        <f t="shared" si="27"/>
        <v>1.1056932812452267</v>
      </c>
      <c r="L13" t="str">
        <f t="shared" si="28"/>
        <v>24 Business, media and public service professionals</v>
      </c>
      <c r="M13" s="69">
        <v>8.0549210082296998</v>
      </c>
      <c r="N13" s="69">
        <v>10.548468144445609</v>
      </c>
      <c r="O13" s="69">
        <v>11.465110804098279</v>
      </c>
      <c r="P13" s="69">
        <v>13.036483734210414</v>
      </c>
      <c r="Q13" s="69">
        <v>16.339990361610631</v>
      </c>
      <c r="R13" s="11"/>
      <c r="S13" s="69">
        <f t="shared" si="29"/>
        <v>4.8748795575123527</v>
      </c>
      <c r="T13" s="69">
        <f>'RD T1'!E70</f>
        <v>6.9178793314722915</v>
      </c>
      <c r="U13" s="69">
        <f t="shared" si="30"/>
        <v>11.792758888984643</v>
      </c>
      <c r="W13" t="str">
        <f t="shared" si="31"/>
        <v>24 Business, media and public service professionals</v>
      </c>
      <c r="X13" s="69">
        <v>15.10104029086343</v>
      </c>
      <c r="Y13" s="69">
        <v>17.375374768774591</v>
      </c>
      <c r="Z13" s="69">
        <v>17.715090470710756</v>
      </c>
      <c r="AA13" s="69">
        <v>18.276685101243253</v>
      </c>
      <c r="AB13" s="69">
        <v>19.58626469002872</v>
      </c>
      <c r="AC13" s="69"/>
      <c r="AD13" s="69">
        <f t="shared" si="32"/>
        <v>1.8711742193179646</v>
      </c>
      <c r="AE13" s="69">
        <f>'RD T1'!E99</f>
        <v>9.4886011034137905</v>
      </c>
      <c r="AF13" s="69">
        <f t="shared" si="33"/>
        <v>11.359775322731755</v>
      </c>
      <c r="AH13" t="str">
        <f t="shared" si="34"/>
        <v>24 Business, media and public service professionals</v>
      </c>
      <c r="AI13" s="69">
        <v>1.5602000159339515</v>
      </c>
      <c r="AJ13" s="69">
        <v>1.6813760393476298</v>
      </c>
      <c r="AK13" s="69">
        <v>1.7921582708587873</v>
      </c>
      <c r="AL13" s="69">
        <v>1.7071689623784481</v>
      </c>
      <c r="AM13" s="69">
        <v>1.8359930697522207</v>
      </c>
      <c r="AN13" s="69"/>
      <c r="AO13" s="69">
        <f t="shared" si="35"/>
        <v>4.3834798893433335E-2</v>
      </c>
      <c r="AP13" s="69">
        <f>'RD T1'!E128</f>
        <v>0.67133848997033296</v>
      </c>
      <c r="AQ13" s="69">
        <f t="shared" si="36"/>
        <v>0.7151732888637663</v>
      </c>
      <c r="AS13" t="str">
        <f t="shared" si="37"/>
        <v>24 Business, media and public service professionals</v>
      </c>
      <c r="AT13" s="69">
        <v>2.2833468532522874</v>
      </c>
      <c r="AU13" s="69">
        <v>2.5858728687016357</v>
      </c>
      <c r="AV13" s="69">
        <v>2.6979664331979074</v>
      </c>
      <c r="AW13" s="69">
        <v>2.8271949845775834</v>
      </c>
      <c r="AX13" s="69">
        <v>3.2102695243273685</v>
      </c>
      <c r="AY13" s="69"/>
      <c r="AZ13" s="69">
        <f t="shared" si="38"/>
        <v>0.51230309112946104</v>
      </c>
      <c r="BA13" s="69">
        <f>'RD T1'!E157</f>
        <v>1.4434040760670233</v>
      </c>
      <c r="BB13" s="69">
        <f t="shared" si="39"/>
        <v>1.9557071671964843</v>
      </c>
      <c r="BD13" t="str">
        <f t="shared" si="40"/>
        <v>24 Business, media and public service professionals</v>
      </c>
      <c r="BE13" s="69">
        <v>4.5306801364873239</v>
      </c>
      <c r="BF13" s="69">
        <v>4.6398491778927591</v>
      </c>
      <c r="BG13" s="69">
        <v>5.2700485945778244</v>
      </c>
      <c r="BH13" s="69">
        <v>5.4413345484457398</v>
      </c>
      <c r="BI13" s="69">
        <v>5.8040586234246154</v>
      </c>
      <c r="BJ13" s="69"/>
      <c r="BK13" s="69">
        <f t="shared" si="41"/>
        <v>0.53401002884679105</v>
      </c>
      <c r="BL13" s="69">
        <f>'RD T1'!E186</f>
        <v>2.295172861666039</v>
      </c>
      <c r="BM13" s="69">
        <f t="shared" si="42"/>
        <v>2.82918289051283</v>
      </c>
      <c r="BO13" t="str">
        <f t="shared" si="43"/>
        <v>24 Business, media and public service professionals</v>
      </c>
      <c r="BP13" s="69">
        <v>3.3458890869057836</v>
      </c>
      <c r="BQ13" s="69">
        <v>3.6454569809016535</v>
      </c>
      <c r="BR13" s="69">
        <v>3.5464920491016572</v>
      </c>
      <c r="BS13" s="69">
        <v>3.5925537203782878</v>
      </c>
      <c r="BT13" s="69">
        <v>3.0210130133829867</v>
      </c>
      <c r="BU13" s="69"/>
      <c r="BV13" s="69">
        <f t="shared" si="44"/>
        <v>-0.5254790357186705</v>
      </c>
      <c r="BW13" s="69">
        <f>'RD T1'!E215</f>
        <v>1.3450348724035686</v>
      </c>
      <c r="BX13" s="69">
        <f t="shared" si="45"/>
        <v>0.81955583668489806</v>
      </c>
      <c r="BZ13" t="str">
        <f t="shared" si="46"/>
        <v>24 Business, media and public service professionals</v>
      </c>
      <c r="CA13" s="69">
        <v>2.0938629123782637</v>
      </c>
      <c r="CB13" s="69">
        <v>2.2096270083450782</v>
      </c>
      <c r="CC13" s="69">
        <v>2.1287406511555034</v>
      </c>
      <c r="CD13" s="69">
        <v>2.1683977460819395</v>
      </c>
      <c r="CE13" s="69">
        <v>1.4284679958715043</v>
      </c>
      <c r="CF13" s="69"/>
      <c r="CG13" s="69">
        <f t="shared" si="47"/>
        <v>-0.70027265528399907</v>
      </c>
      <c r="CH13" s="69">
        <f>'RD T1'!E244</f>
        <v>0.71245540624945058</v>
      </c>
      <c r="CI13" s="69">
        <f t="shared" si="48"/>
        <v>1.2182750965451516E-2</v>
      </c>
      <c r="CK13" t="str">
        <f t="shared" si="49"/>
        <v>24 Business, media and public service professionals</v>
      </c>
      <c r="CL13" s="69">
        <v>0.34923501194870216</v>
      </c>
      <c r="CM13" s="69">
        <v>0.45560482325846341</v>
      </c>
      <c r="CN13" s="69">
        <v>0.45867129661364597</v>
      </c>
      <c r="CO13" s="69">
        <v>0.61834548651555221</v>
      </c>
      <c r="CP13" s="69">
        <v>0.8828786737469706</v>
      </c>
      <c r="CQ13" s="69"/>
      <c r="CR13" s="69">
        <f t="shared" si="50"/>
        <v>0.42420737713332463</v>
      </c>
      <c r="CS13" s="69">
        <f>'RD T1'!E273</f>
        <v>0.215622330036669</v>
      </c>
      <c r="CT13" s="69">
        <f t="shared" si="51"/>
        <v>0.63982970716999366</v>
      </c>
    </row>
    <row r="14" spans="1:98" x14ac:dyDescent="0.2">
      <c r="A14" s="10" t="str">
        <f>name!D10</f>
        <v>31 Science, engineering and technology associate professionals</v>
      </c>
      <c r="B14" s="69">
        <v>0.20411784725920235</v>
      </c>
      <c r="C14" s="69">
        <v>0.29463830759563125</v>
      </c>
      <c r="D14" s="69">
        <v>0.32785521687830776</v>
      </c>
      <c r="E14" s="69">
        <v>0.357971143632827</v>
      </c>
      <c r="F14" s="69">
        <v>0.5150948846622766</v>
      </c>
      <c r="G14" s="11"/>
      <c r="H14" s="69">
        <f t="shared" si="26"/>
        <v>0.18723966778396883</v>
      </c>
      <c r="I14" s="69">
        <f>'RD T1'!E42</f>
        <v>0.19295382993999594</v>
      </c>
      <c r="J14" s="69">
        <f t="shared" si="27"/>
        <v>0.38019349772396477</v>
      </c>
      <c r="L14" t="str">
        <f t="shared" si="28"/>
        <v>31 Science, engineering and technology associate professionals</v>
      </c>
      <c r="M14" s="69">
        <v>1.2653068262410432</v>
      </c>
      <c r="N14" s="69">
        <v>1.7405641365490041</v>
      </c>
      <c r="O14" s="69">
        <v>2.0316925217832305</v>
      </c>
      <c r="P14" s="69">
        <v>2.0057856189608758</v>
      </c>
      <c r="Q14" s="69">
        <v>2.565680390475281</v>
      </c>
      <c r="R14" s="11"/>
      <c r="S14" s="69">
        <f t="shared" si="29"/>
        <v>0.5339878686920505</v>
      </c>
      <c r="T14" s="69">
        <f>'RD T1'!E71</f>
        <v>0.95873136994193542</v>
      </c>
      <c r="U14" s="69">
        <f t="shared" si="30"/>
        <v>1.492719238633986</v>
      </c>
      <c r="W14" t="str">
        <f t="shared" si="31"/>
        <v>31 Science, engineering and technology associate professionals</v>
      </c>
      <c r="X14" s="69">
        <v>3.707774798370528</v>
      </c>
      <c r="Y14" s="69">
        <v>4.663661796105524</v>
      </c>
      <c r="Z14" s="69">
        <v>4.7322657665032386</v>
      </c>
      <c r="AA14" s="69">
        <v>4.6900641428717638</v>
      </c>
      <c r="AB14" s="69">
        <v>5.4361415991678532</v>
      </c>
      <c r="AC14" s="69"/>
      <c r="AD14" s="69">
        <f t="shared" si="32"/>
        <v>0.70387583266461462</v>
      </c>
      <c r="AE14" s="69">
        <f>'RD T1'!E100</f>
        <v>2.2309720567774942</v>
      </c>
      <c r="AF14" s="69">
        <f t="shared" si="33"/>
        <v>2.9348478894421088</v>
      </c>
      <c r="AH14" t="str">
        <f t="shared" si="34"/>
        <v>31 Science, engineering and technology associate professionals</v>
      </c>
      <c r="AI14" s="69">
        <v>0.47238342427848634</v>
      </c>
      <c r="AJ14" s="69">
        <v>0.58618986142737151</v>
      </c>
      <c r="AK14" s="69">
        <v>0.65449398299031636</v>
      </c>
      <c r="AL14" s="69">
        <v>0.72063467700311901</v>
      </c>
      <c r="AM14" s="69">
        <v>0.9923763290736155</v>
      </c>
      <c r="AN14" s="69"/>
      <c r="AO14" s="69">
        <f t="shared" si="35"/>
        <v>0.33788234608329915</v>
      </c>
      <c r="AP14" s="69">
        <f>'RD T1'!E129</f>
        <v>0.39646744848554766</v>
      </c>
      <c r="AQ14" s="69">
        <f t="shared" si="36"/>
        <v>0.73434979456884686</v>
      </c>
      <c r="AS14" t="str">
        <f t="shared" si="37"/>
        <v>31 Science, engineering and technology associate professionals</v>
      </c>
      <c r="AT14" s="69">
        <v>1.1566383792922061</v>
      </c>
      <c r="AU14" s="69">
        <v>1.2464513553881238</v>
      </c>
      <c r="AV14" s="69">
        <v>1.2632508716935669</v>
      </c>
      <c r="AW14" s="69">
        <v>1.1328092878282239</v>
      </c>
      <c r="AX14" s="69">
        <v>1.1506819394905636</v>
      </c>
      <c r="AY14" s="69"/>
      <c r="AZ14" s="69">
        <f t="shared" si="38"/>
        <v>-0.11256893220300324</v>
      </c>
      <c r="BA14" s="69">
        <f>'RD T1'!E158</f>
        <v>0.44664807756803065</v>
      </c>
      <c r="BB14" s="69">
        <f t="shared" si="39"/>
        <v>0.33407914536502742</v>
      </c>
      <c r="BD14" t="str">
        <f t="shared" si="40"/>
        <v>31 Science, engineering and technology associate professionals</v>
      </c>
      <c r="BE14" s="69">
        <v>1.7126739331611547</v>
      </c>
      <c r="BF14" s="69">
        <v>1.5578019373869765</v>
      </c>
      <c r="BG14" s="69">
        <v>1.8424170662501214</v>
      </c>
      <c r="BH14" s="69">
        <v>1.4511015056185796</v>
      </c>
      <c r="BI14" s="69">
        <v>1.1494455028676251</v>
      </c>
      <c r="BJ14" s="69"/>
      <c r="BK14" s="69">
        <f t="shared" si="41"/>
        <v>-0.69297156338249621</v>
      </c>
      <c r="BL14" s="69">
        <f>'RD T1'!E187</f>
        <v>0.48318036290058414</v>
      </c>
      <c r="BM14" s="69">
        <f t="shared" si="42"/>
        <v>-0.20979120048191208</v>
      </c>
      <c r="BO14" t="str">
        <f t="shared" si="43"/>
        <v>31 Science, engineering and technology associate professionals</v>
      </c>
      <c r="BP14" s="69">
        <v>1.3428181992761599</v>
      </c>
      <c r="BQ14" s="69">
        <v>1.4355325741337623</v>
      </c>
      <c r="BR14" s="69">
        <v>1.4388314351731153</v>
      </c>
      <c r="BS14" s="69">
        <v>1.2704023281780916</v>
      </c>
      <c r="BT14" s="69">
        <v>1.1708786114309857</v>
      </c>
      <c r="BU14" s="69"/>
      <c r="BV14" s="69">
        <f t="shared" si="44"/>
        <v>-0.26795282374212959</v>
      </c>
      <c r="BW14" s="69">
        <f>'RD T1'!E216</f>
        <v>0.48618932685092103</v>
      </c>
      <c r="BX14" s="69">
        <f t="shared" si="45"/>
        <v>0.21823650310879145</v>
      </c>
      <c r="BZ14" t="str">
        <f t="shared" si="46"/>
        <v>31 Science, engineering and technology associate professionals</v>
      </c>
      <c r="CA14" s="69">
        <v>1.2497288763569154</v>
      </c>
      <c r="CB14" s="69">
        <v>1.3060437851626228</v>
      </c>
      <c r="CC14" s="69">
        <v>1.2944831122755167</v>
      </c>
      <c r="CD14" s="69">
        <v>1.2320247929139463</v>
      </c>
      <c r="CE14" s="69">
        <v>0.94792079518909822</v>
      </c>
      <c r="CF14" s="69"/>
      <c r="CG14" s="69">
        <f t="shared" si="47"/>
        <v>-0.34656231708641849</v>
      </c>
      <c r="CH14" s="69">
        <f>'RD T1'!E245</f>
        <v>0.38865115397760913</v>
      </c>
      <c r="CI14" s="69">
        <f t="shared" si="48"/>
        <v>4.208883689119064E-2</v>
      </c>
      <c r="CK14" t="str">
        <f t="shared" si="49"/>
        <v>31 Science, engineering and technology associate professionals</v>
      </c>
      <c r="CL14" s="69">
        <v>0.18394421509872944</v>
      </c>
      <c r="CM14" s="69">
        <v>0.26417525361619076</v>
      </c>
      <c r="CN14" s="69">
        <v>0.30381810468644921</v>
      </c>
      <c r="CO14" s="69">
        <v>0.43027738314250236</v>
      </c>
      <c r="CP14" s="69">
        <v>0.67387371235691296</v>
      </c>
      <c r="CQ14" s="69"/>
      <c r="CR14" s="69">
        <f t="shared" si="50"/>
        <v>0.37005560767046375</v>
      </c>
      <c r="CS14" s="69">
        <f>'RD T1'!E274</f>
        <v>0.16932750653228848</v>
      </c>
      <c r="CT14" s="69">
        <f t="shared" si="51"/>
        <v>0.5393831142027522</v>
      </c>
    </row>
    <row r="15" spans="1:98" x14ac:dyDescent="0.2">
      <c r="A15" s="10" t="str">
        <f>name!D11</f>
        <v>32 Health and social care associate professionals</v>
      </c>
      <c r="B15" s="69">
        <v>3.4710189090218405E-2</v>
      </c>
      <c r="C15" s="69">
        <v>4.6389578239340708E-2</v>
      </c>
      <c r="D15" s="69">
        <v>4.5622753265588942E-2</v>
      </c>
      <c r="E15" s="69">
        <v>7.8151907227573023E-2</v>
      </c>
      <c r="F15" s="69">
        <v>0.11142823053589805</v>
      </c>
      <c r="G15" s="11"/>
      <c r="H15" s="69">
        <f t="shared" si="26"/>
        <v>6.580547727030911E-2</v>
      </c>
      <c r="I15" s="69">
        <f>'RD T1'!E43</f>
        <v>5.2305815871582319E-2</v>
      </c>
      <c r="J15" s="69">
        <f t="shared" si="27"/>
        <v>0.11811129314189142</v>
      </c>
      <c r="L15" t="str">
        <f t="shared" si="28"/>
        <v>32 Health and social care associate professionals</v>
      </c>
      <c r="M15" s="69">
        <v>0.69142325007383709</v>
      </c>
      <c r="N15" s="69">
        <v>1.0028551666681007</v>
      </c>
      <c r="O15" s="69">
        <v>1.0453887062868719</v>
      </c>
      <c r="P15" s="69">
        <v>1.8626762627363687</v>
      </c>
      <c r="Q15" s="69">
        <v>2.5527889423104604</v>
      </c>
      <c r="R15" s="11"/>
      <c r="S15" s="69">
        <f t="shared" si="29"/>
        <v>1.5074002360235885</v>
      </c>
      <c r="T15" s="69">
        <f>'RD T1'!E72</f>
        <v>1.1868001449324699</v>
      </c>
      <c r="U15" s="69">
        <f t="shared" si="30"/>
        <v>2.6942003809560582</v>
      </c>
      <c r="W15" t="str">
        <f t="shared" si="31"/>
        <v>32 Health and social care associate professionals</v>
      </c>
      <c r="X15" s="69">
        <v>2.0166588793995763</v>
      </c>
      <c r="Y15" s="69">
        <v>2.6261767859573757</v>
      </c>
      <c r="Z15" s="69">
        <v>2.62372617342767</v>
      </c>
      <c r="AA15" s="69">
        <v>4.3818725751243699</v>
      </c>
      <c r="AB15" s="69">
        <v>5.4606849485122906</v>
      </c>
      <c r="AC15" s="69"/>
      <c r="AD15" s="69">
        <f t="shared" si="32"/>
        <v>2.8369587750846206</v>
      </c>
      <c r="AE15" s="69">
        <f>'RD T1'!E101</f>
        <v>2.8861193289334874</v>
      </c>
      <c r="AF15" s="69">
        <f t="shared" si="33"/>
        <v>5.723078104018108</v>
      </c>
      <c r="AH15" t="str">
        <f t="shared" si="34"/>
        <v>32 Health and social care associate professionals</v>
      </c>
      <c r="AI15" s="69">
        <v>1.3209898326136751</v>
      </c>
      <c r="AJ15" s="69">
        <v>1.2857162943850924</v>
      </c>
      <c r="AK15" s="69">
        <v>1.2221941096627515</v>
      </c>
      <c r="AL15" s="69">
        <v>1.3869424041612606</v>
      </c>
      <c r="AM15" s="69">
        <v>0.94385653579801743</v>
      </c>
      <c r="AN15" s="69"/>
      <c r="AO15" s="69">
        <f t="shared" si="35"/>
        <v>-0.27833757386473412</v>
      </c>
      <c r="AP15" s="69">
        <f>'RD T1'!E130</f>
        <v>0.53653580902002485</v>
      </c>
      <c r="AQ15" s="69">
        <f t="shared" si="36"/>
        <v>0.25819823515529072</v>
      </c>
      <c r="AS15" t="str">
        <f t="shared" si="37"/>
        <v>32 Health and social care associate professionals</v>
      </c>
      <c r="AT15" s="69">
        <v>0.34007030140812872</v>
      </c>
      <c r="AU15" s="69">
        <v>0.42136056614664047</v>
      </c>
      <c r="AV15" s="69">
        <v>0.46845903074238643</v>
      </c>
      <c r="AW15" s="69">
        <v>0.66959509080536017</v>
      </c>
      <c r="AX15" s="69">
        <v>0.77360230104640215</v>
      </c>
      <c r="AY15" s="69"/>
      <c r="AZ15" s="69">
        <f t="shared" si="38"/>
        <v>0.30514327030401572</v>
      </c>
      <c r="BA15" s="69">
        <f>'RD T1'!E159</f>
        <v>0.39306469350256962</v>
      </c>
      <c r="BB15" s="69">
        <f t="shared" si="39"/>
        <v>0.69820796380658534</v>
      </c>
      <c r="BD15" t="str">
        <f t="shared" si="40"/>
        <v>32 Health and social care associate professionals</v>
      </c>
      <c r="BE15" s="69">
        <v>1.218992255169034</v>
      </c>
      <c r="BF15" s="69">
        <v>1.4911949017541359</v>
      </c>
      <c r="BG15" s="69">
        <v>1.6398932934279742</v>
      </c>
      <c r="BH15" s="69">
        <v>2.5866857320430476</v>
      </c>
      <c r="BI15" s="69">
        <v>3.2074171127488773</v>
      </c>
      <c r="BJ15" s="69"/>
      <c r="BK15" s="69">
        <f t="shared" si="41"/>
        <v>1.5675238193209031</v>
      </c>
      <c r="BL15" s="69">
        <f>'RD T1'!E188</f>
        <v>1.620301170854614</v>
      </c>
      <c r="BM15" s="69">
        <f t="shared" si="42"/>
        <v>3.1878249901755171</v>
      </c>
      <c r="BO15" t="str">
        <f t="shared" si="43"/>
        <v>32 Health and social care associate professionals</v>
      </c>
      <c r="BP15" s="69">
        <v>0.94703875692465811</v>
      </c>
      <c r="BQ15" s="69">
        <v>1.0681442666409853</v>
      </c>
      <c r="BR15" s="69">
        <v>1.071635302113491</v>
      </c>
      <c r="BS15" s="69">
        <v>1.596516229441505</v>
      </c>
      <c r="BT15" s="69">
        <v>1.426012856488136</v>
      </c>
      <c r="BU15" s="69"/>
      <c r="BV15" s="69">
        <f t="shared" si="44"/>
        <v>0.35437755437464502</v>
      </c>
      <c r="BW15" s="69">
        <f>'RD T1'!E217</f>
        <v>0.76571862502751231</v>
      </c>
      <c r="BX15" s="69">
        <f t="shared" si="45"/>
        <v>1.1200961794021573</v>
      </c>
      <c r="BZ15" t="str">
        <f t="shared" si="46"/>
        <v>32 Health and social care associate professionals</v>
      </c>
      <c r="CA15" s="69">
        <v>0.4023679626690787</v>
      </c>
      <c r="CB15" s="69">
        <v>0.40132265010782703</v>
      </c>
      <c r="CC15" s="69">
        <v>0.33934156361838924</v>
      </c>
      <c r="CD15" s="69">
        <v>0.47921235409670276</v>
      </c>
      <c r="CE15" s="69">
        <v>0.33981258710333762</v>
      </c>
      <c r="CF15" s="69"/>
      <c r="CG15" s="69">
        <f t="shared" si="47"/>
        <v>4.7102348494837409E-4</v>
      </c>
      <c r="CH15" s="69">
        <f>'RD T1'!E246</f>
        <v>0.18405235404869499</v>
      </c>
      <c r="CI15" s="69">
        <f t="shared" si="48"/>
        <v>0.18452337753364337</v>
      </c>
      <c r="CK15" t="str">
        <f t="shared" si="49"/>
        <v>32 Health and social care associate professionals</v>
      </c>
      <c r="CL15" s="69">
        <v>4.8441679883854574E-2</v>
      </c>
      <c r="CM15" s="69">
        <v>6.886533057361649E-2</v>
      </c>
      <c r="CN15" s="69">
        <v>7.2014627910101617E-2</v>
      </c>
      <c r="CO15" s="69">
        <v>0.14425781256631881</v>
      </c>
      <c r="CP15" s="69">
        <v>0.25954146796840916</v>
      </c>
      <c r="CQ15" s="69"/>
      <c r="CR15" s="69">
        <f t="shared" si="50"/>
        <v>0.18752684005830755</v>
      </c>
      <c r="CS15" s="69">
        <f>'RD T1'!E275</f>
        <v>6.7210999461768589E-2</v>
      </c>
      <c r="CT15" s="69">
        <f t="shared" si="51"/>
        <v>0.25473783952007611</v>
      </c>
    </row>
    <row r="16" spans="1:98" x14ac:dyDescent="0.2">
      <c r="A16" s="10" t="str">
        <f>name!D12</f>
        <v>33 Protective service occupations</v>
      </c>
      <c r="B16" s="69">
        <v>2.3623339593969474E-2</v>
      </c>
      <c r="C16" s="69">
        <v>2.4424315262310415E-2</v>
      </c>
      <c r="D16" s="69">
        <v>2.7028976005784158E-2</v>
      </c>
      <c r="E16" s="69">
        <v>2.9613007723327218E-2</v>
      </c>
      <c r="F16" s="69">
        <v>4.2769723629304097E-2</v>
      </c>
      <c r="G16" s="11"/>
      <c r="H16" s="69">
        <f t="shared" si="26"/>
        <v>1.574074762351994E-2</v>
      </c>
      <c r="I16" s="69">
        <f>'RD T1'!E44</f>
        <v>1.2563303879535147E-2</v>
      </c>
      <c r="J16" s="69">
        <f t="shared" si="27"/>
        <v>2.8304051503055087E-2</v>
      </c>
      <c r="L16" t="str">
        <f t="shared" si="28"/>
        <v>33 Protective service occupations</v>
      </c>
      <c r="M16" s="69">
        <v>0.42388622789207697</v>
      </c>
      <c r="N16" s="69">
        <v>0.47200378113135139</v>
      </c>
      <c r="O16" s="69">
        <v>0.56330523640768637</v>
      </c>
      <c r="P16" s="69">
        <v>0.51308474720543229</v>
      </c>
      <c r="Q16" s="69">
        <v>0.69537154844907256</v>
      </c>
      <c r="R16" s="11"/>
      <c r="S16" s="69">
        <f t="shared" si="29"/>
        <v>0.13206631204138619</v>
      </c>
      <c r="T16" s="69">
        <f>'RD T1'!E73</f>
        <v>0.19278414653623857</v>
      </c>
      <c r="U16" s="69">
        <f t="shared" si="30"/>
        <v>0.32485045857762473</v>
      </c>
      <c r="W16" t="str">
        <f t="shared" si="31"/>
        <v>33 Protective service occupations</v>
      </c>
      <c r="X16" s="69">
        <v>1.7770971363694152</v>
      </c>
      <c r="Y16" s="69">
        <v>1.8898730442202887</v>
      </c>
      <c r="Z16" s="69">
        <v>1.986531726610651</v>
      </c>
      <c r="AA16" s="69">
        <v>1.7910324514006599</v>
      </c>
      <c r="AB16" s="69">
        <v>2.2531019018592393</v>
      </c>
      <c r="AC16" s="69"/>
      <c r="AD16" s="69">
        <f t="shared" si="32"/>
        <v>0.26657017524858828</v>
      </c>
      <c r="AE16" s="69">
        <f>'RD T1'!E102</f>
        <v>0.79586589426679877</v>
      </c>
      <c r="AF16" s="69">
        <f t="shared" si="33"/>
        <v>1.0624360695153872</v>
      </c>
      <c r="AH16" t="str">
        <f t="shared" si="34"/>
        <v>33 Protective service occupations</v>
      </c>
      <c r="AI16" s="69">
        <v>0.44272920353761874</v>
      </c>
      <c r="AJ16" s="69">
        <v>0.45805144779468732</v>
      </c>
      <c r="AK16" s="69">
        <v>0.484176863307685</v>
      </c>
      <c r="AL16" s="69">
        <v>0.4333329515866472</v>
      </c>
      <c r="AM16" s="69">
        <v>0.51587640629561216</v>
      </c>
      <c r="AN16" s="69"/>
      <c r="AO16" s="69">
        <f t="shared" si="35"/>
        <v>3.1699542987927154E-2</v>
      </c>
      <c r="AP16" s="69">
        <f>'RD T1'!E131</f>
        <v>0.169374830067651</v>
      </c>
      <c r="AQ16" s="69">
        <f t="shared" si="36"/>
        <v>0.20107437305557815</v>
      </c>
      <c r="AS16" t="str">
        <f t="shared" si="37"/>
        <v>33 Protective service occupations</v>
      </c>
      <c r="AT16" s="69">
        <v>0.44508009934217896</v>
      </c>
      <c r="AU16" s="69">
        <v>0.39474763021410658</v>
      </c>
      <c r="AV16" s="69">
        <v>0.4089924088216651</v>
      </c>
      <c r="AW16" s="69">
        <v>0.31551556203740055</v>
      </c>
      <c r="AX16" s="69">
        <v>0.32237145369880676</v>
      </c>
      <c r="AY16" s="69"/>
      <c r="AZ16" s="69">
        <f t="shared" si="38"/>
        <v>-8.6620955122858334E-2</v>
      </c>
      <c r="BA16" s="69">
        <f>'RD T1'!E160</f>
        <v>0.11342826377354474</v>
      </c>
      <c r="BB16" s="69">
        <f t="shared" si="39"/>
        <v>2.6807308650686409E-2</v>
      </c>
      <c r="BD16" t="str">
        <f t="shared" si="40"/>
        <v>33 Protective service occupations</v>
      </c>
      <c r="BE16" s="69">
        <v>1.309297687950792</v>
      </c>
      <c r="BF16" s="69">
        <v>1.0373496099611592</v>
      </c>
      <c r="BG16" s="69">
        <v>1.1455951807338904</v>
      </c>
      <c r="BH16" s="69">
        <v>0.98392106508035393</v>
      </c>
      <c r="BI16" s="69">
        <v>0.92645740591852299</v>
      </c>
      <c r="BJ16" s="69"/>
      <c r="BK16" s="69">
        <f t="shared" si="41"/>
        <v>-0.21913777481536745</v>
      </c>
      <c r="BL16" s="69">
        <f>'RD T1'!E189</f>
        <v>0.24730634072600194</v>
      </c>
      <c r="BM16" s="69">
        <f t="shared" si="42"/>
        <v>2.8168565910634491E-2</v>
      </c>
      <c r="BO16" t="str">
        <f t="shared" si="43"/>
        <v>33 Protective service occupations</v>
      </c>
      <c r="BP16" s="69">
        <v>1.5049550352744059</v>
      </c>
      <c r="BQ16" s="69">
        <v>1.4269451138318225</v>
      </c>
      <c r="BR16" s="69">
        <v>1.3430018826113042</v>
      </c>
      <c r="BS16" s="69">
        <v>1.1491173369670964</v>
      </c>
      <c r="BT16" s="69">
        <v>0.93231075890169302</v>
      </c>
      <c r="BU16" s="69"/>
      <c r="BV16" s="69">
        <f t="shared" si="44"/>
        <v>-0.41069112370961114</v>
      </c>
      <c r="BW16" s="69">
        <f>'RD T1'!E218</f>
        <v>0.30815303790662468</v>
      </c>
      <c r="BX16" s="69">
        <f t="shared" si="45"/>
        <v>-0.10253808580298646</v>
      </c>
      <c r="BZ16" t="str">
        <f t="shared" si="46"/>
        <v>33 Protective service occupations</v>
      </c>
      <c r="CA16" s="69">
        <v>0.82386794850779144</v>
      </c>
      <c r="CB16" s="69">
        <v>0.67500345670274675</v>
      </c>
      <c r="CC16" s="69">
        <v>0.6546038257488298</v>
      </c>
      <c r="CD16" s="69">
        <v>0.54718815619688632</v>
      </c>
      <c r="CE16" s="69">
        <v>0.46558889390336788</v>
      </c>
      <c r="CF16" s="69"/>
      <c r="CG16" s="69">
        <f t="shared" si="47"/>
        <v>-0.18901493184546192</v>
      </c>
      <c r="CH16" s="69">
        <f>'RD T1'!E247</f>
        <v>0.18443296782683152</v>
      </c>
      <c r="CI16" s="69">
        <f t="shared" si="48"/>
        <v>-4.5819640186303967E-3</v>
      </c>
      <c r="CK16" t="str">
        <f t="shared" si="49"/>
        <v>33 Protective service occupations</v>
      </c>
      <c r="CL16" s="69">
        <v>0.10613490129590752</v>
      </c>
      <c r="CM16" s="69">
        <v>9.2619112408211524E-2</v>
      </c>
      <c r="CN16" s="69">
        <v>8.9197821774925745E-2</v>
      </c>
      <c r="CO16" s="69">
        <v>5.7419304873484747E-2</v>
      </c>
      <c r="CP16" s="69">
        <v>5.8080290181256523E-2</v>
      </c>
      <c r="CQ16" s="69"/>
      <c r="CR16" s="69">
        <f t="shared" si="50"/>
        <v>-3.1117531593669222E-2</v>
      </c>
      <c r="CS16" s="69">
        <f>'RD T1'!E276</f>
        <v>1.1506143966678728E-2</v>
      </c>
      <c r="CT16" s="69">
        <f t="shared" si="51"/>
        <v>-1.9611387626990495E-2</v>
      </c>
    </row>
    <row r="17" spans="1:98" x14ac:dyDescent="0.2">
      <c r="A17" s="10" t="str">
        <f>name!D13</f>
        <v>34 Culture, media and sports occupations</v>
      </c>
      <c r="B17" s="69">
        <v>0.13060053346712427</v>
      </c>
      <c r="C17" s="69">
        <v>0.17304937579791158</v>
      </c>
      <c r="D17" s="69">
        <v>0.18898421398266599</v>
      </c>
      <c r="E17" s="69">
        <v>0.20644798431044764</v>
      </c>
      <c r="F17" s="69">
        <v>0.26434104891826676</v>
      </c>
      <c r="G17" s="11"/>
      <c r="H17" s="69">
        <f t="shared" si="26"/>
        <v>7.5356834935600775E-2</v>
      </c>
      <c r="I17" s="69">
        <f>'RD T1'!E45</f>
        <v>0.12094334699143233</v>
      </c>
      <c r="J17" s="69">
        <f t="shared" si="27"/>
        <v>0.19630018192703311</v>
      </c>
      <c r="L17" t="str">
        <f t="shared" si="28"/>
        <v>34 Culture, media and sports occupations</v>
      </c>
      <c r="M17" s="69">
        <v>2.3210191612148923</v>
      </c>
      <c r="N17" s="69">
        <v>2.5516705824128016</v>
      </c>
      <c r="O17" s="69">
        <v>3.1212303173856459</v>
      </c>
      <c r="P17" s="69">
        <v>3.2411763464124483</v>
      </c>
      <c r="Q17" s="69">
        <v>4.1478836103947536</v>
      </c>
      <c r="R17" s="11"/>
      <c r="S17" s="69">
        <f t="shared" si="29"/>
        <v>1.0266532930091077</v>
      </c>
      <c r="T17" s="69">
        <f>'RD T1'!E74</f>
        <v>1.8416909889414856</v>
      </c>
      <c r="U17" s="69">
        <f t="shared" si="30"/>
        <v>2.8683442819505931</v>
      </c>
      <c r="W17" t="str">
        <f t="shared" si="31"/>
        <v>34 Culture, media and sports occupations</v>
      </c>
      <c r="X17" s="69">
        <v>5.6714902165248047</v>
      </c>
      <c r="Y17" s="69">
        <v>5.688927193478885</v>
      </c>
      <c r="Z17" s="69">
        <v>5.7904547995556257</v>
      </c>
      <c r="AA17" s="69">
        <v>5.3893434971369922</v>
      </c>
      <c r="AB17" s="69">
        <v>5.9270817484261809</v>
      </c>
      <c r="AC17" s="69"/>
      <c r="AD17" s="69">
        <f t="shared" si="32"/>
        <v>0.13662694887055515</v>
      </c>
      <c r="AE17" s="69">
        <f>'RD T1'!E103</f>
        <v>2.7218628534580405</v>
      </c>
      <c r="AF17" s="69">
        <f t="shared" si="33"/>
        <v>2.8584898023285956</v>
      </c>
      <c r="AH17" t="str">
        <f t="shared" si="34"/>
        <v>34 Culture, media and sports occupations</v>
      </c>
      <c r="AI17" s="69">
        <v>0.6098502434372135</v>
      </c>
      <c r="AJ17" s="69">
        <v>0.68561810514303945</v>
      </c>
      <c r="AK17" s="69">
        <v>0.75831613963770916</v>
      </c>
      <c r="AL17" s="69">
        <v>0.66762173823642434</v>
      </c>
      <c r="AM17" s="69">
        <v>0.8129397689760739</v>
      </c>
      <c r="AN17" s="69"/>
      <c r="AO17" s="69">
        <f t="shared" si="35"/>
        <v>5.4623629338364732E-2</v>
      </c>
      <c r="AP17" s="69">
        <f>'RD T1'!E132</f>
        <v>0.32763964447837229</v>
      </c>
      <c r="AQ17" s="69">
        <f t="shared" si="36"/>
        <v>0.38226327381673703</v>
      </c>
      <c r="AS17" t="str">
        <f t="shared" si="37"/>
        <v>34 Culture, media and sports occupations</v>
      </c>
      <c r="AT17" s="69">
        <v>0.85549615288899661</v>
      </c>
      <c r="AU17" s="69">
        <v>0.81500644802422539</v>
      </c>
      <c r="AV17" s="69">
        <v>0.79521470645979897</v>
      </c>
      <c r="AW17" s="69">
        <v>0.67373327671803152</v>
      </c>
      <c r="AX17" s="69">
        <v>0.65123873176257574</v>
      </c>
      <c r="AY17" s="69"/>
      <c r="AZ17" s="69">
        <f t="shared" si="38"/>
        <v>-0.14397597469722323</v>
      </c>
      <c r="BA17" s="69">
        <f>'RD T1'!E161</f>
        <v>0.31109920347394593</v>
      </c>
      <c r="BB17" s="69">
        <f t="shared" si="39"/>
        <v>0.1671232287767227</v>
      </c>
      <c r="BD17" t="str">
        <f t="shared" si="40"/>
        <v>34 Culture, media and sports occupations</v>
      </c>
      <c r="BE17" s="69">
        <v>2.0333732252367658</v>
      </c>
      <c r="BF17" s="69">
        <v>1.6195864594527285</v>
      </c>
      <c r="BG17" s="69">
        <v>1.8455111052350337</v>
      </c>
      <c r="BH17" s="69">
        <v>1.5546611030182378</v>
      </c>
      <c r="BI17" s="69">
        <v>1.5061305314949096</v>
      </c>
      <c r="BJ17" s="69"/>
      <c r="BK17" s="69">
        <f t="shared" si="41"/>
        <v>-0.33938057374012409</v>
      </c>
      <c r="BL17" s="69">
        <f>'RD T1'!E190</f>
        <v>0.57383422581625798</v>
      </c>
      <c r="BM17" s="69">
        <f t="shared" si="42"/>
        <v>0.23445365207613389</v>
      </c>
      <c r="BO17" t="str">
        <f t="shared" si="43"/>
        <v>34 Culture, media and sports occupations</v>
      </c>
      <c r="BP17" s="69">
        <v>1.2483313961099833</v>
      </c>
      <c r="BQ17" s="69">
        <v>1.0380273158511069</v>
      </c>
      <c r="BR17" s="69">
        <v>0.93440846731671789</v>
      </c>
      <c r="BS17" s="69">
        <v>0.72238134125741815</v>
      </c>
      <c r="BT17" s="69">
        <v>0.46950176532950061</v>
      </c>
      <c r="BU17" s="69"/>
      <c r="BV17" s="69">
        <f t="shared" si="44"/>
        <v>-0.46490670198721729</v>
      </c>
      <c r="BW17" s="69">
        <f>'RD T1'!E219</f>
        <v>0.24264357606497952</v>
      </c>
      <c r="BX17" s="69">
        <f t="shared" si="45"/>
        <v>-0.22226312592223776</v>
      </c>
      <c r="BZ17" t="str">
        <f t="shared" si="46"/>
        <v>34 Culture, media and sports occupations</v>
      </c>
      <c r="CA17" s="69">
        <v>0.98851967986644373</v>
      </c>
      <c r="CB17" s="69">
        <v>0.87932852840792286</v>
      </c>
      <c r="CC17" s="69">
        <v>0.80408372130475469</v>
      </c>
      <c r="CD17" s="69">
        <v>0.63617931757753221</v>
      </c>
      <c r="CE17" s="69">
        <v>0.42634167914506782</v>
      </c>
      <c r="CF17" s="69"/>
      <c r="CG17" s="69">
        <f t="shared" si="47"/>
        <v>-0.37774204215968687</v>
      </c>
      <c r="CH17" s="69">
        <f>'RD T1'!E248</f>
        <v>0.20195647599769856</v>
      </c>
      <c r="CI17" s="69">
        <f t="shared" si="48"/>
        <v>-0.17578556616198832</v>
      </c>
      <c r="CK17" t="str">
        <f t="shared" si="49"/>
        <v>34 Culture, media and sports occupations</v>
      </c>
      <c r="CL17" s="69">
        <v>0.22370574085974587</v>
      </c>
      <c r="CM17" s="69">
        <v>0.25638932639475071</v>
      </c>
      <c r="CN17" s="69">
        <v>0.24652611907118113</v>
      </c>
      <c r="CO17" s="69">
        <v>0.27458616073824493</v>
      </c>
      <c r="CP17" s="69">
        <v>0.34436571450614267</v>
      </c>
      <c r="CQ17" s="69"/>
      <c r="CR17" s="69">
        <f t="shared" si="50"/>
        <v>9.783959543496154E-2</v>
      </c>
      <c r="CS17" s="69">
        <f>'RD T1'!E277</f>
        <v>8.5250208424794707E-2</v>
      </c>
      <c r="CT17" s="69">
        <f t="shared" si="51"/>
        <v>0.18308980385975626</v>
      </c>
    </row>
    <row r="18" spans="1:98" x14ac:dyDescent="0.2">
      <c r="A18" s="10" t="str">
        <f>name!D14</f>
        <v>35 Business and public service associate professionals</v>
      </c>
      <c r="B18" s="69">
        <v>0.4874393646135059</v>
      </c>
      <c r="C18" s="69">
        <v>0.60506017716401617</v>
      </c>
      <c r="D18" s="69">
        <v>0.68800993541980038</v>
      </c>
      <c r="E18" s="69">
        <v>0.81722133613087355</v>
      </c>
      <c r="F18" s="69">
        <v>1.1072021118999213</v>
      </c>
      <c r="G18" s="11"/>
      <c r="H18" s="69">
        <f t="shared" si="26"/>
        <v>0.41919217648012097</v>
      </c>
      <c r="I18" s="69">
        <f>'RD T1'!E46</f>
        <v>0.44122401805997219</v>
      </c>
      <c r="J18" s="69">
        <f t="shared" si="27"/>
        <v>0.86041619454009322</v>
      </c>
      <c r="L18" t="str">
        <f t="shared" si="28"/>
        <v>35 Business and public service associate professionals</v>
      </c>
      <c r="M18" s="69">
        <v>4.6199743155799791</v>
      </c>
      <c r="N18" s="69">
        <v>5.7285756718979828</v>
      </c>
      <c r="O18" s="69">
        <v>6.0432765955445875</v>
      </c>
      <c r="P18" s="69">
        <v>6.9227775502862912</v>
      </c>
      <c r="Q18" s="69">
        <v>8.6680001077123983</v>
      </c>
      <c r="R18" s="11"/>
      <c r="S18" s="69">
        <f t="shared" si="29"/>
        <v>2.6247235121678107</v>
      </c>
      <c r="T18" s="69">
        <f>'RD T1'!E75</f>
        <v>3.6390880951797562</v>
      </c>
      <c r="U18" s="69">
        <f t="shared" si="30"/>
        <v>6.2638116073475665</v>
      </c>
      <c r="W18" t="str">
        <f t="shared" si="31"/>
        <v>35 Business and public service associate professionals</v>
      </c>
      <c r="X18" s="69">
        <v>10.862195422926431</v>
      </c>
      <c r="Y18" s="69">
        <v>12.233630726111191</v>
      </c>
      <c r="Z18" s="69">
        <v>11.921687073084085</v>
      </c>
      <c r="AA18" s="69">
        <v>12.336878179849137</v>
      </c>
      <c r="AB18" s="69">
        <v>13.40939523290238</v>
      </c>
      <c r="AC18" s="69"/>
      <c r="AD18" s="69">
        <f t="shared" si="32"/>
        <v>1.4877081598182951</v>
      </c>
      <c r="AE18" s="69">
        <f>'RD T1'!E104</f>
        <v>6.3066057215707554</v>
      </c>
      <c r="AF18" s="69">
        <f t="shared" si="33"/>
        <v>7.7943138813890505</v>
      </c>
      <c r="AH18" t="str">
        <f t="shared" si="34"/>
        <v>35 Business and public service associate professionals</v>
      </c>
      <c r="AI18" s="69">
        <v>2.5989800507033713</v>
      </c>
      <c r="AJ18" s="69">
        <v>2.9472476127801093</v>
      </c>
      <c r="AK18" s="69">
        <v>3.0346702430295189</v>
      </c>
      <c r="AL18" s="69">
        <v>3.1852023122262771</v>
      </c>
      <c r="AM18" s="69">
        <v>3.6473695589652024</v>
      </c>
      <c r="AN18" s="69"/>
      <c r="AO18" s="69">
        <f t="shared" si="35"/>
        <v>0.6126993159356835</v>
      </c>
      <c r="AP18" s="69">
        <f>'RD T1'!E133</f>
        <v>1.6075625975529535</v>
      </c>
      <c r="AQ18" s="69">
        <f t="shared" si="36"/>
        <v>2.220261913488637</v>
      </c>
      <c r="AS18" t="str">
        <f t="shared" si="37"/>
        <v>35 Business and public service associate professionals</v>
      </c>
      <c r="AT18" s="69">
        <v>2.5648991639687093</v>
      </c>
      <c r="AU18" s="69">
        <v>2.8871403160106346</v>
      </c>
      <c r="AV18" s="69">
        <v>2.9264397169290994</v>
      </c>
      <c r="AW18" s="69">
        <v>2.9984243926961347</v>
      </c>
      <c r="AX18" s="69">
        <v>3.3343139913940725</v>
      </c>
      <c r="AY18" s="69"/>
      <c r="AZ18" s="69">
        <f t="shared" si="38"/>
        <v>0.40787427446497304</v>
      </c>
      <c r="BA18" s="69">
        <f>'RD T1'!E162</f>
        <v>1.4739563829135549</v>
      </c>
      <c r="BB18" s="69">
        <f t="shared" si="39"/>
        <v>1.8818306573785279</v>
      </c>
      <c r="BD18" t="str">
        <f t="shared" si="40"/>
        <v>35 Business and public service associate professionals</v>
      </c>
      <c r="BE18" s="69">
        <v>6.8138575981491361</v>
      </c>
      <c r="BF18" s="69">
        <v>6.6899206019305</v>
      </c>
      <c r="BG18" s="69">
        <v>7.3637396218623223</v>
      </c>
      <c r="BH18" s="69">
        <v>6.9942908371130876</v>
      </c>
      <c r="BI18" s="69">
        <v>7.0417530342310792</v>
      </c>
      <c r="BJ18" s="69"/>
      <c r="BK18" s="69">
        <f t="shared" si="41"/>
        <v>-0.3219865876312431</v>
      </c>
      <c r="BL18" s="69">
        <f>'RD T1'!E191</f>
        <v>3.1080282977118632</v>
      </c>
      <c r="BM18" s="69">
        <f t="shared" si="42"/>
        <v>2.7860417100806201</v>
      </c>
      <c r="BO18" t="str">
        <f t="shared" si="43"/>
        <v>35 Business and public service associate professionals</v>
      </c>
      <c r="BP18" s="69">
        <v>5.4798131835868453</v>
      </c>
      <c r="BQ18" s="69">
        <v>5.4773326898887733</v>
      </c>
      <c r="BR18" s="69">
        <v>5.2383551507294159</v>
      </c>
      <c r="BS18" s="69">
        <v>5.0125281795165302</v>
      </c>
      <c r="BT18" s="69">
        <v>4.1838766276270265</v>
      </c>
      <c r="BU18" s="69"/>
      <c r="BV18" s="69">
        <f t="shared" si="44"/>
        <v>-1.0544785231023894</v>
      </c>
      <c r="BW18" s="69">
        <f>'RD T1'!E220</f>
        <v>1.833284410973341</v>
      </c>
      <c r="BX18" s="69">
        <f t="shared" si="45"/>
        <v>0.77880588787095162</v>
      </c>
      <c r="BZ18" t="str">
        <f t="shared" si="46"/>
        <v>35 Business and public service associate professionals</v>
      </c>
      <c r="CA18" s="69">
        <v>3.3804696005111494</v>
      </c>
      <c r="CB18" s="69">
        <v>3.2378247612418676</v>
      </c>
      <c r="CC18" s="69">
        <v>2.9667368519418216</v>
      </c>
      <c r="CD18" s="69">
        <v>2.8399610765787342</v>
      </c>
      <c r="CE18" s="69">
        <v>1.8856075731514104</v>
      </c>
      <c r="CF18" s="69"/>
      <c r="CG18" s="69">
        <f t="shared" si="47"/>
        <v>-1.0811292787904112</v>
      </c>
      <c r="CH18" s="69">
        <f>'RD T1'!E249</f>
        <v>0.87759750103411971</v>
      </c>
      <c r="CI18" s="69">
        <f t="shared" si="48"/>
        <v>-0.2035317777562915</v>
      </c>
      <c r="CK18" t="str">
        <f t="shared" si="49"/>
        <v>35 Business and public service associate professionals</v>
      </c>
      <c r="CL18" s="69">
        <v>0.55877388911314385</v>
      </c>
      <c r="CM18" s="69">
        <v>0.66023455441342227</v>
      </c>
      <c r="CN18" s="69">
        <v>0.65612259726245514</v>
      </c>
      <c r="CO18" s="69">
        <v>0.75184163527216641</v>
      </c>
      <c r="CP18" s="69">
        <v>1.0374284773218139</v>
      </c>
      <c r="CQ18" s="69"/>
      <c r="CR18" s="69">
        <f t="shared" si="50"/>
        <v>0.38130588005935873</v>
      </c>
      <c r="CS18" s="69">
        <f>'RD T1'!E278</f>
        <v>0.24055509547004167</v>
      </c>
      <c r="CT18" s="69">
        <f t="shared" si="51"/>
        <v>0.62186097552940045</v>
      </c>
    </row>
    <row r="19" spans="1:98" x14ac:dyDescent="0.2">
      <c r="A19" s="10" t="str">
        <f>name!D15</f>
        <v>41 Administrative occupations</v>
      </c>
      <c r="B19" s="69">
        <v>0.22627776712245781</v>
      </c>
      <c r="C19" s="69">
        <v>0.26578194337645689</v>
      </c>
      <c r="D19" s="69">
        <v>0.31527302009962738</v>
      </c>
      <c r="E19" s="69">
        <v>0.39565535827057735</v>
      </c>
      <c r="F19" s="69">
        <v>0.56322845098575081</v>
      </c>
      <c r="G19" s="11"/>
      <c r="H19" s="69">
        <f t="shared" si="26"/>
        <v>0.24795543088612343</v>
      </c>
      <c r="I19" s="69">
        <f>'RD T1'!E47</f>
        <v>0.24174425233960808</v>
      </c>
      <c r="J19" s="69">
        <f t="shared" si="27"/>
        <v>0.48969968322573154</v>
      </c>
      <c r="L19" t="str">
        <f t="shared" si="28"/>
        <v>41 Administrative occupations</v>
      </c>
      <c r="M19" s="69">
        <v>2.7203638500734946</v>
      </c>
      <c r="N19" s="69">
        <v>3.3021014285999812</v>
      </c>
      <c r="O19" s="69">
        <v>3.5432360554940017</v>
      </c>
      <c r="P19" s="69">
        <v>4.4613691134698668</v>
      </c>
      <c r="Q19" s="69">
        <v>6.0472607706322803</v>
      </c>
      <c r="R19" s="11"/>
      <c r="S19" s="69">
        <f t="shared" si="29"/>
        <v>2.5040247151382786</v>
      </c>
      <c r="T19" s="69">
        <f>'RD T1'!E76</f>
        <v>2.6356600779632449</v>
      </c>
      <c r="U19" s="69">
        <f t="shared" si="30"/>
        <v>5.139684793101523</v>
      </c>
      <c r="W19" t="str">
        <f t="shared" si="31"/>
        <v>41 Administrative occupations</v>
      </c>
      <c r="X19" s="69">
        <v>8.8469800761595394</v>
      </c>
      <c r="Y19" s="69">
        <v>9.6677033087619595</v>
      </c>
      <c r="Z19" s="69">
        <v>9.8879392704425637</v>
      </c>
      <c r="AA19" s="69">
        <v>11.506153269743477</v>
      </c>
      <c r="AB19" s="69">
        <v>13.80713641243797</v>
      </c>
      <c r="AC19" s="69"/>
      <c r="AD19" s="69">
        <f t="shared" si="32"/>
        <v>3.9191971419954061</v>
      </c>
      <c r="AE19" s="69">
        <f>'RD T1'!E105</f>
        <v>6.693521199481741</v>
      </c>
      <c r="AF19" s="69">
        <f t="shared" si="33"/>
        <v>10.612718341477148</v>
      </c>
      <c r="AH19" t="str">
        <f t="shared" si="34"/>
        <v>41 Administrative occupations</v>
      </c>
      <c r="AI19" s="69">
        <v>3.1484848234334355</v>
      </c>
      <c r="AJ19" s="69">
        <v>3.3909885872864973</v>
      </c>
      <c r="AK19" s="69">
        <v>3.5752994283219994</v>
      </c>
      <c r="AL19" s="69">
        <v>4.0373798764232829</v>
      </c>
      <c r="AM19" s="69">
        <v>4.7677471147208719</v>
      </c>
      <c r="AN19" s="69"/>
      <c r="AO19" s="69">
        <f t="shared" si="35"/>
        <v>1.1924476863988724</v>
      </c>
      <c r="AP19" s="69">
        <f>'RD T1'!E134</f>
        <v>2.4623033886082131</v>
      </c>
      <c r="AQ19" s="69">
        <f t="shared" si="36"/>
        <v>3.6547510750070855</v>
      </c>
      <c r="AS19" t="str">
        <f t="shared" si="37"/>
        <v>41 Administrative occupations</v>
      </c>
      <c r="AT19" s="69">
        <v>3.0817871862509261</v>
      </c>
      <c r="AU19" s="69">
        <v>3.3764940760451863</v>
      </c>
      <c r="AV19" s="69">
        <v>3.5053156387823745</v>
      </c>
      <c r="AW19" s="69">
        <v>3.7673627931179969</v>
      </c>
      <c r="AX19" s="69">
        <v>4.4307488654895906</v>
      </c>
      <c r="AY19" s="69"/>
      <c r="AZ19" s="69">
        <f t="shared" si="38"/>
        <v>0.92543322670721606</v>
      </c>
      <c r="BA19" s="69">
        <f>'RD T1'!E163</f>
        <v>2.173050314954752</v>
      </c>
      <c r="BB19" s="69">
        <f t="shared" si="39"/>
        <v>3.098483541661968</v>
      </c>
      <c r="BD19" t="str">
        <f t="shared" si="40"/>
        <v>41 Administrative occupations</v>
      </c>
      <c r="BE19" s="69">
        <v>9.7040202636397765</v>
      </c>
      <c r="BF19" s="69">
        <v>8.9302184039670873</v>
      </c>
      <c r="BG19" s="69">
        <v>9.6465289323605496</v>
      </c>
      <c r="BH19" s="69">
        <v>9.3260316137063661</v>
      </c>
      <c r="BI19" s="69">
        <v>7.540824728137169</v>
      </c>
      <c r="BJ19" s="69"/>
      <c r="BK19" s="69">
        <f t="shared" si="41"/>
        <v>-2.1057042042233807</v>
      </c>
      <c r="BL19" s="69">
        <f>'RD T1'!E192</f>
        <v>4.3242603323644522</v>
      </c>
      <c r="BM19" s="69">
        <f t="shared" si="42"/>
        <v>2.2185561281410715</v>
      </c>
      <c r="BO19" t="str">
        <f t="shared" si="43"/>
        <v>41 Administrative occupations</v>
      </c>
      <c r="BP19" s="69">
        <v>10.623001466344622</v>
      </c>
      <c r="BQ19" s="69">
        <v>9.4634529546946116</v>
      </c>
      <c r="BR19" s="69">
        <v>9.3648147829041495</v>
      </c>
      <c r="BS19" s="69">
        <v>8.9240661331294202</v>
      </c>
      <c r="BT19" s="69">
        <v>6.1942286126182449</v>
      </c>
      <c r="BU19" s="69"/>
      <c r="BV19" s="69">
        <f t="shared" si="44"/>
        <v>-3.1705861702859046</v>
      </c>
      <c r="BW19" s="69">
        <f>'RD T1'!E221</f>
        <v>3.3620235073160605</v>
      </c>
      <c r="BX19" s="69">
        <f t="shared" si="45"/>
        <v>0.19143733703015586</v>
      </c>
      <c r="BZ19" t="str">
        <f t="shared" si="46"/>
        <v>41 Administrative occupations</v>
      </c>
      <c r="CA19" s="69">
        <v>6.1163173033689064</v>
      </c>
      <c r="CB19" s="69">
        <v>5.4305271540120277</v>
      </c>
      <c r="CC19" s="69">
        <v>4.6406446982407275</v>
      </c>
      <c r="CD19" s="69">
        <v>3.6513863200798631</v>
      </c>
      <c r="CE19" s="69">
        <v>1.1330621876348277</v>
      </c>
      <c r="CF19" s="69"/>
      <c r="CG19" s="69">
        <f t="shared" si="47"/>
        <v>-3.5075825106059</v>
      </c>
      <c r="CH19" s="69">
        <f>'RD T1'!E250</f>
        <v>1.0500884424683541</v>
      </c>
      <c r="CI19" s="69">
        <f t="shared" si="48"/>
        <v>-2.4574940681375459</v>
      </c>
      <c r="CK19" t="str">
        <f t="shared" si="49"/>
        <v>41 Administrative occupations</v>
      </c>
      <c r="CL19" s="69">
        <v>1.0697791227990145</v>
      </c>
      <c r="CM19" s="69">
        <v>1.2150377544354949</v>
      </c>
      <c r="CN19" s="69">
        <v>1.1405831278656295</v>
      </c>
      <c r="CO19" s="69">
        <v>0.96751439544301709</v>
      </c>
      <c r="CP19" s="69">
        <v>0.78187406193003273</v>
      </c>
      <c r="CQ19" s="69"/>
      <c r="CR19" s="69">
        <f t="shared" si="50"/>
        <v>-0.35870906593559682</v>
      </c>
      <c r="CS19" s="69">
        <f>'RD T1'!E279</f>
        <v>0.24572991016571449</v>
      </c>
      <c r="CT19" s="69">
        <f t="shared" si="51"/>
        <v>-0.11297915576988232</v>
      </c>
    </row>
    <row r="20" spans="1:98" x14ac:dyDescent="0.2">
      <c r="A20" s="10" t="str">
        <f>name!D16</f>
        <v>42 Secretarial and related occupations</v>
      </c>
      <c r="B20" s="69">
        <v>2.0375880503824124E-2</v>
      </c>
      <c r="C20" s="69">
        <v>2.7132414689385279E-2</v>
      </c>
      <c r="D20" s="69">
        <v>2.7764545750007415E-2</v>
      </c>
      <c r="E20" s="69">
        <v>4.3581936793133366E-2</v>
      </c>
      <c r="F20" s="69">
        <v>8.4435891622413203E-2</v>
      </c>
      <c r="G20" s="11"/>
      <c r="H20" s="69">
        <f t="shared" si="26"/>
        <v>5.6671345872405784E-2</v>
      </c>
      <c r="I20" s="69">
        <f>'RD T1'!E48</f>
        <v>3.4790389460224704E-2</v>
      </c>
      <c r="J20" s="69">
        <f t="shared" si="27"/>
        <v>9.1461735332630495E-2</v>
      </c>
      <c r="L20" t="str">
        <f t="shared" si="28"/>
        <v>42 Secretarial and related occupations</v>
      </c>
      <c r="M20" s="69">
        <v>0.50293889684072657</v>
      </c>
      <c r="N20" s="69">
        <v>0.59083868799219563</v>
      </c>
      <c r="O20" s="69">
        <v>0.61390486167083391</v>
      </c>
      <c r="P20" s="69">
        <v>0.82969571984640955</v>
      </c>
      <c r="Q20" s="69">
        <v>1.0114941782148841</v>
      </c>
      <c r="R20" s="11"/>
      <c r="S20" s="69">
        <f t="shared" si="29"/>
        <v>0.39758931654405016</v>
      </c>
      <c r="T20" s="69">
        <f>'RD T1'!E77</f>
        <v>0.50272454038753034</v>
      </c>
      <c r="U20" s="69">
        <f t="shared" si="30"/>
        <v>0.9003138569315805</v>
      </c>
      <c r="W20" t="str">
        <f t="shared" si="31"/>
        <v>42 Secretarial and related occupations</v>
      </c>
      <c r="X20" s="69">
        <v>1.9074108210573528</v>
      </c>
      <c r="Y20" s="69">
        <v>1.9844497200870672</v>
      </c>
      <c r="Z20" s="69">
        <v>1.9741008608215631</v>
      </c>
      <c r="AA20" s="69">
        <v>2.4597666865002821</v>
      </c>
      <c r="AB20" s="69">
        <v>3.5543084612092</v>
      </c>
      <c r="AC20" s="69"/>
      <c r="AD20" s="69">
        <f t="shared" si="32"/>
        <v>1.5802076003876369</v>
      </c>
      <c r="AE20" s="69">
        <f>'RD T1'!E106</f>
        <v>1.6633839390460528</v>
      </c>
      <c r="AF20" s="69">
        <f t="shared" si="33"/>
        <v>3.2435915394336896</v>
      </c>
      <c r="AH20" t="str">
        <f t="shared" si="34"/>
        <v>42 Secretarial and related occupations</v>
      </c>
      <c r="AI20" s="69">
        <v>0.90970075940344663</v>
      </c>
      <c r="AJ20" s="69">
        <v>0.94579525385341623</v>
      </c>
      <c r="AK20" s="69">
        <v>0.95910103085751575</v>
      </c>
      <c r="AL20" s="69">
        <v>1.1132987492443274</v>
      </c>
      <c r="AM20" s="69">
        <v>1.3187280580934659</v>
      </c>
      <c r="AN20" s="69"/>
      <c r="AO20" s="69">
        <f t="shared" si="35"/>
        <v>0.35962702723595019</v>
      </c>
      <c r="AP20" s="69">
        <f>'RD T1'!E135</f>
        <v>0.68621035009577125</v>
      </c>
      <c r="AQ20" s="69">
        <f t="shared" si="36"/>
        <v>1.0458373773317216</v>
      </c>
      <c r="AS20" t="str">
        <f t="shared" si="37"/>
        <v>42 Secretarial and related occupations</v>
      </c>
      <c r="AT20" s="69">
        <v>0.75036691182183834</v>
      </c>
      <c r="AU20" s="69">
        <v>0.77532675188804079</v>
      </c>
      <c r="AV20" s="69">
        <v>0.78214893350039005</v>
      </c>
      <c r="AW20" s="69">
        <v>0.88666279935117898</v>
      </c>
      <c r="AX20" s="69">
        <v>0.90436040759291303</v>
      </c>
      <c r="AY20" s="69"/>
      <c r="AZ20" s="69">
        <f t="shared" si="38"/>
        <v>0.12221147409252298</v>
      </c>
      <c r="BA20" s="69">
        <f>'RD T1'!E164</f>
        <v>0.49876885199804655</v>
      </c>
      <c r="BB20" s="69">
        <f t="shared" si="39"/>
        <v>0.62098032609056952</v>
      </c>
      <c r="BD20" t="str">
        <f t="shared" si="40"/>
        <v>42 Secretarial and related occupations</v>
      </c>
      <c r="BE20" s="69">
        <v>2.4569314506081725</v>
      </c>
      <c r="BF20" s="69">
        <v>2.1543725332454935</v>
      </c>
      <c r="BG20" s="69">
        <v>2.2210320185295966</v>
      </c>
      <c r="BH20" s="69">
        <v>1.9785256265461277</v>
      </c>
      <c r="BI20" s="69">
        <v>0.36010328646739515</v>
      </c>
      <c r="BJ20" s="69"/>
      <c r="BK20" s="69">
        <f t="shared" si="41"/>
        <v>-1.8609287320622014</v>
      </c>
      <c r="BL20" s="69">
        <f>'RD T1'!E193</f>
        <v>0.69967903174016133</v>
      </c>
      <c r="BM20" s="69">
        <f t="shared" si="42"/>
        <v>-1.1612497003220401</v>
      </c>
      <c r="BO20" t="str">
        <f t="shared" si="43"/>
        <v>42 Secretarial and related occupations</v>
      </c>
      <c r="BP20" s="69">
        <v>3.4802150412804305</v>
      </c>
      <c r="BQ20" s="69">
        <v>2.6362371214718743</v>
      </c>
      <c r="BR20" s="69">
        <v>2.5243451552775578</v>
      </c>
      <c r="BS20" s="69">
        <v>1.8380216972839738</v>
      </c>
      <c r="BT20" s="69">
        <v>0.33322259559156614</v>
      </c>
      <c r="BU20" s="69"/>
      <c r="BV20" s="69">
        <f t="shared" si="44"/>
        <v>-2.1911225596859918</v>
      </c>
      <c r="BW20" s="69">
        <f>'RD T1'!E222</f>
        <v>0.61048836394133899</v>
      </c>
      <c r="BX20" s="69">
        <f t="shared" si="45"/>
        <v>-1.5806341957446528</v>
      </c>
      <c r="BZ20" t="str">
        <f t="shared" si="46"/>
        <v>42 Secretarial and related occupations</v>
      </c>
      <c r="CA20" s="69">
        <v>2.721722242801353</v>
      </c>
      <c r="CB20" s="69">
        <v>2.4857505105585425</v>
      </c>
      <c r="CC20" s="69">
        <v>2.0040809095647467</v>
      </c>
      <c r="CD20" s="69">
        <v>0.8628571198896311</v>
      </c>
      <c r="CE20" s="69">
        <v>0.13772208720298398</v>
      </c>
      <c r="CF20" s="69"/>
      <c r="CG20" s="69">
        <f t="shared" si="47"/>
        <v>-1.8663588223617626</v>
      </c>
      <c r="CH20" s="69">
        <f>'RD T1'!E251</f>
        <v>0.3260776528497053</v>
      </c>
      <c r="CI20" s="69">
        <f t="shared" si="48"/>
        <v>-1.5402811695120573</v>
      </c>
      <c r="CK20" t="str">
        <f t="shared" si="49"/>
        <v>42 Secretarial and related occupations</v>
      </c>
      <c r="CL20" s="69">
        <v>0.51827576981429624</v>
      </c>
      <c r="CM20" s="69">
        <v>0.58659899385691605</v>
      </c>
      <c r="CN20" s="69">
        <v>0.54490394456474789</v>
      </c>
      <c r="CO20" s="69">
        <v>0.47415368330977509</v>
      </c>
      <c r="CP20" s="69">
        <v>0.28869665245918474</v>
      </c>
      <c r="CQ20" s="69"/>
      <c r="CR20" s="69">
        <f t="shared" si="50"/>
        <v>-0.25620729210556314</v>
      </c>
      <c r="CS20" s="69">
        <f>'RD T1'!E280</f>
        <v>0.14367427183422302</v>
      </c>
      <c r="CT20" s="69">
        <f t="shared" si="51"/>
        <v>-0.11253302027134013</v>
      </c>
    </row>
    <row r="21" spans="1:98" x14ac:dyDescent="0.2">
      <c r="A21" s="10" t="str">
        <f>name!D17</f>
        <v>51 Skilled agricultural and related trades</v>
      </c>
      <c r="B21" s="69">
        <v>1.1829444114377424E-2</v>
      </c>
      <c r="C21" s="69">
        <v>1.639362509833631E-2</v>
      </c>
      <c r="D21" s="69">
        <v>1.5160273810299678E-2</v>
      </c>
      <c r="E21" s="69">
        <v>1.7619037769878099E-2</v>
      </c>
      <c r="F21" s="69">
        <v>2.3596707967485742E-2</v>
      </c>
      <c r="G21" s="11"/>
      <c r="H21" s="69">
        <f t="shared" si="26"/>
        <v>8.4364341571860641E-3</v>
      </c>
      <c r="I21" s="69">
        <f>'RD T1'!E49</f>
        <v>1.3486867480183191E-2</v>
      </c>
      <c r="J21" s="69">
        <f t="shared" si="27"/>
        <v>2.1923301637369254E-2</v>
      </c>
      <c r="L21" t="str">
        <f t="shared" si="28"/>
        <v>51 Skilled agricultural and related trades</v>
      </c>
      <c r="M21" s="69">
        <v>8.5982842169760099E-2</v>
      </c>
      <c r="N21" s="69">
        <v>0.10774779029072283</v>
      </c>
      <c r="O21" s="69">
        <v>9.4344484075841048E-2</v>
      </c>
      <c r="P21" s="69">
        <v>0.10455936317937617</v>
      </c>
      <c r="Q21" s="69">
        <v>0.13626235319048213</v>
      </c>
      <c r="R21" s="11"/>
      <c r="S21" s="69">
        <f t="shared" si="29"/>
        <v>4.1917869114641085E-2</v>
      </c>
      <c r="T21" s="69">
        <f>'RD T1'!E78</f>
        <v>6.7023570933839371E-2</v>
      </c>
      <c r="U21" s="69">
        <f t="shared" si="30"/>
        <v>0.10894144004848046</v>
      </c>
      <c r="W21" t="str">
        <f t="shared" si="31"/>
        <v>51 Skilled agricultural and related trades</v>
      </c>
      <c r="X21" s="69">
        <v>0.63624108627464049</v>
      </c>
      <c r="Y21" s="69">
        <v>0.72139547338501153</v>
      </c>
      <c r="Z21" s="69">
        <v>0.73415200792322677</v>
      </c>
      <c r="AA21" s="69">
        <v>0.83745825155304132</v>
      </c>
      <c r="AB21" s="69">
        <v>1.2192237832134309</v>
      </c>
      <c r="AC21" s="69"/>
      <c r="AD21" s="69">
        <f t="shared" si="32"/>
        <v>0.48507177529020418</v>
      </c>
      <c r="AE21" s="69">
        <f>'RD T1'!E107</f>
        <v>0.64555065819738244</v>
      </c>
      <c r="AF21" s="69">
        <f t="shared" si="33"/>
        <v>1.1306224334875865</v>
      </c>
      <c r="AH21" t="str">
        <f t="shared" si="34"/>
        <v>51 Skilled agricultural and related trades</v>
      </c>
      <c r="AI21" s="69">
        <v>0.30594686375873165</v>
      </c>
      <c r="AJ21" s="69">
        <v>0.37038044394204173</v>
      </c>
      <c r="AK21" s="69">
        <v>0.31227130660527502</v>
      </c>
      <c r="AL21" s="69">
        <v>0.34095775034472886</v>
      </c>
      <c r="AM21" s="69">
        <v>0.4634062832148641</v>
      </c>
      <c r="AN21" s="69"/>
      <c r="AO21" s="69">
        <f t="shared" si="35"/>
        <v>0.15113497660958908</v>
      </c>
      <c r="AP21" s="69">
        <f>'RD T1'!E136</f>
        <v>0.27111171971464831</v>
      </c>
      <c r="AQ21" s="69">
        <f t="shared" si="36"/>
        <v>0.42224669632423739</v>
      </c>
      <c r="AS21" t="str">
        <f t="shared" si="37"/>
        <v>51 Skilled agricultural and related trades</v>
      </c>
      <c r="AT21" s="69">
        <v>0.39515334801559204</v>
      </c>
      <c r="AU21" s="69">
        <v>0.51750312154906764</v>
      </c>
      <c r="AV21" s="69">
        <v>0.42683543051433204</v>
      </c>
      <c r="AW21" s="69">
        <v>0.43815585721194372</v>
      </c>
      <c r="AX21" s="69">
        <v>0.58776641413408814</v>
      </c>
      <c r="AY21" s="69"/>
      <c r="AZ21" s="69">
        <f t="shared" si="38"/>
        <v>0.16093098361975611</v>
      </c>
      <c r="BA21" s="69">
        <f>'RD T1'!E165</f>
        <v>0.31463322853585451</v>
      </c>
      <c r="BB21" s="69">
        <f t="shared" si="39"/>
        <v>0.47556421215561062</v>
      </c>
      <c r="BD21" t="str">
        <f t="shared" si="40"/>
        <v>51 Skilled agricultural and related trades</v>
      </c>
      <c r="BE21" s="69">
        <v>0.72914674080419972</v>
      </c>
      <c r="BF21" s="69">
        <v>0.73254652698775324</v>
      </c>
      <c r="BG21" s="69">
        <v>0.6185536631463967</v>
      </c>
      <c r="BH21" s="69">
        <v>0.5821848515859136</v>
      </c>
      <c r="BI21" s="69">
        <v>0.59433422615594622</v>
      </c>
      <c r="BJ21" s="69"/>
      <c r="BK21" s="69">
        <f t="shared" si="41"/>
        <v>-2.4219436990450482E-2</v>
      </c>
      <c r="BL21" s="69">
        <f>'RD T1'!E194</f>
        <v>0.30816077641686823</v>
      </c>
      <c r="BM21" s="69">
        <f t="shared" si="42"/>
        <v>0.28394133942641775</v>
      </c>
      <c r="BO21" t="str">
        <f t="shared" si="43"/>
        <v>51 Skilled agricultural and related trades</v>
      </c>
      <c r="BP21" s="69">
        <v>1.0806878706950014</v>
      </c>
      <c r="BQ21" s="69">
        <v>1.2097966033554721</v>
      </c>
      <c r="BR21" s="69">
        <v>0.89615288697790363</v>
      </c>
      <c r="BS21" s="69">
        <v>0.93602475918954764</v>
      </c>
      <c r="BT21" s="69">
        <v>0.97712605485562642</v>
      </c>
      <c r="BU21" s="69"/>
      <c r="BV21" s="69">
        <f t="shared" si="44"/>
        <v>8.0973167877722796E-2</v>
      </c>
      <c r="BW21" s="69">
        <f>'RD T1'!E223</f>
        <v>0.49230360100530601</v>
      </c>
      <c r="BX21" s="69">
        <f t="shared" si="45"/>
        <v>0.57327676888302881</v>
      </c>
      <c r="BZ21" t="str">
        <f t="shared" si="46"/>
        <v>51 Skilled agricultural and related trades</v>
      </c>
      <c r="CA21" s="69">
        <v>0.92955289885327685</v>
      </c>
      <c r="CB21" s="69">
        <v>0.85990815259411901</v>
      </c>
      <c r="CC21" s="69">
        <v>0.74354392137642233</v>
      </c>
      <c r="CD21" s="69">
        <v>0.7426987052992613</v>
      </c>
      <c r="CE21" s="69">
        <v>0.88409595946421959</v>
      </c>
      <c r="CF21" s="69"/>
      <c r="CG21" s="69">
        <f t="shared" si="47"/>
        <v>0.14055203808779726</v>
      </c>
      <c r="CH21" s="69">
        <f>'RD T1'!E252</f>
        <v>0.35614467992745513</v>
      </c>
      <c r="CI21" s="69">
        <f t="shared" si="48"/>
        <v>0.49669671801525239</v>
      </c>
      <c r="CK21" t="str">
        <f t="shared" si="49"/>
        <v>51 Skilled agricultural and related trades</v>
      </c>
      <c r="CL21" s="69">
        <v>0.46395977034344738</v>
      </c>
      <c r="CM21" s="69">
        <v>0.54131276761297809</v>
      </c>
      <c r="CN21" s="69">
        <v>0.37609904480932765</v>
      </c>
      <c r="CO21" s="69">
        <v>0.40688952049960819</v>
      </c>
      <c r="CP21" s="69">
        <v>0.29361941973912453</v>
      </c>
      <c r="CQ21" s="69"/>
      <c r="CR21" s="69">
        <f t="shared" si="50"/>
        <v>-8.2479625070203122E-2</v>
      </c>
      <c r="CS21" s="69">
        <f>'RD T1'!E281</f>
        <v>0.11609990823035476</v>
      </c>
      <c r="CT21" s="69">
        <f t="shared" si="51"/>
        <v>3.3620283160151643E-2</v>
      </c>
    </row>
    <row r="22" spans="1:98" x14ac:dyDescent="0.2">
      <c r="A22" s="10" t="str">
        <f>name!D18</f>
        <v>52 Skilled metal, electrical and electronic trades</v>
      </c>
      <c r="B22" s="69">
        <v>1.981694032964041E-2</v>
      </c>
      <c r="C22" s="69">
        <v>2.3516144980838465E-2</v>
      </c>
      <c r="D22" s="69">
        <v>2.6334140982651126E-2</v>
      </c>
      <c r="E22" s="69">
        <v>2.7181127794746962E-2</v>
      </c>
      <c r="F22" s="69">
        <v>3.6209872083795662E-2</v>
      </c>
      <c r="G22" s="11"/>
      <c r="H22" s="69">
        <f t="shared" si="26"/>
        <v>9.8757311011445359E-3</v>
      </c>
      <c r="I22" s="69">
        <f>'RD T1'!E50</f>
        <v>1.3550236421845746E-2</v>
      </c>
      <c r="J22" s="69">
        <f t="shared" si="27"/>
        <v>2.3425967522990282E-2</v>
      </c>
      <c r="L22" t="str">
        <f t="shared" si="28"/>
        <v>52 Skilled metal, electrical and electronic trades</v>
      </c>
      <c r="M22" s="69">
        <v>0.5221489504325475</v>
      </c>
      <c r="N22" s="69">
        <v>0.61649617637031462</v>
      </c>
      <c r="O22" s="69">
        <v>0.56799105014966778</v>
      </c>
      <c r="P22" s="69">
        <v>0.76476053743725092</v>
      </c>
      <c r="Q22" s="69">
        <v>1.061212052047297</v>
      </c>
      <c r="R22" s="11"/>
      <c r="S22" s="69">
        <f t="shared" si="29"/>
        <v>0.49322100189762919</v>
      </c>
      <c r="T22" s="69">
        <f>'RD T1'!E79</f>
        <v>0.41695639658349803</v>
      </c>
      <c r="U22" s="69">
        <f t="shared" si="30"/>
        <v>0.91017739848112722</v>
      </c>
      <c r="W22" t="str">
        <f t="shared" si="31"/>
        <v>52 Skilled metal, electrical and electronic trades</v>
      </c>
      <c r="X22" s="69">
        <v>1.2767299629767948</v>
      </c>
      <c r="Y22" s="69">
        <v>1.4157643626476584</v>
      </c>
      <c r="Z22" s="69">
        <v>1.1600529516650517</v>
      </c>
      <c r="AA22" s="69">
        <v>1.3211459084219632</v>
      </c>
      <c r="AB22" s="69">
        <v>1.6108876331067816</v>
      </c>
      <c r="AC22" s="69"/>
      <c r="AD22" s="69">
        <f t="shared" si="32"/>
        <v>0.45083468144172989</v>
      </c>
      <c r="AE22" s="69">
        <f>'RD T1'!E108</f>
        <v>0.70022386601374931</v>
      </c>
      <c r="AF22" s="69">
        <f t="shared" si="33"/>
        <v>1.1510585474554791</v>
      </c>
      <c r="AH22" t="str">
        <f t="shared" si="34"/>
        <v>52 Skilled metal, electrical and electronic trades</v>
      </c>
      <c r="AI22" s="69">
        <v>0.39158407595280603</v>
      </c>
      <c r="AJ22" s="69">
        <v>0.4579855171839437</v>
      </c>
      <c r="AK22" s="69">
        <v>0.38421272823176478</v>
      </c>
      <c r="AL22" s="69">
        <v>0.42563208775693723</v>
      </c>
      <c r="AM22" s="69">
        <v>0.54472474214050381</v>
      </c>
      <c r="AN22" s="69"/>
      <c r="AO22" s="69">
        <f t="shared" si="35"/>
        <v>0.16051201390873904</v>
      </c>
      <c r="AP22" s="69">
        <f>'RD T1'!E137</f>
        <v>0.21273213804291422</v>
      </c>
      <c r="AQ22" s="69">
        <f t="shared" si="36"/>
        <v>0.37324415195165328</v>
      </c>
      <c r="AS22" t="str">
        <f t="shared" si="37"/>
        <v>52 Skilled metal, electrical and electronic trades</v>
      </c>
      <c r="AT22" s="69">
        <v>1.7158137073493172</v>
      </c>
      <c r="AU22" s="69">
        <v>1.9497081614266731</v>
      </c>
      <c r="AV22" s="69">
        <v>1.6746396753492585</v>
      </c>
      <c r="AW22" s="69">
        <v>1.7040250611399717</v>
      </c>
      <c r="AX22" s="69">
        <v>1.9982332880692568</v>
      </c>
      <c r="AY22" s="69"/>
      <c r="AZ22" s="69">
        <f t="shared" si="38"/>
        <v>0.32359361271999831</v>
      </c>
      <c r="BA22" s="69">
        <f>'RD T1'!E166</f>
        <v>0.83585935724395544</v>
      </c>
      <c r="BB22" s="69">
        <f t="shared" si="39"/>
        <v>1.1594529699639538</v>
      </c>
      <c r="BD22" t="str">
        <f t="shared" si="40"/>
        <v>52 Skilled metal, electrical and electronic trades</v>
      </c>
      <c r="BE22" s="69">
        <v>7.4686884293090676</v>
      </c>
      <c r="BF22" s="69">
        <v>7.4330664461709315</v>
      </c>
      <c r="BG22" s="69">
        <v>6.8268172890376313</v>
      </c>
      <c r="BH22" s="69">
        <v>6.7847109142354407</v>
      </c>
      <c r="BI22" s="69">
        <v>6.5468297604677872</v>
      </c>
      <c r="BJ22" s="69"/>
      <c r="BK22" s="69">
        <f t="shared" si="41"/>
        <v>-0.2799875285698441</v>
      </c>
      <c r="BL22" s="69">
        <f>'RD T1'!E195</f>
        <v>2.3165527818896652</v>
      </c>
      <c r="BM22" s="69">
        <f t="shared" si="42"/>
        <v>2.0365652533198211</v>
      </c>
      <c r="BO22" t="str">
        <f t="shared" si="43"/>
        <v>52 Skilled metal, electrical and electronic trades</v>
      </c>
      <c r="BP22" s="69">
        <v>4.3532192185647851</v>
      </c>
      <c r="BQ22" s="69">
        <v>4.7971416051155229</v>
      </c>
      <c r="BR22" s="69">
        <v>3.7356058015559848</v>
      </c>
      <c r="BS22" s="69">
        <v>3.6817830653883457</v>
      </c>
      <c r="BT22" s="69">
        <v>3.021129333605844</v>
      </c>
      <c r="BU22" s="69"/>
      <c r="BV22" s="69">
        <f t="shared" si="44"/>
        <v>-0.71447646795014075</v>
      </c>
      <c r="BW22" s="69">
        <f>'RD T1'!E224</f>
        <v>1.2546581495832523</v>
      </c>
      <c r="BX22" s="69">
        <f t="shared" si="45"/>
        <v>0.54018168163311153</v>
      </c>
      <c r="BZ22" t="str">
        <f t="shared" si="46"/>
        <v>52 Skilled metal, electrical and electronic trades</v>
      </c>
      <c r="CA22" s="69">
        <v>2.7804562133731565</v>
      </c>
      <c r="CB22" s="69">
        <v>2.3868354771324714</v>
      </c>
      <c r="CC22" s="69">
        <v>1.9462066746178699</v>
      </c>
      <c r="CD22" s="69">
        <v>2.003442012638657</v>
      </c>
      <c r="CE22" s="69">
        <v>1.2007030214317149</v>
      </c>
      <c r="CF22" s="69"/>
      <c r="CG22" s="69">
        <f t="shared" si="47"/>
        <v>-0.74550365318615497</v>
      </c>
      <c r="CH22" s="69">
        <f>'RD T1'!E253</f>
        <v>0.61868066438708136</v>
      </c>
      <c r="CI22" s="69">
        <f t="shared" si="48"/>
        <v>-0.12682298879907361</v>
      </c>
      <c r="CK22" t="str">
        <f t="shared" si="49"/>
        <v>52 Skilled metal, electrical and electronic trades</v>
      </c>
      <c r="CL22" s="69">
        <v>0.69749554465382835</v>
      </c>
      <c r="CM22" s="69">
        <v>0.84275382057653336</v>
      </c>
      <c r="CN22" s="69">
        <v>0.65146838560106191</v>
      </c>
      <c r="CO22" s="69">
        <v>0.80979876150709096</v>
      </c>
      <c r="CP22" s="69">
        <v>0.6919886762473022</v>
      </c>
      <c r="CQ22" s="69"/>
      <c r="CR22" s="69">
        <f t="shared" si="50"/>
        <v>4.0520290646240298E-2</v>
      </c>
      <c r="CS22" s="69">
        <f>'RD T1'!E282</f>
        <v>0.2353704233429908</v>
      </c>
      <c r="CT22" s="69">
        <f t="shared" si="51"/>
        <v>0.2758907139892311</v>
      </c>
    </row>
    <row r="23" spans="1:98" x14ac:dyDescent="0.2">
      <c r="A23" s="10" t="str">
        <f>name!D19</f>
        <v>53 Skilled construction and building trades</v>
      </c>
      <c r="B23" s="69">
        <v>1.252711687971964E-2</v>
      </c>
      <c r="C23" s="69">
        <v>8.0864697343841167E-3</v>
      </c>
      <c r="D23" s="69">
        <v>7.1618531468393212E-3</v>
      </c>
      <c r="E23" s="69">
        <v>1.1396734842921086E-2</v>
      </c>
      <c r="F23" s="69">
        <v>1.2460717433824106E-2</v>
      </c>
      <c r="G23" s="11"/>
      <c r="H23" s="69">
        <f t="shared" si="26"/>
        <v>5.2988642869847852E-3</v>
      </c>
      <c r="I23" s="69">
        <f>'RD T1'!E51</f>
        <v>5.2757301915955165E-3</v>
      </c>
      <c r="J23" s="69">
        <f t="shared" si="27"/>
        <v>1.0574594478580302E-2</v>
      </c>
      <c r="L23" t="str">
        <f t="shared" si="28"/>
        <v>53 Skilled construction and building trades</v>
      </c>
      <c r="M23" s="69">
        <v>0.16862181892664194</v>
      </c>
      <c r="N23" s="69">
        <v>0.1946713803317115</v>
      </c>
      <c r="O23" s="69">
        <v>0.18926821996413859</v>
      </c>
      <c r="P23" s="69">
        <v>0.21167518832317578</v>
      </c>
      <c r="Q23" s="69">
        <v>0.25306028721715063</v>
      </c>
      <c r="R23" s="11"/>
      <c r="S23" s="69">
        <f t="shared" si="29"/>
        <v>6.3792067253012036E-2</v>
      </c>
      <c r="T23" s="69">
        <f>'RD T1'!E80</f>
        <v>0.11256365212203708</v>
      </c>
      <c r="U23" s="69">
        <f t="shared" si="30"/>
        <v>0.17635571937504912</v>
      </c>
      <c r="W23" t="str">
        <f t="shared" si="31"/>
        <v>53 Skilled construction and building trades</v>
      </c>
      <c r="X23" s="69">
        <v>0.6109423795376322</v>
      </c>
      <c r="Y23" s="69">
        <v>0.63705393376567854</v>
      </c>
      <c r="Z23" s="69">
        <v>0.55232690763914183</v>
      </c>
      <c r="AA23" s="69">
        <v>0.5992890485620852</v>
      </c>
      <c r="AB23" s="69">
        <v>0.64880946795679906</v>
      </c>
      <c r="AC23" s="69"/>
      <c r="AD23" s="69">
        <f t="shared" si="32"/>
        <v>9.6482560317657229E-2</v>
      </c>
      <c r="AE23" s="69">
        <f>'RD T1'!E109</f>
        <v>0.32382988384290506</v>
      </c>
      <c r="AF23" s="69">
        <f t="shared" si="33"/>
        <v>0.42031244416056229</v>
      </c>
      <c r="AH23" t="str">
        <f t="shared" si="34"/>
        <v>53 Skilled construction and building trades</v>
      </c>
      <c r="AI23" s="69">
        <v>0.34151866944298226</v>
      </c>
      <c r="AJ23" s="69">
        <v>0.41873949674757405</v>
      </c>
      <c r="AK23" s="69">
        <v>0.35882396069622613</v>
      </c>
      <c r="AL23" s="69">
        <v>0.3991200203250666</v>
      </c>
      <c r="AM23" s="69">
        <v>0.44943979074527868</v>
      </c>
      <c r="AN23" s="69"/>
      <c r="AO23" s="69">
        <f t="shared" si="35"/>
        <v>9.0615830049052548E-2</v>
      </c>
      <c r="AP23" s="69">
        <f>'RD T1'!E138</f>
        <v>0.23782783212680725</v>
      </c>
      <c r="AQ23" s="69">
        <f t="shared" si="36"/>
        <v>0.3284436621758598</v>
      </c>
      <c r="AS23" t="str">
        <f t="shared" si="37"/>
        <v>53 Skilled construction and building trades</v>
      </c>
      <c r="AT23" s="69">
        <v>0.47151325084275081</v>
      </c>
      <c r="AU23" s="69">
        <v>0.49231793762596643</v>
      </c>
      <c r="AV23" s="69">
        <v>0.46013345992687682</v>
      </c>
      <c r="AW23" s="69">
        <v>0.51766592562059932</v>
      </c>
      <c r="AX23" s="69">
        <v>0.53292599399292961</v>
      </c>
      <c r="AY23" s="69"/>
      <c r="AZ23" s="69">
        <f t="shared" si="38"/>
        <v>7.2792534066052794E-2</v>
      </c>
      <c r="BA23" s="69">
        <f>'RD T1'!E167</f>
        <v>0.28700603851932838</v>
      </c>
      <c r="BB23" s="69">
        <f t="shared" si="39"/>
        <v>0.35979857258538117</v>
      </c>
      <c r="BD23" t="str">
        <f t="shared" si="40"/>
        <v>53 Skilled construction and building trades</v>
      </c>
      <c r="BE23" s="69">
        <v>4.5465753060344776</v>
      </c>
      <c r="BF23" s="69">
        <v>4.1810183602320041</v>
      </c>
      <c r="BG23" s="69">
        <v>3.9924734213635529</v>
      </c>
      <c r="BH23" s="69">
        <v>3.7924760957326886</v>
      </c>
      <c r="BI23" s="69">
        <v>3.2106714970829318</v>
      </c>
      <c r="BJ23" s="69"/>
      <c r="BK23" s="69">
        <f t="shared" si="41"/>
        <v>-0.78180192428062112</v>
      </c>
      <c r="BL23" s="69">
        <f>'RD T1'!E196</f>
        <v>1.3549827392648135</v>
      </c>
      <c r="BM23" s="69">
        <f t="shared" si="42"/>
        <v>0.57318081498419238</v>
      </c>
      <c r="BO23" t="str">
        <f t="shared" si="43"/>
        <v>53 Skilled construction and building trades</v>
      </c>
      <c r="BP23" s="69">
        <v>3.7569913730545861</v>
      </c>
      <c r="BQ23" s="69">
        <v>4.3684466557760917</v>
      </c>
      <c r="BR23" s="69">
        <v>3.6089411412428447</v>
      </c>
      <c r="BS23" s="69">
        <v>3.8564020810307058</v>
      </c>
      <c r="BT23" s="69">
        <v>3.704999799449777</v>
      </c>
      <c r="BU23" s="69"/>
      <c r="BV23" s="69">
        <f t="shared" si="44"/>
        <v>9.6058658206932268E-2</v>
      </c>
      <c r="BW23" s="69">
        <f>'RD T1'!E225</f>
        <v>1.655266256318161</v>
      </c>
      <c r="BX23" s="69">
        <f t="shared" si="45"/>
        <v>1.7513249145250933</v>
      </c>
      <c r="BZ23" t="str">
        <f t="shared" si="46"/>
        <v>53 Skilled construction and building trades</v>
      </c>
      <c r="CA23" s="69">
        <v>2.1919030932080181</v>
      </c>
      <c r="CB23" s="69">
        <v>1.9581377692751594</v>
      </c>
      <c r="CC23" s="69">
        <v>1.7284374119983397</v>
      </c>
      <c r="CD23" s="69">
        <v>1.8723026100190296</v>
      </c>
      <c r="CE23" s="69">
        <v>1.7670754471842303</v>
      </c>
      <c r="CF23" s="69"/>
      <c r="CG23" s="69">
        <f t="shared" si="47"/>
        <v>3.8638035185890596E-2</v>
      </c>
      <c r="CH23" s="69">
        <f>'RD T1'!E254</f>
        <v>0.716321531949076</v>
      </c>
      <c r="CI23" s="69">
        <f t="shared" si="48"/>
        <v>0.75495956713496659</v>
      </c>
      <c r="CK23" t="str">
        <f t="shared" si="49"/>
        <v>53 Skilled construction and building trades</v>
      </c>
      <c r="CL23" s="69">
        <v>0.95603367937804351</v>
      </c>
      <c r="CM23" s="69">
        <v>0.9636129408152414</v>
      </c>
      <c r="CN23" s="69">
        <v>0.76578700373768804</v>
      </c>
      <c r="CO23" s="69">
        <v>0.69734834110215149</v>
      </c>
      <c r="CP23" s="69">
        <v>0.27920186011126791</v>
      </c>
      <c r="CQ23" s="69"/>
      <c r="CR23" s="69">
        <f t="shared" si="50"/>
        <v>-0.48658514362642014</v>
      </c>
      <c r="CS23" s="69">
        <f>'RD T1'!E283</f>
        <v>0.14667136794085556</v>
      </c>
      <c r="CT23" s="69">
        <f t="shared" si="51"/>
        <v>-0.33991377568556458</v>
      </c>
    </row>
    <row r="24" spans="1:98" x14ac:dyDescent="0.2">
      <c r="A24" s="10" t="str">
        <f>name!D20</f>
        <v>54 Textiles, printing and other skilled trades</v>
      </c>
      <c r="B24" s="69">
        <v>3.3025974505415667E-2</v>
      </c>
      <c r="C24" s="69">
        <v>3.7005711732949857E-2</v>
      </c>
      <c r="D24" s="69">
        <v>3.970617951496884E-2</v>
      </c>
      <c r="E24" s="69">
        <v>5.4604050866387553E-2</v>
      </c>
      <c r="F24" s="69">
        <v>7.7056601026859795E-2</v>
      </c>
      <c r="G24" s="11"/>
      <c r="H24" s="69">
        <f t="shared" si="26"/>
        <v>3.7350421511890955E-2</v>
      </c>
      <c r="I24" s="69">
        <f>'RD T1'!E52</f>
        <v>3.1247066658433669E-2</v>
      </c>
      <c r="J24" s="69">
        <f t="shared" si="27"/>
        <v>6.8597488170324628E-2</v>
      </c>
      <c r="L24" t="str">
        <f t="shared" si="28"/>
        <v>54 Textiles, printing and other skilled trades</v>
      </c>
      <c r="M24" s="69">
        <v>0.34367352553225333</v>
      </c>
      <c r="N24" s="69">
        <v>0.40059028081478254</v>
      </c>
      <c r="O24" s="69">
        <v>0.42462923625037902</v>
      </c>
      <c r="P24" s="69">
        <v>0.56427843392781829</v>
      </c>
      <c r="Q24" s="69">
        <v>0.84367788940600985</v>
      </c>
      <c r="R24" s="11"/>
      <c r="S24" s="69">
        <f t="shared" si="29"/>
        <v>0.41904865315563083</v>
      </c>
      <c r="T24" s="69">
        <f>'RD T1'!E81</f>
        <v>0.35842534613032895</v>
      </c>
      <c r="U24" s="69">
        <f t="shared" si="30"/>
        <v>0.77747399928595984</v>
      </c>
      <c r="W24" t="str">
        <f t="shared" si="31"/>
        <v>54 Textiles, printing and other skilled trades</v>
      </c>
      <c r="X24" s="69">
        <v>1.0612033173555682</v>
      </c>
      <c r="Y24" s="69">
        <v>1.1166903281706677</v>
      </c>
      <c r="Z24" s="69">
        <v>1.0504495583371649</v>
      </c>
      <c r="AA24" s="69">
        <v>1.357042051252219</v>
      </c>
      <c r="AB24" s="69">
        <v>1.798002870109191</v>
      </c>
      <c r="AC24" s="69"/>
      <c r="AD24" s="69">
        <f t="shared" si="32"/>
        <v>0.74755331177202611</v>
      </c>
      <c r="AE24" s="69">
        <f>'RD T1'!E110</f>
        <v>0.81946127602548191</v>
      </c>
      <c r="AF24" s="69">
        <f t="shared" si="33"/>
        <v>1.5670145877975079</v>
      </c>
      <c r="AH24" t="str">
        <f t="shared" si="34"/>
        <v>54 Textiles, printing and other skilled trades</v>
      </c>
      <c r="AI24" s="69">
        <v>0.37377187832979325</v>
      </c>
      <c r="AJ24" s="69">
        <v>0.37805711491223409</v>
      </c>
      <c r="AK24" s="69">
        <v>0.36056501684620768</v>
      </c>
      <c r="AL24" s="69">
        <v>0.40653541638840751</v>
      </c>
      <c r="AM24" s="69">
        <v>0.52282615653145814</v>
      </c>
      <c r="AN24" s="69"/>
      <c r="AO24" s="69">
        <f t="shared" si="35"/>
        <v>0.16226113968525047</v>
      </c>
      <c r="AP24" s="69">
        <f>'RD T1'!E139</f>
        <v>0.24030280957913466</v>
      </c>
      <c r="AQ24" s="69">
        <f t="shared" si="36"/>
        <v>0.4025639492643851</v>
      </c>
      <c r="AS24" t="str">
        <f t="shared" si="37"/>
        <v>54 Textiles, printing and other skilled trades</v>
      </c>
      <c r="AT24" s="69">
        <v>0.46387480576480478</v>
      </c>
      <c r="AU24" s="69">
        <v>0.47777069963157281</v>
      </c>
      <c r="AV24" s="69">
        <v>0.45350712696998174</v>
      </c>
      <c r="AW24" s="69">
        <v>0.53603716428112169</v>
      </c>
      <c r="AX24" s="69">
        <v>0.67085109992081426</v>
      </c>
      <c r="AY24" s="69"/>
      <c r="AZ24" s="69">
        <f t="shared" si="38"/>
        <v>0.21734397295083252</v>
      </c>
      <c r="BA24" s="69">
        <f>'RD T1'!E168</f>
        <v>0.31002883251264257</v>
      </c>
      <c r="BB24" s="69">
        <f t="shared" si="39"/>
        <v>0.52737280546347509</v>
      </c>
      <c r="BD24" t="str">
        <f t="shared" si="40"/>
        <v>54 Textiles, printing and other skilled trades</v>
      </c>
      <c r="BE24" s="69">
        <v>2.9026216771335123</v>
      </c>
      <c r="BF24" s="69">
        <v>2.7185615130874528</v>
      </c>
      <c r="BG24" s="69">
        <v>2.6154221007420793</v>
      </c>
      <c r="BH24" s="69">
        <v>2.9876942375366702</v>
      </c>
      <c r="BI24" s="69">
        <v>3.3101980525721713</v>
      </c>
      <c r="BJ24" s="69"/>
      <c r="BK24" s="69">
        <f t="shared" si="41"/>
        <v>0.694775951830092</v>
      </c>
      <c r="BL24" s="69">
        <f>'RD T1'!E197</f>
        <v>1.2650736044600925</v>
      </c>
      <c r="BM24" s="69">
        <f t="shared" si="42"/>
        <v>1.9598495562901845</v>
      </c>
      <c r="BO24" t="str">
        <f t="shared" si="43"/>
        <v>54 Textiles, printing and other skilled trades</v>
      </c>
      <c r="BP24" s="69">
        <v>2.8217255639753165</v>
      </c>
      <c r="BQ24" s="69">
        <v>2.4685139516750869</v>
      </c>
      <c r="BR24" s="69">
        <v>2.2498856578978161</v>
      </c>
      <c r="BS24" s="69">
        <v>2.1548941467797902</v>
      </c>
      <c r="BT24" s="69">
        <v>1.8914238897229059</v>
      </c>
      <c r="BU24" s="69"/>
      <c r="BV24" s="69">
        <f t="shared" si="44"/>
        <v>-0.35846176817491027</v>
      </c>
      <c r="BW24" s="69">
        <f>'RD T1'!E226</f>
        <v>0.81738739787738957</v>
      </c>
      <c r="BX24" s="69">
        <f t="shared" si="45"/>
        <v>0.4589256297024793</v>
      </c>
      <c r="BZ24" t="str">
        <f t="shared" si="46"/>
        <v>54 Textiles, printing and other skilled trades</v>
      </c>
      <c r="CA24" s="69">
        <v>2.512076215878714</v>
      </c>
      <c r="CB24" s="69">
        <v>2.1792514415615107</v>
      </c>
      <c r="CC24" s="69">
        <v>1.8828079598541907</v>
      </c>
      <c r="CD24" s="69">
        <v>2.1190535065068223</v>
      </c>
      <c r="CE24" s="69">
        <v>1.7545930427009317</v>
      </c>
      <c r="CF24" s="69"/>
      <c r="CG24" s="69">
        <f t="shared" si="47"/>
        <v>-0.12821491715325894</v>
      </c>
      <c r="CH24" s="69">
        <f>'RD T1'!E255</f>
        <v>0.73433940414974774</v>
      </c>
      <c r="CI24" s="69">
        <f t="shared" si="48"/>
        <v>0.6061244869964888</v>
      </c>
      <c r="CK24" t="str">
        <f t="shared" si="49"/>
        <v>54 Textiles, printing and other skilled trades</v>
      </c>
      <c r="CL24" s="69">
        <v>0.84054488467437105</v>
      </c>
      <c r="CM24" s="69">
        <v>0.81850033007713019</v>
      </c>
      <c r="CN24" s="69">
        <v>0.7130955258245999</v>
      </c>
      <c r="CO24" s="69">
        <v>0.58927346361340482</v>
      </c>
      <c r="CP24" s="69">
        <v>0.42090975855103985</v>
      </c>
      <c r="CQ24" s="69"/>
      <c r="CR24" s="69">
        <f t="shared" si="50"/>
        <v>-0.29218576727356005</v>
      </c>
      <c r="CS24" s="69">
        <f>'RD T1'!E284</f>
        <v>0.14732844593468325</v>
      </c>
      <c r="CT24" s="69">
        <f t="shared" si="51"/>
        <v>-0.1448573213388768</v>
      </c>
    </row>
    <row r="25" spans="1:98" x14ac:dyDescent="0.2">
      <c r="A25" s="10" t="str">
        <f>name!D21</f>
        <v>61 Caring personal service occupations</v>
      </c>
      <c r="B25" s="69">
        <v>2.7367470708347746E-2</v>
      </c>
      <c r="C25" s="69">
        <v>3.5655492344964929E-2</v>
      </c>
      <c r="D25" s="69">
        <v>3.5641786821840146E-2</v>
      </c>
      <c r="E25" s="69">
        <v>4.7359431482080265E-2</v>
      </c>
      <c r="F25" s="69">
        <v>6.5800217775854181E-2</v>
      </c>
      <c r="G25" s="11"/>
      <c r="H25" s="69">
        <f t="shared" si="26"/>
        <v>3.0158430954014034E-2</v>
      </c>
      <c r="I25" s="69">
        <f>'RD T1'!E53</f>
        <v>2.8938091117699124E-2</v>
      </c>
      <c r="J25" s="69">
        <f t="shared" si="27"/>
        <v>5.9096522071713162E-2</v>
      </c>
      <c r="L25" t="str">
        <f t="shared" si="28"/>
        <v>61 Caring personal service occupations</v>
      </c>
      <c r="M25" s="69">
        <v>1.311973595261007</v>
      </c>
      <c r="N25" s="69">
        <v>1.9309616431523884</v>
      </c>
      <c r="O25" s="69">
        <v>1.9170032805629438</v>
      </c>
      <c r="P25" s="69">
        <v>2.5304994565396721</v>
      </c>
      <c r="Q25" s="69">
        <v>3.3873168489035064</v>
      </c>
      <c r="R25" s="11"/>
      <c r="S25" s="69">
        <f t="shared" si="29"/>
        <v>1.4703135683405626</v>
      </c>
      <c r="T25" s="69">
        <f>'RD T1'!E82</f>
        <v>1.6283052253284929</v>
      </c>
      <c r="U25" s="69">
        <f t="shared" si="30"/>
        <v>3.0986187936690555</v>
      </c>
      <c r="W25" t="str">
        <f t="shared" si="31"/>
        <v>61 Caring personal service occupations</v>
      </c>
      <c r="X25" s="69">
        <v>4.1090611826423729</v>
      </c>
      <c r="Y25" s="69">
        <v>5.2883256557924465</v>
      </c>
      <c r="Z25" s="69">
        <v>4.8964937519428098</v>
      </c>
      <c r="AA25" s="69">
        <v>5.7250935433255759</v>
      </c>
      <c r="AB25" s="69">
        <v>6.7900403919913206</v>
      </c>
      <c r="AC25" s="69"/>
      <c r="AD25" s="69">
        <f t="shared" si="32"/>
        <v>1.8935466400485108</v>
      </c>
      <c r="AE25" s="69">
        <f>'RD T1'!E111</f>
        <v>3.8161195891924868</v>
      </c>
      <c r="AF25" s="69">
        <f t="shared" si="33"/>
        <v>5.7096662292409981</v>
      </c>
      <c r="AH25" t="str">
        <f t="shared" si="34"/>
        <v>61 Caring personal service occupations</v>
      </c>
      <c r="AI25" s="69">
        <v>3.5824008520243553</v>
      </c>
      <c r="AJ25" s="69">
        <v>4.0647342743619488</v>
      </c>
      <c r="AK25" s="69">
        <v>3.8465848353568477</v>
      </c>
      <c r="AL25" s="69">
        <v>3.9150296637464939</v>
      </c>
      <c r="AM25" s="69">
        <v>4.1684103012909173</v>
      </c>
      <c r="AN25" s="69"/>
      <c r="AO25" s="69">
        <f t="shared" si="35"/>
        <v>0.32182546593406958</v>
      </c>
      <c r="AP25" s="69">
        <f>'RD T1'!E140</f>
        <v>2.2863244941704854</v>
      </c>
      <c r="AQ25" s="69">
        <f t="shared" si="36"/>
        <v>2.608149960104555</v>
      </c>
      <c r="AS25" t="str">
        <f t="shared" si="37"/>
        <v>61 Caring personal service occupations</v>
      </c>
      <c r="AT25" s="69">
        <v>1.8885500073554735</v>
      </c>
      <c r="AU25" s="69">
        <v>2.2664000981354904</v>
      </c>
      <c r="AV25" s="69">
        <v>2.1555377534521112</v>
      </c>
      <c r="AW25" s="69">
        <v>2.2005703623020083</v>
      </c>
      <c r="AX25" s="69">
        <v>2.3310634010522584</v>
      </c>
      <c r="AY25" s="69"/>
      <c r="AZ25" s="69">
        <f t="shared" si="38"/>
        <v>0.17552564760014722</v>
      </c>
      <c r="BA25" s="69">
        <f>'RD T1'!E169</f>
        <v>1.3110713725231848</v>
      </c>
      <c r="BB25" s="69">
        <f t="shared" si="39"/>
        <v>1.4865970201233321</v>
      </c>
      <c r="BD25" t="str">
        <f t="shared" si="40"/>
        <v>61 Caring personal service occupations</v>
      </c>
      <c r="BE25" s="69">
        <v>10.751320804333073</v>
      </c>
      <c r="BF25" s="69">
        <v>12.160284375201297</v>
      </c>
      <c r="BG25" s="69">
        <v>12.039713923548838</v>
      </c>
      <c r="BH25" s="69">
        <v>12.473875536576765</v>
      </c>
      <c r="BI25" s="69">
        <v>14.096702981026299</v>
      </c>
      <c r="BJ25" s="69"/>
      <c r="BK25" s="69">
        <f t="shared" si="41"/>
        <v>2.0569890574774607</v>
      </c>
      <c r="BL25" s="69">
        <f>'RD T1'!E198</f>
        <v>7.3035221159691774</v>
      </c>
      <c r="BM25" s="69">
        <f t="shared" si="42"/>
        <v>9.3605111734466391</v>
      </c>
      <c r="BO25" t="str">
        <f t="shared" si="43"/>
        <v>61 Caring personal service occupations</v>
      </c>
      <c r="BP25" s="69">
        <v>8.1046881128101891</v>
      </c>
      <c r="BQ25" s="69">
        <v>8.1170371123086671</v>
      </c>
      <c r="BR25" s="69">
        <v>7.3475441277018563</v>
      </c>
      <c r="BS25" s="69">
        <v>7.1217635143462461</v>
      </c>
      <c r="BT25" s="69">
        <v>5.8582500752637543</v>
      </c>
      <c r="BU25" s="69"/>
      <c r="BV25" s="69">
        <f t="shared" si="44"/>
        <v>-1.489294052438102</v>
      </c>
      <c r="BW25" s="69">
        <f>'RD T1'!E227</f>
        <v>3.1285000897239499</v>
      </c>
      <c r="BX25" s="69">
        <f t="shared" si="45"/>
        <v>1.6392060372858479</v>
      </c>
      <c r="BZ25" t="str">
        <f t="shared" si="46"/>
        <v>61 Caring personal service occupations</v>
      </c>
      <c r="CA25" s="69">
        <v>2.7863577121972525</v>
      </c>
      <c r="CB25" s="69">
        <v>1.9082501482037397</v>
      </c>
      <c r="CC25" s="69">
        <v>1.5520435132961803</v>
      </c>
      <c r="CD25" s="69">
        <v>1.3544409599103864</v>
      </c>
      <c r="CE25" s="69">
        <v>1.1452005730784036</v>
      </c>
      <c r="CF25" s="69"/>
      <c r="CG25" s="69">
        <f t="shared" si="47"/>
        <v>-0.40684294021777667</v>
      </c>
      <c r="CH25" s="69">
        <f>'RD T1'!E256</f>
        <v>0.4257595741167905</v>
      </c>
      <c r="CI25" s="69">
        <f t="shared" si="48"/>
        <v>1.8916633899013824E-2</v>
      </c>
      <c r="CK25" t="str">
        <f t="shared" si="49"/>
        <v>61 Caring personal service occupations</v>
      </c>
      <c r="CL25" s="69">
        <v>0.36135410032328924</v>
      </c>
      <c r="CM25" s="69">
        <v>0.33406882887059269</v>
      </c>
      <c r="CN25" s="69">
        <v>0.32995699117778005</v>
      </c>
      <c r="CO25" s="69">
        <v>0.40969115895957992</v>
      </c>
      <c r="CP25" s="69">
        <v>0.52054732483191291</v>
      </c>
      <c r="CQ25" s="69"/>
      <c r="CR25" s="69">
        <f t="shared" si="50"/>
        <v>0.19059033365413286</v>
      </c>
      <c r="CS25" s="69">
        <f>'RD T1'!E285</f>
        <v>0.1119286210118707</v>
      </c>
      <c r="CT25" s="69">
        <f t="shared" si="51"/>
        <v>0.30251895466600354</v>
      </c>
    </row>
    <row r="26" spans="1:98" x14ac:dyDescent="0.2">
      <c r="A26" s="10" t="str">
        <f>name!D22</f>
        <v>62 Leisure, travel and related personal service occupations</v>
      </c>
      <c r="B26" s="69">
        <v>1.5756997853785884E-2</v>
      </c>
      <c r="C26" s="69">
        <v>2.2784926925503862E-2</v>
      </c>
      <c r="D26" s="69">
        <v>2.4183914248074659E-2</v>
      </c>
      <c r="E26" s="69">
        <v>2.7087921174625024E-2</v>
      </c>
      <c r="F26" s="69">
        <v>3.534674205267261E-2</v>
      </c>
      <c r="G26" s="11"/>
      <c r="H26" s="69">
        <f t="shared" si="26"/>
        <v>1.1162827804597951E-2</v>
      </c>
      <c r="I26" s="69">
        <f>'RD T1'!E54</f>
        <v>1.6383157870169734E-2</v>
      </c>
      <c r="J26" s="69">
        <f t="shared" si="27"/>
        <v>2.7545985674767685E-2</v>
      </c>
      <c r="L26" t="str">
        <f t="shared" si="28"/>
        <v>62 Leisure, travel and related personal service occupations</v>
      </c>
      <c r="M26" s="69">
        <v>0.29703366036174117</v>
      </c>
      <c r="N26" s="69">
        <v>0.38302530784247041</v>
      </c>
      <c r="O26" s="69">
        <v>0.36823333118572066</v>
      </c>
      <c r="P26" s="69">
        <v>0.4099265121781705</v>
      </c>
      <c r="Q26" s="69">
        <v>0.53151255801278252</v>
      </c>
      <c r="R26" s="11"/>
      <c r="S26" s="69">
        <f t="shared" si="29"/>
        <v>0.16327922682706186</v>
      </c>
      <c r="T26" s="69">
        <f>'RD T1'!E83</f>
        <v>0.24705598670585827</v>
      </c>
      <c r="U26" s="69">
        <f t="shared" si="30"/>
        <v>0.41033521353292013</v>
      </c>
      <c r="W26" t="str">
        <f t="shared" si="31"/>
        <v>62 Leisure, travel and related personal service occupations</v>
      </c>
      <c r="X26" s="69">
        <v>1.4172876515921002</v>
      </c>
      <c r="Y26" s="69">
        <v>1.8172991399479952</v>
      </c>
      <c r="Z26" s="69">
        <v>1.6373413094314508</v>
      </c>
      <c r="AA26" s="69">
        <v>1.8930425645531272</v>
      </c>
      <c r="AB26" s="69">
        <v>2.5067810868032518</v>
      </c>
      <c r="AC26" s="69"/>
      <c r="AD26" s="69">
        <f t="shared" si="32"/>
        <v>0.869439777371801</v>
      </c>
      <c r="AE26" s="69">
        <f>'RD T1'!E112</f>
        <v>1.2525442636763486</v>
      </c>
      <c r="AF26" s="69">
        <f t="shared" si="33"/>
        <v>2.1219840410481496</v>
      </c>
      <c r="AH26" t="str">
        <f t="shared" si="34"/>
        <v>62 Leisure, travel and related personal service occupations</v>
      </c>
      <c r="AI26" s="69">
        <v>0.83492418737065943</v>
      </c>
      <c r="AJ26" s="69">
        <v>1.0186585675454662</v>
      </c>
      <c r="AK26" s="69">
        <v>0.93483316210773992</v>
      </c>
      <c r="AL26" s="69">
        <v>0.97418063021734869</v>
      </c>
      <c r="AM26" s="69">
        <v>1.2557168573897319</v>
      </c>
      <c r="AN26" s="69"/>
      <c r="AO26" s="69">
        <f t="shared" si="35"/>
        <v>0.32088369528199201</v>
      </c>
      <c r="AP26" s="69">
        <f>'RD T1'!E141</f>
        <v>0.64636867961415756</v>
      </c>
      <c r="AQ26" s="69">
        <f t="shared" si="36"/>
        <v>0.96725237489614957</v>
      </c>
      <c r="AS26" t="str">
        <f t="shared" si="37"/>
        <v>62 Leisure, travel and related personal service occupations</v>
      </c>
      <c r="AT26" s="69">
        <v>1.0265664684948674</v>
      </c>
      <c r="AU26" s="69">
        <v>1.2655577046981572</v>
      </c>
      <c r="AV26" s="69">
        <v>1.2548242328833037</v>
      </c>
      <c r="AW26" s="69">
        <v>1.3356721632776156</v>
      </c>
      <c r="AX26" s="69">
        <v>1.8293694269781093</v>
      </c>
      <c r="AY26" s="69"/>
      <c r="AZ26" s="69">
        <f t="shared" si="38"/>
        <v>0.57454519409480564</v>
      </c>
      <c r="BA26" s="69">
        <f>'RD T1'!E170</f>
        <v>0.92732988643977943</v>
      </c>
      <c r="BB26" s="69">
        <f t="shared" si="39"/>
        <v>1.5018750805345851</v>
      </c>
      <c r="BD26" t="str">
        <f t="shared" si="40"/>
        <v>62 Leisure, travel and related personal service occupations</v>
      </c>
      <c r="BE26" s="69">
        <v>3.7326168553164587</v>
      </c>
      <c r="BF26" s="69">
        <v>3.5391305433573508</v>
      </c>
      <c r="BG26" s="69">
        <v>3.4823079005158593</v>
      </c>
      <c r="BH26" s="69">
        <v>3.1498070837512762</v>
      </c>
      <c r="BI26" s="69">
        <v>2.8575742919804941</v>
      </c>
      <c r="BJ26" s="69"/>
      <c r="BK26" s="69">
        <f t="shared" si="41"/>
        <v>-0.62473360853536519</v>
      </c>
      <c r="BL26" s="69">
        <f>'RD T1'!E199</f>
        <v>1.4264781541115283</v>
      </c>
      <c r="BM26" s="69">
        <f t="shared" si="42"/>
        <v>0.80174454557616315</v>
      </c>
      <c r="BO26" t="str">
        <f t="shared" si="43"/>
        <v>62 Leisure, travel and related personal service occupations</v>
      </c>
      <c r="BP26" s="69">
        <v>3.5561142277876292</v>
      </c>
      <c r="BQ26" s="69">
        <v>3.3070952424915929</v>
      </c>
      <c r="BR26" s="69">
        <v>2.9955640482071866</v>
      </c>
      <c r="BS26" s="69">
        <v>2.5506639004134</v>
      </c>
      <c r="BT26" s="69">
        <v>2.0226258163501916</v>
      </c>
      <c r="BU26" s="69"/>
      <c r="BV26" s="69">
        <f t="shared" si="44"/>
        <v>-0.97293823185699502</v>
      </c>
      <c r="BW26" s="69">
        <f>'RD T1'!E228</f>
        <v>1.0802415302622641</v>
      </c>
      <c r="BX26" s="69">
        <f t="shared" si="45"/>
        <v>0.10730329840526909</v>
      </c>
      <c r="BZ26" t="str">
        <f t="shared" si="46"/>
        <v>62 Leisure, travel and related personal service occupations</v>
      </c>
      <c r="CA26" s="69">
        <v>2.1732318250277696</v>
      </c>
      <c r="CB26" s="69">
        <v>2.2123984827399843</v>
      </c>
      <c r="CC26" s="69">
        <v>1.8254517725438306</v>
      </c>
      <c r="CD26" s="69">
        <v>1.6815870571242937</v>
      </c>
      <c r="CE26" s="69">
        <v>1.2450665874483888</v>
      </c>
      <c r="CF26" s="69"/>
      <c r="CG26" s="69">
        <f t="shared" si="47"/>
        <v>-0.58038518509544179</v>
      </c>
      <c r="CH26" s="69">
        <f>'RD T1'!E257</f>
        <v>0.64431044126292802</v>
      </c>
      <c r="CI26" s="69">
        <f t="shared" si="48"/>
        <v>6.3925256167486233E-2</v>
      </c>
      <c r="CK26" t="str">
        <f t="shared" si="49"/>
        <v>62 Leisure, travel and related personal service occupations</v>
      </c>
      <c r="CL26" s="69">
        <v>0.64907810758982099</v>
      </c>
      <c r="CM26" s="69">
        <v>0.68706036798800463</v>
      </c>
      <c r="CN26" s="69">
        <v>0.58691374189431089</v>
      </c>
      <c r="CO26" s="69">
        <v>0.44245784720493986</v>
      </c>
      <c r="CP26" s="69">
        <v>0.37495092547701692</v>
      </c>
      <c r="CQ26" s="69"/>
      <c r="CR26" s="69">
        <f t="shared" si="50"/>
        <v>-0.21196281641729398</v>
      </c>
      <c r="CS26" s="69">
        <f>'RD T1'!E286</f>
        <v>0.1257793507098261</v>
      </c>
      <c r="CT26" s="69">
        <f t="shared" si="51"/>
        <v>-8.6183465707467877E-2</v>
      </c>
    </row>
    <row r="27" spans="1:98" x14ac:dyDescent="0.2">
      <c r="A27" s="10" t="str">
        <f>name!D23</f>
        <v>63 Community and civil enforcement occupations</v>
      </c>
      <c r="B27" s="69">
        <v>1.4996840747599435E-3</v>
      </c>
      <c r="C27" s="69">
        <v>1.6987788381084194E-3</v>
      </c>
      <c r="D27" s="69">
        <v>1.6507441337311295E-3</v>
      </c>
      <c r="E27" s="69">
        <v>1.9044323049373381E-3</v>
      </c>
      <c r="F27" s="69">
        <v>2.5657478407806874E-3</v>
      </c>
      <c r="G27" s="11"/>
      <c r="H27" s="69">
        <f t="shared" si="26"/>
        <v>9.1500370704955796E-4</v>
      </c>
      <c r="I27" s="69">
        <f>'RD T1'!E55</f>
        <v>1.1939648711058795E-3</v>
      </c>
      <c r="J27" s="69">
        <f t="shared" si="27"/>
        <v>2.1089685781554377E-3</v>
      </c>
      <c r="L27" t="str">
        <f t="shared" si="28"/>
        <v>63 Community and civil enforcement occupations</v>
      </c>
      <c r="M27" s="69">
        <v>2.528601625276242E-2</v>
      </c>
      <c r="N27" s="69">
        <v>2.5076660101229702E-2</v>
      </c>
      <c r="O27" s="69">
        <v>3.428568495422149E-2</v>
      </c>
      <c r="P27" s="69">
        <v>2.8161183941030545E-2</v>
      </c>
      <c r="Q27" s="69">
        <v>3.9132413757264284E-2</v>
      </c>
      <c r="R27" s="11"/>
      <c r="S27" s="69">
        <f t="shared" si="29"/>
        <v>4.8467288030427935E-3</v>
      </c>
      <c r="T27" s="69">
        <f>'RD T1'!E84</f>
        <v>1.7457320260933482E-2</v>
      </c>
      <c r="U27" s="69">
        <f t="shared" si="30"/>
        <v>2.2304049063976275E-2</v>
      </c>
      <c r="W27" t="str">
        <f t="shared" si="31"/>
        <v>63 Community and civil enforcement occupations</v>
      </c>
      <c r="X27" s="69">
        <v>0.11098529860378475</v>
      </c>
      <c r="Y27" s="69">
        <v>0.11049271871590251</v>
      </c>
      <c r="Z27" s="69">
        <v>0.11818737856179667</v>
      </c>
      <c r="AA27" s="69">
        <v>0.11669953941871426</v>
      </c>
      <c r="AB27" s="69">
        <v>0.14109489156745036</v>
      </c>
      <c r="AC27" s="69"/>
      <c r="AD27" s="69">
        <f t="shared" si="32"/>
        <v>2.290751300565369E-2</v>
      </c>
      <c r="AE27" s="69">
        <f>'RD T1'!E113</f>
        <v>7.7398842724941547E-2</v>
      </c>
      <c r="AF27" s="69">
        <f t="shared" si="33"/>
        <v>0.10030635573059524</v>
      </c>
      <c r="AH27" t="str">
        <f t="shared" si="34"/>
        <v>63 Community and civil enforcement occupations</v>
      </c>
      <c r="AI27" s="69">
        <v>2.9542720167621012E-2</v>
      </c>
      <c r="AJ27" s="69">
        <v>2.7599323492563953E-2</v>
      </c>
      <c r="AK27" s="69">
        <v>3.5276084077435356E-2</v>
      </c>
      <c r="AL27" s="69">
        <v>2.5700909149180627E-2</v>
      </c>
      <c r="AM27" s="69">
        <v>3.0407674556962683E-2</v>
      </c>
      <c r="AN27" s="69"/>
      <c r="AO27" s="69">
        <f t="shared" si="35"/>
        <v>-4.8684095204726725E-3</v>
      </c>
      <c r="AP27" s="69">
        <f>'RD T1'!E142</f>
        <v>1.6421633728800691E-2</v>
      </c>
      <c r="AQ27" s="69">
        <f t="shared" si="36"/>
        <v>1.1553224208328019E-2</v>
      </c>
      <c r="AS27" t="str">
        <f t="shared" si="37"/>
        <v>63 Community and civil enforcement occupations</v>
      </c>
      <c r="AT27" s="69">
        <v>3.0450084901794804E-2</v>
      </c>
      <c r="AU27" s="69">
        <v>2.5717768644450047E-2</v>
      </c>
      <c r="AV27" s="69">
        <v>3.0945519483990186E-2</v>
      </c>
      <c r="AW27" s="69">
        <v>2.1787111660172567E-2</v>
      </c>
      <c r="AX27" s="69">
        <v>2.2827548431302736E-2</v>
      </c>
      <c r="AY27" s="69"/>
      <c r="AZ27" s="69">
        <f t="shared" si="38"/>
        <v>-8.1179710526874498E-3</v>
      </c>
      <c r="BA27" s="69">
        <f>'RD T1'!E171</f>
        <v>1.3578807120123007E-2</v>
      </c>
      <c r="BB27" s="69">
        <f t="shared" si="39"/>
        <v>5.4608360674355573E-3</v>
      </c>
      <c r="BD27" t="str">
        <f t="shared" si="40"/>
        <v>63 Community and civil enforcement occupations</v>
      </c>
      <c r="BE27" s="69">
        <v>0.10557035350166481</v>
      </c>
      <c r="BF27" s="69">
        <v>6.8150985040709045E-2</v>
      </c>
      <c r="BG27" s="69">
        <v>0.10016798702618442</v>
      </c>
      <c r="BH27" s="69">
        <v>6.3089329584324186E-2</v>
      </c>
      <c r="BI27" s="69">
        <v>7.0483790948021041E-2</v>
      </c>
      <c r="BJ27" s="69"/>
      <c r="BK27" s="69">
        <f t="shared" si="41"/>
        <v>-2.9684196078163375E-2</v>
      </c>
      <c r="BL27" s="69">
        <f>'RD T1'!E200</f>
        <v>2.6686738515058078E-2</v>
      </c>
      <c r="BM27" s="69">
        <f t="shared" si="42"/>
        <v>-2.997457563105297E-3</v>
      </c>
      <c r="BO27" t="str">
        <f t="shared" si="43"/>
        <v>63 Community and civil enforcement occupations</v>
      </c>
      <c r="BP27" s="69">
        <v>0.14073664247621445</v>
      </c>
      <c r="BQ27" s="69">
        <v>0.12299952833933075</v>
      </c>
      <c r="BR27" s="69">
        <v>0.1437648291924476</v>
      </c>
      <c r="BS27" s="69">
        <v>0.10235749310199022</v>
      </c>
      <c r="BT27" s="69">
        <v>0.10152247053540775</v>
      </c>
      <c r="BU27" s="69"/>
      <c r="BV27" s="69">
        <f t="shared" si="44"/>
        <v>-4.2242358657039847E-2</v>
      </c>
      <c r="BW27" s="69">
        <f>'RD T1'!E229</f>
        <v>4.3546024569493906E-2</v>
      </c>
      <c r="BX27" s="69">
        <f t="shared" si="45"/>
        <v>1.3036659124540592E-3</v>
      </c>
      <c r="BZ27" t="str">
        <f t="shared" si="46"/>
        <v>63 Community and civil enforcement occupations</v>
      </c>
      <c r="CA27" s="69">
        <v>0.11710051057968739</v>
      </c>
      <c r="CB27" s="69">
        <v>9.5765649360012556E-2</v>
      </c>
      <c r="CC27" s="69">
        <v>0.11450394581259166</v>
      </c>
      <c r="CD27" s="69">
        <v>8.176957490376581E-2</v>
      </c>
      <c r="CE27" s="69">
        <v>7.2609937842649325E-2</v>
      </c>
      <c r="CF27" s="69"/>
      <c r="CG27" s="69">
        <f t="shared" si="47"/>
        <v>-4.1894007969942332E-2</v>
      </c>
      <c r="CH27" s="69">
        <f>'RD T1'!E258</f>
        <v>3.2465651601810801E-2</v>
      </c>
      <c r="CI27" s="69">
        <f t="shared" si="48"/>
        <v>-9.4283563681315311E-3</v>
      </c>
      <c r="CK27" t="str">
        <f t="shared" si="49"/>
        <v>63 Community and civil enforcement occupations</v>
      </c>
      <c r="CL27" s="69">
        <v>3.0618491340572353E-2</v>
      </c>
      <c r="CM27" s="69">
        <v>2.3244700658837363E-2</v>
      </c>
      <c r="CN27" s="69">
        <v>3.0281472624127264E-2</v>
      </c>
      <c r="CO27" s="69">
        <v>1.4080897816188072E-2</v>
      </c>
      <c r="CP27" s="69">
        <v>1.0105183978074509E-2</v>
      </c>
      <c r="CQ27" s="69"/>
      <c r="CR27" s="69">
        <f t="shared" si="50"/>
        <v>-2.0176288646052754E-2</v>
      </c>
      <c r="CS27" s="69">
        <f>'RD T1'!E287</f>
        <v>3.351657536975521E-3</v>
      </c>
      <c r="CT27" s="69">
        <f t="shared" si="51"/>
        <v>-1.6824631109077233E-2</v>
      </c>
    </row>
    <row r="28" spans="1:98" x14ac:dyDescent="0.2">
      <c r="A28" s="10" t="str">
        <f>name!D24</f>
        <v>71 Sales occupations</v>
      </c>
      <c r="B28" s="69">
        <v>0.10171255722037502</v>
      </c>
      <c r="C28" s="69">
        <v>0.12001640628334169</v>
      </c>
      <c r="D28" s="69">
        <v>0.1114971005930229</v>
      </c>
      <c r="E28" s="69">
        <v>0.12717135008242278</v>
      </c>
      <c r="F28" s="69">
        <v>0.16403025748727529</v>
      </c>
      <c r="G28" s="11"/>
      <c r="H28" s="69">
        <f t="shared" si="26"/>
        <v>5.2533156894252392E-2</v>
      </c>
      <c r="I28" s="69">
        <f>'RD T1'!E56</f>
        <v>6.6201615106017575E-2</v>
      </c>
      <c r="J28" s="69">
        <f t="shared" si="27"/>
        <v>0.11873477200026997</v>
      </c>
      <c r="L28" t="str">
        <f t="shared" si="28"/>
        <v>71 Sales occupations</v>
      </c>
      <c r="M28" s="69">
        <v>1.1817211091040523</v>
      </c>
      <c r="N28" s="69">
        <v>1.4166688532245808</v>
      </c>
      <c r="O28" s="69">
        <v>1.5477602587606636</v>
      </c>
      <c r="P28" s="69">
        <v>1.8636697732080019</v>
      </c>
      <c r="Q28" s="69">
        <v>2.6394374600432124</v>
      </c>
      <c r="R28" s="11"/>
      <c r="S28" s="69">
        <f t="shared" si="29"/>
        <v>1.0916772012825489</v>
      </c>
      <c r="T28" s="69">
        <f>'RD T1'!E85</f>
        <v>1.0153764691634151</v>
      </c>
      <c r="U28" s="69">
        <f t="shared" si="30"/>
        <v>2.1070536704459641</v>
      </c>
      <c r="W28" t="str">
        <f t="shared" si="31"/>
        <v>71 Sales occupations</v>
      </c>
      <c r="X28" s="69">
        <v>4.5107627657627827</v>
      </c>
      <c r="Y28" s="69">
        <v>5.0869686817155397</v>
      </c>
      <c r="Z28" s="69">
        <v>5.1955130808003469</v>
      </c>
      <c r="AA28" s="69">
        <v>5.743811902685672</v>
      </c>
      <c r="AB28" s="69">
        <v>7.2788451293156022</v>
      </c>
      <c r="AC28" s="69"/>
      <c r="AD28" s="69">
        <f t="shared" si="32"/>
        <v>2.0833320485152553</v>
      </c>
      <c r="AE28" s="69">
        <f>'RD T1'!E114</f>
        <v>3.2658986067600777</v>
      </c>
      <c r="AF28" s="69">
        <f t="shared" si="33"/>
        <v>5.349230655275333</v>
      </c>
      <c r="AH28" t="str">
        <f t="shared" si="34"/>
        <v>71 Sales occupations</v>
      </c>
      <c r="AI28" s="69">
        <v>1.4513364669118578</v>
      </c>
      <c r="AJ28" s="69">
        <v>1.5322121908493704</v>
      </c>
      <c r="AK28" s="69">
        <v>1.5800316799042877</v>
      </c>
      <c r="AL28" s="69">
        <v>1.6544621433442162</v>
      </c>
      <c r="AM28" s="69">
        <v>1.9955721726552522</v>
      </c>
      <c r="AN28" s="69"/>
      <c r="AO28" s="69">
        <f t="shared" si="35"/>
        <v>0.4155404927509645</v>
      </c>
      <c r="AP28" s="69">
        <f>'RD T1'!E143</f>
        <v>0.91694368460733422</v>
      </c>
      <c r="AQ28" s="69">
        <f t="shared" si="36"/>
        <v>1.3324841773582987</v>
      </c>
      <c r="AS28" t="str">
        <f t="shared" si="37"/>
        <v>71 Sales occupations</v>
      </c>
      <c r="AT28" s="69">
        <v>1.2574415179707465</v>
      </c>
      <c r="AU28" s="69">
        <v>1.2802549331675068</v>
      </c>
      <c r="AV28" s="69">
        <v>1.3028381172456438</v>
      </c>
      <c r="AW28" s="69">
        <v>1.3080765988244725</v>
      </c>
      <c r="AX28" s="69">
        <v>1.5582836994489795</v>
      </c>
      <c r="AY28" s="69"/>
      <c r="AZ28" s="69">
        <f t="shared" si="38"/>
        <v>0.25544558220333569</v>
      </c>
      <c r="BA28" s="69">
        <f>'RD T1'!E172</f>
        <v>0.62467220336778417</v>
      </c>
      <c r="BB28" s="69">
        <f t="shared" si="39"/>
        <v>0.88011778557111986</v>
      </c>
      <c r="BD28" t="str">
        <f t="shared" si="40"/>
        <v>71 Sales occupations</v>
      </c>
      <c r="BE28" s="69">
        <v>9.1760790705820039</v>
      </c>
      <c r="BF28" s="69">
        <v>8.7250958760816744</v>
      </c>
      <c r="BG28" s="69">
        <v>9.5444932892676597</v>
      </c>
      <c r="BH28" s="69">
        <v>9.4725093159775575</v>
      </c>
      <c r="BI28" s="69">
        <v>9.8021873569792781</v>
      </c>
      <c r="BJ28" s="69"/>
      <c r="BK28" s="69">
        <f t="shared" si="41"/>
        <v>0.2576940677116184</v>
      </c>
      <c r="BL28" s="69">
        <f>'RD T1'!E201</f>
        <v>4.2331793522352985</v>
      </c>
      <c r="BM28" s="69">
        <f t="shared" si="42"/>
        <v>4.4908734199469169</v>
      </c>
      <c r="BO28" t="str">
        <f t="shared" si="43"/>
        <v>71 Sales occupations</v>
      </c>
      <c r="BP28" s="69">
        <v>9.1816712994796941</v>
      </c>
      <c r="BQ28" s="69">
        <v>8.3394299725920966</v>
      </c>
      <c r="BR28" s="69">
        <v>7.9193981556963253</v>
      </c>
      <c r="BS28" s="69">
        <v>7.5155985332639572</v>
      </c>
      <c r="BT28" s="69">
        <v>6.1025905448378746</v>
      </c>
      <c r="BU28" s="69"/>
      <c r="BV28" s="69">
        <f t="shared" si="44"/>
        <v>-1.8168076108584508</v>
      </c>
      <c r="BW28" s="69">
        <f>'RD T1'!E230</f>
        <v>3.0080098673319524</v>
      </c>
      <c r="BX28" s="69">
        <f t="shared" si="45"/>
        <v>1.1912022564735016</v>
      </c>
      <c r="BZ28" t="str">
        <f t="shared" si="46"/>
        <v>71 Sales occupations</v>
      </c>
      <c r="CA28" s="69">
        <v>6.2779372927304342</v>
      </c>
      <c r="CB28" s="69">
        <v>5.8805499960971073</v>
      </c>
      <c r="CC28" s="69">
        <v>5.1454017519968946</v>
      </c>
      <c r="CD28" s="69">
        <v>4.5122417457272741</v>
      </c>
      <c r="CE28" s="69">
        <v>1.8937977004261921</v>
      </c>
      <c r="CF28" s="69"/>
      <c r="CG28" s="69">
        <f t="shared" si="47"/>
        <v>-3.2516040515707028</v>
      </c>
      <c r="CH28" s="69">
        <f>'RD T1'!E259</f>
        <v>1.2384275818620865</v>
      </c>
      <c r="CI28" s="69">
        <f t="shared" si="48"/>
        <v>-2.0131764697086165</v>
      </c>
      <c r="CK28" t="str">
        <f t="shared" si="49"/>
        <v>71 Sales occupations</v>
      </c>
      <c r="CL28" s="69">
        <v>2.1205714091925958</v>
      </c>
      <c r="CM28" s="69">
        <v>2.1032685058820988</v>
      </c>
      <c r="CN28" s="69">
        <v>1.8815489736496986</v>
      </c>
      <c r="CO28" s="69">
        <v>1.7594146273426838</v>
      </c>
      <c r="CP28" s="69">
        <v>1.5277113504450524</v>
      </c>
      <c r="CQ28" s="69"/>
      <c r="CR28" s="69">
        <f t="shared" si="50"/>
        <v>-0.35383762320464629</v>
      </c>
      <c r="CS28" s="69">
        <f>'RD T1'!E288</f>
        <v>0.40989492558550827</v>
      </c>
      <c r="CT28" s="69">
        <f t="shared" si="51"/>
        <v>5.6057302380861984E-2</v>
      </c>
    </row>
    <row r="29" spans="1:98" x14ac:dyDescent="0.2">
      <c r="A29" s="10" t="str">
        <f>name!D25</f>
        <v>72 Customer service occupations</v>
      </c>
      <c r="B29" s="69">
        <v>2.8681480784893954E-2</v>
      </c>
      <c r="C29" s="69">
        <v>3.4699972710353376E-2</v>
      </c>
      <c r="D29" s="69">
        <v>4.0199325708431904E-2</v>
      </c>
      <c r="E29" s="69">
        <v>5.420934822975719E-2</v>
      </c>
      <c r="F29" s="69">
        <v>7.1794619168209922E-2</v>
      </c>
      <c r="G29" s="11"/>
      <c r="H29" s="69">
        <f>F29-D29</f>
        <v>3.1595293459778018E-2</v>
      </c>
      <c r="I29" s="69">
        <f>'RD T1'!E57</f>
        <v>2.6623443156123749E-2</v>
      </c>
      <c r="J29" s="69">
        <f t="shared" si="27"/>
        <v>5.8218736615901767E-2</v>
      </c>
      <c r="L29" t="str">
        <f t="shared" si="28"/>
        <v>72 Customer service occupations</v>
      </c>
      <c r="M29" s="69">
        <v>0.40069629104417503</v>
      </c>
      <c r="N29" s="69">
        <v>0.51115284263608107</v>
      </c>
      <c r="O29" s="69">
        <v>0.53491990236999154</v>
      </c>
      <c r="P29" s="69">
        <v>0.68603360726372098</v>
      </c>
      <c r="Q29" s="69">
        <v>0.91145748130058224</v>
      </c>
      <c r="R29" s="11"/>
      <c r="S29" s="69">
        <f t="shared" si="29"/>
        <v>0.3765375789305907</v>
      </c>
      <c r="T29" s="69">
        <f>'RD T1'!E86</f>
        <v>0.35842440406578663</v>
      </c>
      <c r="U29" s="69">
        <f t="shared" si="30"/>
        <v>0.73496198299637738</v>
      </c>
      <c r="W29" t="str">
        <f t="shared" si="31"/>
        <v>72 Customer service occupations</v>
      </c>
      <c r="X29" s="69">
        <v>1.4951112720584119</v>
      </c>
      <c r="Y29" s="69">
        <v>1.7502684779493325</v>
      </c>
      <c r="Z29" s="69">
        <v>1.7911601863106092</v>
      </c>
      <c r="AA29" s="69">
        <v>2.1198608447190388</v>
      </c>
      <c r="AB29" s="69">
        <v>2.6978949462808428</v>
      </c>
      <c r="AC29" s="69"/>
      <c r="AD29" s="69">
        <f t="shared" si="32"/>
        <v>0.90673475997023356</v>
      </c>
      <c r="AE29" s="69">
        <f>'RD T1'!E115</f>
        <v>1.1330177660746139</v>
      </c>
      <c r="AF29" s="69">
        <f t="shared" si="33"/>
        <v>2.0397525260448477</v>
      </c>
      <c r="AH29" t="str">
        <f t="shared" si="34"/>
        <v>72 Customer service occupations</v>
      </c>
      <c r="AI29" s="69">
        <v>0.42842476410276886</v>
      </c>
      <c r="AJ29" s="69">
        <v>0.52217319140239948</v>
      </c>
      <c r="AK29" s="69">
        <v>0.57599569066508893</v>
      </c>
      <c r="AL29" s="69">
        <v>0.67901006423755328</v>
      </c>
      <c r="AM29" s="69">
        <v>0.83390359716476992</v>
      </c>
      <c r="AN29" s="69"/>
      <c r="AO29" s="69">
        <f t="shared" si="35"/>
        <v>0.25790790649968098</v>
      </c>
      <c r="AP29" s="69">
        <f>'RD T1'!E144</f>
        <v>0.39003339995045183</v>
      </c>
      <c r="AQ29" s="69">
        <f t="shared" si="36"/>
        <v>0.64794130645013281</v>
      </c>
      <c r="AS29" t="str">
        <f t="shared" si="37"/>
        <v>72 Customer service occupations</v>
      </c>
      <c r="AT29" s="69">
        <v>0.56466849953615639</v>
      </c>
      <c r="AU29" s="69">
        <v>0.6661379997361937</v>
      </c>
      <c r="AV29" s="69">
        <v>0.67643762416410735</v>
      </c>
      <c r="AW29" s="69">
        <v>0.75635473530688591</v>
      </c>
      <c r="AX29" s="69">
        <v>0.84367935773543468</v>
      </c>
      <c r="AY29" s="69"/>
      <c r="AZ29" s="69">
        <f t="shared" si="38"/>
        <v>0.16724173357132732</v>
      </c>
      <c r="BA29" s="69">
        <f>'RD T1'!E173</f>
        <v>0.38448456490355731</v>
      </c>
      <c r="BB29" s="69">
        <f t="shared" si="39"/>
        <v>0.55172629847488464</v>
      </c>
      <c r="BD29" t="str">
        <f t="shared" si="40"/>
        <v>72 Customer service occupations</v>
      </c>
      <c r="BE29" s="69">
        <v>2.2031070555614014</v>
      </c>
      <c r="BF29" s="69">
        <v>2.2227650741776226</v>
      </c>
      <c r="BG29" s="69">
        <v>2.3751409810641637</v>
      </c>
      <c r="BH29" s="69">
        <v>2.4700782837922421</v>
      </c>
      <c r="BI29" s="69">
        <v>2.5987363169701423</v>
      </c>
      <c r="BJ29" s="69"/>
      <c r="BK29" s="69">
        <f t="shared" si="41"/>
        <v>0.22359533590597858</v>
      </c>
      <c r="BL29" s="69">
        <f>'RD T1'!E202</f>
        <v>1.0886908768278911</v>
      </c>
      <c r="BM29" s="69">
        <f t="shared" si="42"/>
        <v>1.3122862127338697</v>
      </c>
      <c r="BO29" t="str">
        <f t="shared" si="43"/>
        <v>72 Customer service occupations</v>
      </c>
      <c r="BP29" s="69">
        <v>2.2179713412608906</v>
      </c>
      <c r="BQ29" s="69">
        <v>2.3014222346941442</v>
      </c>
      <c r="BR29" s="69">
        <v>2.2164533217650608</v>
      </c>
      <c r="BS29" s="69">
        <v>2.3661919513389389</v>
      </c>
      <c r="BT29" s="69">
        <v>2.2369366942985573</v>
      </c>
      <c r="BU29" s="69"/>
      <c r="BV29" s="69">
        <f t="shared" si="44"/>
        <v>2.0483372533496524E-2</v>
      </c>
      <c r="BW29" s="69">
        <f>'RD T1'!E231</f>
        <v>1.032046791018391</v>
      </c>
      <c r="BX29" s="69">
        <f t="shared" si="45"/>
        <v>1.0525301635518876</v>
      </c>
      <c r="BZ29" t="str">
        <f t="shared" si="46"/>
        <v>72 Customer service occupations</v>
      </c>
      <c r="CA29" s="69">
        <v>1.2084050516429532</v>
      </c>
      <c r="CB29" s="69">
        <v>1.1867660601630439</v>
      </c>
      <c r="CC29" s="69">
        <v>1.0719410321191074</v>
      </c>
      <c r="CD29" s="69">
        <v>1.0973818243208184</v>
      </c>
      <c r="CE29" s="69">
        <v>0.98630636735595512</v>
      </c>
      <c r="CF29" s="69"/>
      <c r="CG29" s="69">
        <f t="shared" si="47"/>
        <v>-8.5634664763152291E-2</v>
      </c>
      <c r="CH29" s="69">
        <f>'RD T1'!E260</f>
        <v>0.34983104434119489</v>
      </c>
      <c r="CI29" s="69">
        <f t="shared" si="48"/>
        <v>0.26419637957804259</v>
      </c>
      <c r="CK29" t="str">
        <f t="shared" si="49"/>
        <v>72 Customer service occupations</v>
      </c>
      <c r="CL29" s="69">
        <v>0.3061649517632869</v>
      </c>
      <c r="CM29" s="69">
        <v>0.411124747837676</v>
      </c>
      <c r="CN29" s="69">
        <v>0.40882974836278035</v>
      </c>
      <c r="CO29" s="69">
        <v>0.6030977806185549</v>
      </c>
      <c r="CP29" s="69">
        <v>0.89746890878596841</v>
      </c>
      <c r="CQ29" s="69"/>
      <c r="CR29" s="69">
        <f t="shared" si="50"/>
        <v>0.48863916042318806</v>
      </c>
      <c r="CS29" s="69">
        <f>'RD T1'!E289</f>
        <v>0.19972484521233305</v>
      </c>
      <c r="CT29" s="69">
        <f t="shared" si="51"/>
        <v>0.68836400563552114</v>
      </c>
    </row>
    <row r="30" spans="1:98" x14ac:dyDescent="0.2">
      <c r="A30" s="10" t="str">
        <f>name!D26</f>
        <v>81 Process, plant and machine operatives</v>
      </c>
      <c r="B30" s="69">
        <v>1.6848233803184412E-2</v>
      </c>
      <c r="C30" s="69">
        <v>2.2531044957031683E-2</v>
      </c>
      <c r="D30" s="69">
        <v>2.1059688188064855E-2</v>
      </c>
      <c r="E30" s="69">
        <v>2.6803499602587103E-2</v>
      </c>
      <c r="F30" s="69">
        <v>3.9117644271865613E-2</v>
      </c>
      <c r="G30" s="11"/>
      <c r="H30" s="69">
        <f t="shared" si="26"/>
        <v>1.8057956083800758E-2</v>
      </c>
      <c r="I30" s="69">
        <f>'RD T1'!E58</f>
        <v>1.5528736370024002E-2</v>
      </c>
      <c r="J30" s="69">
        <f t="shared" si="27"/>
        <v>3.3586692453824757E-2</v>
      </c>
      <c r="L30" t="str">
        <f t="shared" si="28"/>
        <v>81 Process, plant and machine operatives</v>
      </c>
      <c r="M30" s="69">
        <v>0.10877291006016712</v>
      </c>
      <c r="N30" s="69">
        <v>0.13430015355063923</v>
      </c>
      <c r="O30" s="69">
        <v>0.13579910144510871</v>
      </c>
      <c r="P30" s="69">
        <v>0.19256087924016049</v>
      </c>
      <c r="Q30" s="69">
        <v>0.29620005133289101</v>
      </c>
      <c r="R30" s="11"/>
      <c r="S30" s="69">
        <f t="shared" si="29"/>
        <v>0.16040094988778231</v>
      </c>
      <c r="T30" s="69">
        <f>'RD T1'!E87</f>
        <v>0.10319364332176034</v>
      </c>
      <c r="U30" s="69">
        <f t="shared" si="30"/>
        <v>0.26359459320954265</v>
      </c>
      <c r="W30" t="str">
        <f t="shared" si="31"/>
        <v>81 Process, plant and machine operatives</v>
      </c>
      <c r="X30" s="69">
        <v>0.34174035168444572</v>
      </c>
      <c r="Y30" s="69">
        <v>0.36109013208533014</v>
      </c>
      <c r="Z30" s="69">
        <v>0.33023765396055438</v>
      </c>
      <c r="AA30" s="69">
        <v>0.47511029197577104</v>
      </c>
      <c r="AB30" s="69">
        <v>0.70131693139375184</v>
      </c>
      <c r="AC30" s="69"/>
      <c r="AD30" s="69">
        <f t="shared" si="32"/>
        <v>0.37107927743319746</v>
      </c>
      <c r="AE30" s="69">
        <f>'RD T1'!E116</f>
        <v>0.26100457363213669</v>
      </c>
      <c r="AF30" s="69">
        <f t="shared" si="33"/>
        <v>0.63208385106533416</v>
      </c>
      <c r="AH30" t="str">
        <f t="shared" si="34"/>
        <v>81 Process, plant and machine operatives</v>
      </c>
      <c r="AI30" s="69">
        <v>0.14916840809799209</v>
      </c>
      <c r="AJ30" s="69">
        <v>0.16857498899174955</v>
      </c>
      <c r="AK30" s="69">
        <v>0.16151879006265857</v>
      </c>
      <c r="AL30" s="69">
        <v>0.23253508347245141</v>
      </c>
      <c r="AM30" s="69">
        <v>0.3633754291838166</v>
      </c>
      <c r="AN30" s="69"/>
      <c r="AO30" s="69">
        <f t="shared" si="35"/>
        <v>0.20185663912115803</v>
      </c>
      <c r="AP30" s="69">
        <f>'RD T1'!E145</f>
        <v>0.12993229595622705</v>
      </c>
      <c r="AQ30" s="69">
        <f t="shared" si="36"/>
        <v>0.33178893507738505</v>
      </c>
      <c r="AS30" t="str">
        <f t="shared" si="37"/>
        <v>81 Process, plant and machine operatives</v>
      </c>
      <c r="AT30" s="69">
        <v>0.3388970177680215</v>
      </c>
      <c r="AU30" s="69">
        <v>0.37415044323277119</v>
      </c>
      <c r="AV30" s="69">
        <v>0.3496610620688132</v>
      </c>
      <c r="AW30" s="69">
        <v>0.43177173298706567</v>
      </c>
      <c r="AX30" s="69">
        <v>0.5624375116635022</v>
      </c>
      <c r="AY30" s="69"/>
      <c r="AZ30" s="69">
        <f t="shared" si="38"/>
        <v>0.212776449594689</v>
      </c>
      <c r="BA30" s="69">
        <f>'RD T1'!E174</f>
        <v>0.22383078335043063</v>
      </c>
      <c r="BB30" s="69">
        <f t="shared" si="39"/>
        <v>0.43660723294511961</v>
      </c>
      <c r="BD30" t="str">
        <f t="shared" si="40"/>
        <v>81 Process, plant and machine operatives</v>
      </c>
      <c r="BE30" s="69">
        <v>1.892833342459207</v>
      </c>
      <c r="BF30" s="69">
        <v>1.9173996907253952</v>
      </c>
      <c r="BG30" s="69">
        <v>1.8291250179151548</v>
      </c>
      <c r="BH30" s="69">
        <v>2.0782236344890985</v>
      </c>
      <c r="BI30" s="69">
        <v>2.3236222850800452</v>
      </c>
      <c r="BJ30" s="69"/>
      <c r="BK30" s="69">
        <f t="shared" si="41"/>
        <v>0.4944972671648904</v>
      </c>
      <c r="BL30" s="69">
        <f>'RD T1'!E203</f>
        <v>0.78532716167213734</v>
      </c>
      <c r="BM30" s="69">
        <f t="shared" si="42"/>
        <v>1.2798244288370277</v>
      </c>
      <c r="BO30" t="str">
        <f t="shared" si="43"/>
        <v>81 Process, plant and machine operatives</v>
      </c>
      <c r="BP30" s="69">
        <v>2.2553946979252792</v>
      </c>
      <c r="BQ30" s="69">
        <v>2.5458288473792194</v>
      </c>
      <c r="BR30" s="69">
        <v>2.0737580345550133</v>
      </c>
      <c r="BS30" s="69">
        <v>2.3069220396130685</v>
      </c>
      <c r="BT30" s="69">
        <v>2.1111646251786604</v>
      </c>
      <c r="BU30" s="69"/>
      <c r="BV30" s="69">
        <f t="shared" si="44"/>
        <v>3.7406590623647151E-2</v>
      </c>
      <c r="BW30" s="69">
        <f>'RD T1'!E232</f>
        <v>0.8458908507853824</v>
      </c>
      <c r="BX30" s="69">
        <f t="shared" si="45"/>
        <v>0.88329744140902955</v>
      </c>
      <c r="BZ30" t="str">
        <f t="shared" si="46"/>
        <v>81 Process, plant and machine operatives</v>
      </c>
      <c r="CA30" s="69">
        <v>2.113532356327211</v>
      </c>
      <c r="CB30" s="69">
        <v>1.8440848790123603</v>
      </c>
      <c r="CC30" s="69">
        <v>1.5464703705376737</v>
      </c>
      <c r="CD30" s="69">
        <v>1.4878870574025838</v>
      </c>
      <c r="CE30" s="69">
        <v>0.65457674014149714</v>
      </c>
      <c r="CF30" s="69"/>
      <c r="CG30" s="69">
        <f t="shared" si="47"/>
        <v>-0.89189363039617653</v>
      </c>
      <c r="CH30" s="69">
        <f>'RD T1'!E261</f>
        <v>0.39856225232085823</v>
      </c>
      <c r="CI30" s="69">
        <f t="shared" si="48"/>
        <v>-0.49333137807531829</v>
      </c>
      <c r="CK30" t="str">
        <f t="shared" si="49"/>
        <v>81 Process, plant and machine operatives</v>
      </c>
      <c r="CL30" s="69">
        <v>0.80883533929656548</v>
      </c>
      <c r="CM30" s="69">
        <v>0.75789244552693324</v>
      </c>
      <c r="CN30" s="69">
        <v>0.60806127925688691</v>
      </c>
      <c r="CO30" s="69">
        <v>0.41358599211413988</v>
      </c>
      <c r="CP30" s="69">
        <v>0.30206925302263166</v>
      </c>
      <c r="CQ30" s="69"/>
      <c r="CR30" s="69">
        <f t="shared" si="50"/>
        <v>-0.30599202623425525</v>
      </c>
      <c r="CS30" s="69">
        <f>'RD T1'!E290</f>
        <v>8.9353458586272791E-2</v>
      </c>
      <c r="CT30" s="69">
        <f t="shared" si="51"/>
        <v>-0.21663856764798245</v>
      </c>
    </row>
    <row r="31" spans="1:98" x14ac:dyDescent="0.2">
      <c r="A31" s="10" t="str">
        <f>name!D27</f>
        <v>82 Transport and mobile machine drivers and operatives</v>
      </c>
      <c r="B31" s="69">
        <v>4.1030283709443983E-2</v>
      </c>
      <c r="C31" s="69">
        <v>5.5260887939701943E-2</v>
      </c>
      <c r="D31" s="69">
        <v>5.0306037261748711E-2</v>
      </c>
      <c r="E31" s="69">
        <v>6.3246938163423874E-2</v>
      </c>
      <c r="F31" s="69">
        <v>8.5615816587101254E-2</v>
      </c>
      <c r="G31" s="11"/>
      <c r="H31" s="69">
        <f t="shared" si="26"/>
        <v>3.5309779325352543E-2</v>
      </c>
      <c r="I31" s="69">
        <f>'RD T1'!E59</f>
        <v>4.5316242498374432E-2</v>
      </c>
      <c r="J31" s="69">
        <f t="shared" si="27"/>
        <v>8.0626021823726968E-2</v>
      </c>
      <c r="L31" t="str">
        <f t="shared" si="28"/>
        <v>82 Transport and mobile machine drivers and operatives</v>
      </c>
      <c r="M31" s="69">
        <v>0.31496733310065783</v>
      </c>
      <c r="N31" s="69">
        <v>0.45063739438687367</v>
      </c>
      <c r="O31" s="69">
        <v>0.44244678430301004</v>
      </c>
      <c r="P31" s="69">
        <v>0.51216547785605704</v>
      </c>
      <c r="Q31" s="69">
        <v>0.68910482357453129</v>
      </c>
      <c r="R31" s="11"/>
      <c r="S31" s="69">
        <f t="shared" si="29"/>
        <v>0.24665803927152125</v>
      </c>
      <c r="T31" s="69">
        <f>'RD T1'!E88</f>
        <v>0.36042652538185788</v>
      </c>
      <c r="U31" s="69">
        <f t="shared" si="30"/>
        <v>0.60708456465337912</v>
      </c>
      <c r="W31" t="str">
        <f t="shared" si="31"/>
        <v>82 Transport and mobile machine drivers and operatives</v>
      </c>
      <c r="X31" s="69">
        <v>0.84760228067388976</v>
      </c>
      <c r="Y31" s="69">
        <v>1.137815406360055</v>
      </c>
      <c r="Z31" s="69">
        <v>0.97486430592231421</v>
      </c>
      <c r="AA31" s="69">
        <v>1.0710021636829032</v>
      </c>
      <c r="AB31" s="69">
        <v>1.4021417163764844</v>
      </c>
      <c r="AC31" s="69"/>
      <c r="AD31" s="69">
        <f t="shared" si="32"/>
        <v>0.42727741045417023</v>
      </c>
      <c r="AE31" s="69">
        <f>'RD T1'!E117</f>
        <v>0.78106038725004612</v>
      </c>
      <c r="AF31" s="69">
        <f t="shared" si="33"/>
        <v>1.2083377977042162</v>
      </c>
      <c r="AH31" t="str">
        <f t="shared" si="34"/>
        <v>82 Transport and mobile machine drivers and operatives</v>
      </c>
      <c r="AI31" s="69">
        <v>0.38786765342924862</v>
      </c>
      <c r="AJ31" s="69">
        <v>0.51126581530026072</v>
      </c>
      <c r="AK31" s="69">
        <v>0.4413874463430616</v>
      </c>
      <c r="AL31" s="69">
        <v>0.48884699281255045</v>
      </c>
      <c r="AM31" s="69">
        <v>0.5893994413104916</v>
      </c>
      <c r="AN31" s="69"/>
      <c r="AO31" s="69">
        <f t="shared" si="35"/>
        <v>0.14801199496743001</v>
      </c>
      <c r="AP31" s="69">
        <f>'RD T1'!E146</f>
        <v>0.34719910201544812</v>
      </c>
      <c r="AQ31" s="69">
        <f t="shared" si="36"/>
        <v>0.49521109698287813</v>
      </c>
      <c r="AS31" t="str">
        <f t="shared" si="37"/>
        <v>82 Transport and mobile machine drivers and operatives</v>
      </c>
      <c r="AT31" s="69">
        <v>0.64750462789295549</v>
      </c>
      <c r="AU31" s="69">
        <v>0.8291541561923037</v>
      </c>
      <c r="AV31" s="69">
        <v>0.75741430459920267</v>
      </c>
      <c r="AW31" s="69">
        <v>0.78791744533875074</v>
      </c>
      <c r="AX31" s="69">
        <v>0.90083687157509695</v>
      </c>
      <c r="AY31" s="69"/>
      <c r="AZ31" s="69">
        <f t="shared" si="38"/>
        <v>0.14342256697589428</v>
      </c>
      <c r="BA31" s="69">
        <f>'RD T1'!E175</f>
        <v>0.55881682542188416</v>
      </c>
      <c r="BB31" s="69">
        <f t="shared" si="39"/>
        <v>0.70223939239777844</v>
      </c>
      <c r="BD31" t="str">
        <f t="shared" si="40"/>
        <v>82 Transport and mobile machine drivers and operatives</v>
      </c>
      <c r="BE31" s="69">
        <v>3.5942422171094566</v>
      </c>
      <c r="BF31" s="69">
        <v>3.9295153810630099</v>
      </c>
      <c r="BG31" s="69">
        <v>3.6581272546133521</v>
      </c>
      <c r="BH31" s="69">
        <v>3.8899373118669356</v>
      </c>
      <c r="BI31" s="69">
        <v>4.3686506042589492</v>
      </c>
      <c r="BJ31" s="69"/>
      <c r="BK31" s="69">
        <f t="shared" si="41"/>
        <v>0.71052334964559716</v>
      </c>
      <c r="BL31" s="69">
        <f>'RD T1'!E204</f>
        <v>2.0437895717741936</v>
      </c>
      <c r="BM31" s="69">
        <f t="shared" si="42"/>
        <v>2.7543129214197908</v>
      </c>
      <c r="BO31" t="str">
        <f t="shared" si="43"/>
        <v>82 Transport and mobile machine drivers and operatives</v>
      </c>
      <c r="BP31" s="69">
        <v>5.0792485101338753</v>
      </c>
      <c r="BQ31" s="69">
        <v>6.0696853132351904</v>
      </c>
      <c r="BR31" s="69">
        <v>4.6519286303610912</v>
      </c>
      <c r="BS31" s="69">
        <v>4.7771016410326119</v>
      </c>
      <c r="BT31" s="69">
        <v>4.5007903277374943</v>
      </c>
      <c r="BU31" s="69"/>
      <c r="BV31" s="69">
        <f t="shared" si="44"/>
        <v>-0.15113830262359684</v>
      </c>
      <c r="BW31" s="69">
        <f>'RD T1'!E233</f>
        <v>2.4942515176033857</v>
      </c>
      <c r="BX31" s="69">
        <f t="shared" si="45"/>
        <v>2.3431132149797889</v>
      </c>
      <c r="BZ31" t="str">
        <f t="shared" si="46"/>
        <v>82 Transport and mobile machine drivers and operatives</v>
      </c>
      <c r="CA31" s="69">
        <v>5.0838426823814054</v>
      </c>
      <c r="CB31" s="69">
        <v>4.6240808213342879</v>
      </c>
      <c r="CC31" s="69">
        <v>3.5222309100996418</v>
      </c>
      <c r="CD31" s="69">
        <v>3.2836673625547341</v>
      </c>
      <c r="CE31" s="69">
        <v>2.4458264665059115</v>
      </c>
      <c r="CF31" s="69"/>
      <c r="CG31" s="69">
        <f t="shared" si="47"/>
        <v>-1.0764044435937303</v>
      </c>
      <c r="CH31" s="69">
        <f>'RD T1'!E262</f>
        <v>1.3601735647231417</v>
      </c>
      <c r="CI31" s="69">
        <f t="shared" si="48"/>
        <v>0.28376912112941133</v>
      </c>
      <c r="CK31" t="str">
        <f t="shared" si="49"/>
        <v>82 Transport and mobile machine drivers and operatives</v>
      </c>
      <c r="CL31" s="69">
        <v>1.7422093595972972</v>
      </c>
      <c r="CM31" s="69">
        <v>2.131553381141305</v>
      </c>
      <c r="CN31" s="69">
        <v>1.6793297490967292</v>
      </c>
      <c r="CO31" s="69">
        <v>1.6508171261937132</v>
      </c>
      <c r="CP31" s="69">
        <v>1.2347002018167805</v>
      </c>
      <c r="CQ31" s="69"/>
      <c r="CR31" s="69">
        <f t="shared" si="50"/>
        <v>-0.44462954727994863</v>
      </c>
      <c r="CS31" s="69">
        <f>'RD T1'!E291</f>
        <v>0.56380416575101533</v>
      </c>
      <c r="CT31" s="69">
        <f t="shared" si="51"/>
        <v>0.1191746184710667</v>
      </c>
    </row>
    <row r="32" spans="1:98" x14ac:dyDescent="0.2">
      <c r="A32" s="10" t="str">
        <f>name!D28</f>
        <v>91 Elementary trades and related occupations</v>
      </c>
      <c r="B32" s="69">
        <v>5.4090934287606164E-4</v>
      </c>
      <c r="C32" s="69">
        <v>4.1815319612444204E-4</v>
      </c>
      <c r="D32" s="69">
        <v>4.1994635965420934E-4</v>
      </c>
      <c r="E32" s="69">
        <v>1.784220187108439E-3</v>
      </c>
      <c r="F32" s="69">
        <v>2.7739891085654354E-3</v>
      </c>
      <c r="G32" s="11"/>
      <c r="H32" s="69">
        <f t="shared" si="26"/>
        <v>2.3540427489112262E-3</v>
      </c>
      <c r="I32" s="69">
        <f>'RD T1'!E60</f>
        <v>1.4090476866813766E-3</v>
      </c>
      <c r="J32" s="69">
        <f t="shared" si="27"/>
        <v>3.763090435592603E-3</v>
      </c>
      <c r="L32" t="str">
        <f t="shared" si="28"/>
        <v>91 Elementary trades and related occupations</v>
      </c>
      <c r="M32" s="69">
        <v>6.4491516107008887E-2</v>
      </c>
      <c r="N32" s="69">
        <v>7.9442158115195408E-2</v>
      </c>
      <c r="O32" s="69">
        <v>7.4070760355857745E-2</v>
      </c>
      <c r="P32" s="69">
        <v>0.1626947532542565</v>
      </c>
      <c r="Q32" s="69">
        <v>0.26915165889348175</v>
      </c>
      <c r="R32" s="11"/>
      <c r="S32" s="69">
        <f t="shared" si="29"/>
        <v>0.195080898537624</v>
      </c>
      <c r="T32" s="69">
        <f>'RD T1'!E89</f>
        <v>0.1060516383255849</v>
      </c>
      <c r="U32" s="69">
        <f t="shared" si="30"/>
        <v>0.3011325368632089</v>
      </c>
      <c r="W32" t="str">
        <f t="shared" si="31"/>
        <v>91 Elementary trades and related occupations</v>
      </c>
      <c r="X32" s="69">
        <v>0.29100780713691482</v>
      </c>
      <c r="Y32" s="69">
        <v>0.31396491261685083</v>
      </c>
      <c r="Z32" s="69">
        <v>0.270931426100393</v>
      </c>
      <c r="AA32" s="69">
        <v>0.68523284654308247</v>
      </c>
      <c r="AB32" s="69">
        <v>0.96764324918441358</v>
      </c>
      <c r="AC32" s="69"/>
      <c r="AD32" s="69">
        <f t="shared" si="32"/>
        <v>0.69671182308402058</v>
      </c>
      <c r="AE32" s="69">
        <f>'RD T1'!E118</f>
        <v>0.46112015462399419</v>
      </c>
      <c r="AF32" s="69">
        <f t="shared" si="33"/>
        <v>1.1578319777080148</v>
      </c>
      <c r="AH32" t="str">
        <f t="shared" si="34"/>
        <v>91 Elementary trades and related occupations</v>
      </c>
      <c r="AI32" s="69">
        <v>0.21027555520358476</v>
      </c>
      <c r="AJ32" s="69">
        <v>0.24913058149632017</v>
      </c>
      <c r="AK32" s="69">
        <v>0.20249439227520097</v>
      </c>
      <c r="AL32" s="69">
        <v>0.46471632299197124</v>
      </c>
      <c r="AM32" s="69">
        <v>0.67523589672903683</v>
      </c>
      <c r="AN32" s="69"/>
      <c r="AO32" s="69">
        <f t="shared" si="35"/>
        <v>0.47274150445383589</v>
      </c>
      <c r="AP32" s="69">
        <f>'RD T1'!E147</f>
        <v>0.30965003546743392</v>
      </c>
      <c r="AQ32" s="69">
        <f t="shared" si="36"/>
        <v>0.78239153992126975</v>
      </c>
      <c r="AS32" t="str">
        <f t="shared" si="37"/>
        <v>91 Elementary trades and related occupations</v>
      </c>
      <c r="AT32" s="69">
        <v>0.22490366649581703</v>
      </c>
      <c r="AU32" s="69">
        <v>0.22790869073277961</v>
      </c>
      <c r="AV32" s="69">
        <v>0.22657852910327514</v>
      </c>
      <c r="AW32" s="69">
        <v>0.53450990410921473</v>
      </c>
      <c r="AX32" s="69">
        <v>0.72096404230830236</v>
      </c>
      <c r="AY32" s="69"/>
      <c r="AZ32" s="69">
        <f t="shared" si="38"/>
        <v>0.49438551320502722</v>
      </c>
      <c r="BA32" s="69">
        <f>'RD T1'!E176</f>
        <v>0.32883764833756035</v>
      </c>
      <c r="BB32" s="69">
        <f t="shared" si="39"/>
        <v>0.82322316154258757</v>
      </c>
      <c r="BD32" t="str">
        <f t="shared" si="40"/>
        <v>91 Elementary trades and related occupations</v>
      </c>
      <c r="BE32" s="69">
        <v>1.1639858804643959</v>
      </c>
      <c r="BF32" s="69">
        <v>1.0103769374509883</v>
      </c>
      <c r="BG32" s="69">
        <v>0.98105318479302139</v>
      </c>
      <c r="BH32" s="69">
        <v>1.8674129406471902</v>
      </c>
      <c r="BI32" s="69">
        <v>2.3547649699889366</v>
      </c>
      <c r="BJ32" s="69"/>
      <c r="BK32" s="69">
        <f t="shared" si="41"/>
        <v>1.3737117851959151</v>
      </c>
      <c r="BL32" s="69">
        <f>'RD T1'!E205</f>
        <v>0.89707664122535802</v>
      </c>
      <c r="BM32" s="69">
        <f t="shared" si="42"/>
        <v>2.270788426421273</v>
      </c>
      <c r="BO32" t="str">
        <f t="shared" si="43"/>
        <v>91 Elementary trades and related occupations</v>
      </c>
      <c r="BP32" s="69">
        <v>1.8369598883273115</v>
      </c>
      <c r="BQ32" s="69">
        <v>1.7886559493443828</v>
      </c>
      <c r="BR32" s="69">
        <v>1.4914311165484382</v>
      </c>
      <c r="BS32" s="69">
        <v>2.6088561352404254</v>
      </c>
      <c r="BT32" s="69">
        <v>2.7153350289856069</v>
      </c>
      <c r="BU32" s="69"/>
      <c r="BV32" s="69">
        <f t="shared" si="44"/>
        <v>1.2239039124371687</v>
      </c>
      <c r="BW32" s="69">
        <f>'RD T1'!E234</f>
        <v>1.0137568121880969</v>
      </c>
      <c r="BX32" s="69">
        <f t="shared" si="45"/>
        <v>2.2376607246252656</v>
      </c>
      <c r="BZ32" t="str">
        <f t="shared" si="46"/>
        <v>91 Elementary trades and related occupations</v>
      </c>
      <c r="CA32" s="69">
        <v>2.3404346762698363</v>
      </c>
      <c r="CB32" s="69">
        <v>1.9498950080779076</v>
      </c>
      <c r="CC32" s="69">
        <v>1.6280062308965644</v>
      </c>
      <c r="CD32" s="69">
        <v>2.7509427622367193</v>
      </c>
      <c r="CE32" s="69">
        <v>2.3897544718139314</v>
      </c>
      <c r="CF32" s="69"/>
      <c r="CG32" s="69">
        <f t="shared" si="47"/>
        <v>0.76174824091736704</v>
      </c>
      <c r="CH32" s="69">
        <f>'RD T1'!E263</f>
        <v>0.96574400683295925</v>
      </c>
      <c r="CI32" s="69">
        <f t="shared" si="48"/>
        <v>1.7274922477503263</v>
      </c>
      <c r="CK32" t="str">
        <f t="shared" si="49"/>
        <v>91 Elementary trades and related occupations</v>
      </c>
      <c r="CL32" s="69">
        <v>0.93071069382239235</v>
      </c>
      <c r="CM32" s="69">
        <v>0.84154501912565793</v>
      </c>
      <c r="CN32" s="69">
        <v>0.74826975452671718</v>
      </c>
      <c r="CO32" s="69">
        <v>1.5613143032032994</v>
      </c>
      <c r="CP32" s="69">
        <v>1.7415560915470736</v>
      </c>
      <c r="CQ32" s="69"/>
      <c r="CR32" s="69">
        <f t="shared" si="50"/>
        <v>0.9932863370203564</v>
      </c>
      <c r="CS32" s="69">
        <f>'RD T1'!E292</f>
        <v>0.47029911219764264</v>
      </c>
      <c r="CT32" s="69">
        <f t="shared" si="51"/>
        <v>1.4635854492179989</v>
      </c>
    </row>
    <row r="33" spans="1:98" x14ac:dyDescent="0.2">
      <c r="A33" s="10" t="str">
        <f>name!D29</f>
        <v>92 Elementary administration and service occupations</v>
      </c>
      <c r="B33" s="69">
        <v>3.3111678434145315E-2</v>
      </c>
      <c r="C33" s="69">
        <v>4.2489486396496627E-2</v>
      </c>
      <c r="D33" s="69">
        <v>4.475577851464102E-2</v>
      </c>
      <c r="E33" s="69">
        <v>4.7321572415206639E-2</v>
      </c>
      <c r="F33" s="69">
        <v>5.8892634220043386E-2</v>
      </c>
      <c r="G33" s="11"/>
      <c r="H33" s="69">
        <f t="shared" ref="H33" si="52">F33-D33</f>
        <v>1.4136855705402365E-2</v>
      </c>
      <c r="I33" s="69">
        <f>'RD T1'!E61</f>
        <v>2.8413354748614287E-2</v>
      </c>
      <c r="J33" s="69">
        <f t="shared" ref="J33" si="53">SUM(H33:I33)</f>
        <v>4.2550210454016649E-2</v>
      </c>
      <c r="L33" t="str">
        <f t="shared" ref="L33" si="54">A33</f>
        <v>92 Elementary administration and service occupations</v>
      </c>
      <c r="M33" s="69">
        <v>0.90500539530218904</v>
      </c>
      <c r="N33" s="69">
        <v>1.3052394459767827</v>
      </c>
      <c r="O33" s="69">
        <v>1.4000599403713838</v>
      </c>
      <c r="P33" s="69">
        <v>1.5970541597062122</v>
      </c>
      <c r="Q33" s="69">
        <v>2.1117700340233427</v>
      </c>
      <c r="R33" s="11"/>
      <c r="S33" s="69">
        <f t="shared" ref="S33" si="55">Q33-O33</f>
        <v>0.71171009365195892</v>
      </c>
      <c r="T33" s="69">
        <f>'RD T1'!E90</f>
        <v>0.98885799346822545</v>
      </c>
      <c r="U33" s="69">
        <f t="shared" ref="U33" si="56">SUM(S33:T33)</f>
        <v>1.7005680871201845</v>
      </c>
      <c r="W33" t="str">
        <f t="shared" ref="W33" si="57">A33</f>
        <v>92 Elementary administration and service occupations</v>
      </c>
      <c r="X33" s="69">
        <v>3.427198129579093</v>
      </c>
      <c r="Y33" s="69">
        <v>4.4554351421673015</v>
      </c>
      <c r="Z33" s="69">
        <v>4.3396888160748261</v>
      </c>
      <c r="AA33" s="69">
        <v>4.5694732233788722</v>
      </c>
      <c r="AB33" s="69">
        <v>5.6404747372528838</v>
      </c>
      <c r="AC33" s="69"/>
      <c r="AD33" s="69">
        <f t="shared" ref="AD33" si="58">AB33-Z33</f>
        <v>1.3007859211780577</v>
      </c>
      <c r="AE33" s="69">
        <f>'RD T1'!E119</f>
        <v>3.0789284870824343</v>
      </c>
      <c r="AF33" s="69">
        <f t="shared" ref="AF33" si="59">SUM(AD33:AE33)</f>
        <v>4.379714408260492</v>
      </c>
      <c r="AH33" t="str">
        <f t="shared" ref="AH33" si="60">L33</f>
        <v>92 Elementary administration and service occupations</v>
      </c>
      <c r="AI33" s="69">
        <v>1.7495071140432477</v>
      </c>
      <c r="AJ33" s="69">
        <v>2.3393218102070827</v>
      </c>
      <c r="AK33" s="69">
        <v>2.3101812679500875</v>
      </c>
      <c r="AL33" s="69">
        <v>2.3540583666117154</v>
      </c>
      <c r="AM33" s="69">
        <v>2.9139435281621706</v>
      </c>
      <c r="AN33" s="69"/>
      <c r="AO33" s="69">
        <f t="shared" ref="AO33" si="61">AM33-AK33</f>
        <v>0.60376226021208312</v>
      </c>
      <c r="AP33" s="69">
        <f>'RD T1'!E148</f>
        <v>1.5381816889993447</v>
      </c>
      <c r="AQ33" s="69">
        <f t="shared" ref="AQ33" si="62">SUM(AO33:AP33)</f>
        <v>2.1419439492114281</v>
      </c>
      <c r="AS33" t="str">
        <f t="shared" ref="AS33" si="63">W33</f>
        <v>92 Elementary administration and service occupations</v>
      </c>
      <c r="AT33" s="69">
        <v>1.5903505014874464</v>
      </c>
      <c r="AU33" s="69">
        <v>1.9418968274267332</v>
      </c>
      <c r="AV33" s="69">
        <v>1.989526792521217</v>
      </c>
      <c r="AW33" s="69">
        <v>1.9877989972962722</v>
      </c>
      <c r="AX33" s="69">
        <v>2.4792208332820622</v>
      </c>
      <c r="AY33" s="69"/>
      <c r="AZ33" s="69">
        <f t="shared" ref="AZ33" si="64">AX33-AV33</f>
        <v>0.48969404076084522</v>
      </c>
      <c r="BA33" s="69">
        <f>'RD T1'!E177</f>
        <v>1.2947760791492946</v>
      </c>
      <c r="BB33" s="69">
        <f t="shared" ref="BB33" si="65">SUM(AZ33:BA33)</f>
        <v>1.7844701199101398</v>
      </c>
      <c r="BD33" t="str">
        <f t="shared" ref="BD33" si="66">AH33</f>
        <v>92 Elementary administration and service occupations</v>
      </c>
      <c r="BE33" s="69">
        <v>9.9123531109476861</v>
      </c>
      <c r="BF33" s="69">
        <v>9.4818961250773359</v>
      </c>
      <c r="BG33" s="69">
        <v>9.5037024995889148</v>
      </c>
      <c r="BH33" s="69">
        <v>7.8408179640637341</v>
      </c>
      <c r="BI33" s="69">
        <v>7.203019901274887</v>
      </c>
      <c r="BJ33" s="69"/>
      <c r="BK33" s="69">
        <f t="shared" ref="BK33" si="67">BI33-BG33</f>
        <v>-2.3006825983140278</v>
      </c>
      <c r="BL33" s="69">
        <f>'RD T1'!E206</f>
        <v>3.9129330226015799</v>
      </c>
      <c r="BM33" s="69">
        <f t="shared" ref="BM33" si="68">SUM(BK33:BL33)</f>
        <v>1.6122504242875522</v>
      </c>
      <c r="BO33" t="str">
        <f t="shared" ref="BO33" si="69">AS33</f>
        <v>92 Elementary administration and service occupations</v>
      </c>
      <c r="BP33" s="69">
        <v>14.850173958954052</v>
      </c>
      <c r="BQ33" s="69">
        <v>16.027654275300904</v>
      </c>
      <c r="BR33" s="69">
        <v>14.042035363133156</v>
      </c>
      <c r="BS33" s="69">
        <v>13.100549577596107</v>
      </c>
      <c r="BT33" s="69">
        <v>11.480480650262988</v>
      </c>
      <c r="BU33" s="69"/>
      <c r="BV33" s="69">
        <f t="shared" ref="BV33" si="70">BT33-BR33</f>
        <v>-2.5615547128701674</v>
      </c>
      <c r="BW33" s="69">
        <f>'RD T1'!E235</f>
        <v>5.7591741110294148</v>
      </c>
      <c r="BX33" s="69">
        <f t="shared" ref="BX33" si="71">SUM(BV33:BW33)</f>
        <v>3.1976193981592473</v>
      </c>
      <c r="BZ33" t="str">
        <f t="shared" ref="BZ33" si="72">BD33</f>
        <v>92 Elementary administration and service occupations</v>
      </c>
      <c r="CA33" s="69">
        <v>13.910441770585662</v>
      </c>
      <c r="CB33" s="69">
        <v>14.340433654920798</v>
      </c>
      <c r="CC33" s="69">
        <v>11.954834939440568</v>
      </c>
      <c r="CD33" s="69">
        <v>11.12118808928572</v>
      </c>
      <c r="CE33" s="69">
        <v>8.103858296588605</v>
      </c>
      <c r="CF33" s="69"/>
      <c r="CG33" s="69">
        <f t="shared" ref="CG33" si="73">CE33-CC33</f>
        <v>-3.8509766428519629</v>
      </c>
      <c r="CH33" s="69">
        <f>'RD T1'!E264</f>
        <v>4.00179380114837</v>
      </c>
      <c r="CI33" s="69">
        <f t="shared" ref="CI33" si="74">SUM(CG33:CH33)</f>
        <v>0.15081715829640707</v>
      </c>
      <c r="CK33" t="str">
        <f t="shared" ref="CK33" si="75">BO33</f>
        <v>92 Elementary administration and service occupations</v>
      </c>
      <c r="CL33" s="69">
        <v>5.4932334674041163</v>
      </c>
      <c r="CM33" s="69">
        <v>5.3287320613790854</v>
      </c>
      <c r="CN33" s="69">
        <v>4.4710535261538125</v>
      </c>
      <c r="CO33" s="69">
        <v>2.766812754829167</v>
      </c>
      <c r="CP33" s="69">
        <v>1.8731590630372148</v>
      </c>
      <c r="CQ33" s="69"/>
      <c r="CR33" s="69">
        <f t="shared" ref="CR33" si="76">CP33-CN33</f>
        <v>-2.5978944631165977</v>
      </c>
      <c r="CS33" s="69">
        <f>'RD T1'!E293</f>
        <v>0.64468903411360456</v>
      </c>
      <c r="CT33" s="69">
        <f t="shared" ref="CT33" si="77">SUM(CR33:CS33)</f>
        <v>-1.9532054290029932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7.6983806062820328</v>
      </c>
      <c r="C35" s="67">
        <f t="shared" ref="C35:F35" si="78">SUM(C8:C33)</f>
        <v>9.79939652298075</v>
      </c>
      <c r="D35" s="67">
        <f t="shared" si="78"/>
        <v>10.506529579744324</v>
      </c>
      <c r="E35" s="67">
        <f t="shared" si="78"/>
        <v>12.173166584920541</v>
      </c>
      <c r="F35" s="67">
        <f t="shared" si="78"/>
        <v>15.527939287241962</v>
      </c>
      <c r="G35" s="11"/>
      <c r="H35" s="67">
        <f>F35-D35</f>
        <v>5.0214097074976376</v>
      </c>
      <c r="I35" s="67">
        <f>SUM(I8:I33)</f>
        <v>6.2562128285944594</v>
      </c>
      <c r="J35" s="67">
        <f>SUM(H35:I35)</f>
        <v>11.277622536092096</v>
      </c>
      <c r="L35" s="24" t="str">
        <f>A35</f>
        <v>All occupations</v>
      </c>
      <c r="M35" s="67">
        <f>SUM(M8:M33)</f>
        <v>56.678582699713971</v>
      </c>
      <c r="N35" s="67">
        <f t="shared" ref="N35:Q35" si="79">SUM(N8:N33)</f>
        <v>72.832538667443316</v>
      </c>
      <c r="O35" s="67">
        <f t="shared" si="79"/>
        <v>78.549629729561744</v>
      </c>
      <c r="P35" s="67">
        <f t="shared" si="79"/>
        <v>91.783283936127702</v>
      </c>
      <c r="Q35" s="67">
        <f t="shared" si="79"/>
        <v>117.82874444873585</v>
      </c>
      <c r="R35" s="11"/>
      <c r="S35" s="67">
        <f t="shared" si="29"/>
        <v>39.279114719174103</v>
      </c>
      <c r="T35" s="67">
        <f>SUM(T8:T33)</f>
        <v>49.237734845036101</v>
      </c>
      <c r="U35" s="67">
        <f>SUM(S35:T35)</f>
        <v>88.516849564210204</v>
      </c>
      <c r="W35" s="24" t="str">
        <f>A35</f>
        <v>All occupations</v>
      </c>
      <c r="X35" s="67">
        <f>SUM(X8:X33)</f>
        <v>121.67881259569964</v>
      </c>
      <c r="Y35" s="67">
        <f t="shared" ref="Y35:AB35" si="80">SUM(Y8:Y33)</f>
        <v>139.94899541986791</v>
      </c>
      <c r="Z35" s="67">
        <f t="shared" si="80"/>
        <v>137.43758059349898</v>
      </c>
      <c r="AA35" s="67">
        <f t="shared" si="80"/>
        <v>147.54035609618765</v>
      </c>
      <c r="AB35" s="67">
        <f t="shared" si="80"/>
        <v>167.78537609815336</v>
      </c>
      <c r="AC35" s="69"/>
      <c r="AD35" s="67">
        <f t="shared" ref="AD35" si="81">AB35-Z35</f>
        <v>30.347795504654385</v>
      </c>
      <c r="AE35" s="67">
        <f>SUM(AE8:AE33)</f>
        <v>79.996341438844297</v>
      </c>
      <c r="AF35" s="67">
        <f>SUM(AD35:AE35)</f>
        <v>110.34413694349868</v>
      </c>
      <c r="AH35" s="24" t="str">
        <f>L35</f>
        <v>All occupations</v>
      </c>
      <c r="AI35" s="67">
        <f>SUM(AI8:AI33)</f>
        <v>30.674162500592566</v>
      </c>
      <c r="AJ35" s="67">
        <f t="shared" ref="AJ35:AM35" si="82">SUM(AJ8:AJ33)</f>
        <v>34.018257757942166</v>
      </c>
      <c r="AK35" s="67">
        <f t="shared" si="82"/>
        <v>33.748086669992382</v>
      </c>
      <c r="AL35" s="67">
        <f t="shared" si="82"/>
        <v>34.556238772035861</v>
      </c>
      <c r="AM35" s="67">
        <f t="shared" si="82"/>
        <v>39.095133081484484</v>
      </c>
      <c r="AN35" s="69"/>
      <c r="AO35" s="67">
        <f t="shared" ref="AO35" si="83">AM35-AK35</f>
        <v>5.3470464114921015</v>
      </c>
      <c r="AP35" s="67">
        <f>SUM(AP8:AP33)</f>
        <v>18.714296322642195</v>
      </c>
      <c r="AQ35" s="67">
        <f>SUM(AO35:AP35)</f>
        <v>24.061342734134296</v>
      </c>
      <c r="AS35" s="24" t="str">
        <f>W35</f>
        <v>All occupations</v>
      </c>
      <c r="AT35" s="67">
        <f>SUM(AT8:AT33)</f>
        <v>32.887932949175557</v>
      </c>
      <c r="AU35" s="67">
        <f t="shared" ref="AU35:AX35" si="84">SUM(AU8:AU33)</f>
        <v>37.262974079025625</v>
      </c>
      <c r="AV35" s="67">
        <f t="shared" si="84"/>
        <v>36.934781040285692</v>
      </c>
      <c r="AW35" s="67">
        <f t="shared" si="84"/>
        <v>38.225660008108662</v>
      </c>
      <c r="AX35" s="67">
        <f t="shared" si="84"/>
        <v>43.1958767742235</v>
      </c>
      <c r="AY35" s="69"/>
      <c r="AZ35" s="67">
        <f t="shared" ref="AZ35" si="85">AX35-AV35</f>
        <v>6.2610957339378075</v>
      </c>
      <c r="BA35" s="67">
        <f>SUM(BA8:BA33)</f>
        <v>20.314976289139828</v>
      </c>
      <c r="BB35" s="67">
        <f>SUM(AZ35:BA35)</f>
        <v>26.576072023077636</v>
      </c>
      <c r="BD35" s="24" t="str">
        <f>AH35</f>
        <v>All occupations</v>
      </c>
      <c r="BE35" s="67">
        <f>SUM(BE8:BE33)</f>
        <v>107.5322942062684</v>
      </c>
      <c r="BF35" s="67">
        <f t="shared" ref="BF35:BI35" si="86">SUM(BF8:BF33)</f>
        <v>105.95311679162796</v>
      </c>
      <c r="BG35" s="67">
        <f t="shared" si="86"/>
        <v>109.61380616402636</v>
      </c>
      <c r="BH35" s="67">
        <f t="shared" si="86"/>
        <v>107.00042093837716</v>
      </c>
      <c r="BI35" s="67">
        <f t="shared" si="86"/>
        <v>106.78259867454724</v>
      </c>
      <c r="BJ35" s="69"/>
      <c r="BK35" s="67">
        <f t="shared" ref="BK35" si="87">BI35-BG35</f>
        <v>-2.8312074894791124</v>
      </c>
      <c r="BL35" s="67">
        <f>SUM(BL8:BL33)</f>
        <v>48.79784512853098</v>
      </c>
      <c r="BM35" s="67">
        <f>SUM(BK35:BL35)</f>
        <v>45.966637639051868</v>
      </c>
      <c r="BO35" s="24" t="str">
        <f>AS35</f>
        <v>All occupations</v>
      </c>
      <c r="BP35" s="67">
        <f>SUM(BP8:BP33)</f>
        <v>103.44183217612451</v>
      </c>
      <c r="BQ35" s="67">
        <f t="shared" ref="BQ35:BT35" si="88">SUM(BQ8:BQ33)</f>
        <v>104.93591783574919</v>
      </c>
      <c r="BR35" s="67">
        <f t="shared" si="88"/>
        <v>95.157359756351795</v>
      </c>
      <c r="BS35" s="67">
        <f t="shared" si="88"/>
        <v>93.166302697936956</v>
      </c>
      <c r="BT35" s="67">
        <f t="shared" si="88"/>
        <v>78.711922143179976</v>
      </c>
      <c r="BU35" s="69"/>
      <c r="BV35" s="67">
        <f t="shared" ref="BV35" si="89">BT35-BR35</f>
        <v>-16.445437613171819</v>
      </c>
      <c r="BW35" s="67">
        <f>SUM(BW8:BW33)</f>
        <v>38.379981228920478</v>
      </c>
      <c r="BX35" s="67">
        <f>SUM(BV35:BW35)</f>
        <v>21.934543615748659</v>
      </c>
      <c r="BZ35" s="24" t="str">
        <f>BD35</f>
        <v>All occupations</v>
      </c>
      <c r="CA35" s="67">
        <f>SUM(CA8:CA33)</f>
        <v>73.344689052395054</v>
      </c>
      <c r="CB35" s="67">
        <f t="shared" ref="CB35:CE35" si="90">SUM(CB8:CB33)</f>
        <v>69.317943955533721</v>
      </c>
      <c r="CC35" s="67">
        <f t="shared" si="90"/>
        <v>59.900294477182371</v>
      </c>
      <c r="CD35" s="67">
        <f t="shared" si="90"/>
        <v>57.626012674381101</v>
      </c>
      <c r="CE35" s="67">
        <f t="shared" si="90"/>
        <v>39.925780827642519</v>
      </c>
      <c r="CF35" s="69"/>
      <c r="CG35" s="67">
        <f t="shared" ref="CG35" si="91">CE35-CC35</f>
        <v>-19.974513649539851</v>
      </c>
      <c r="CH35" s="67">
        <f>SUM(CH8:CH33)</f>
        <v>19.684471078448485</v>
      </c>
      <c r="CI35" s="67">
        <f>SUM(CG35:CH35)</f>
        <v>-0.29004257109136589</v>
      </c>
      <c r="CK35" s="24" t="str">
        <f>BO35</f>
        <v>All occupations</v>
      </c>
      <c r="CL35" s="67">
        <f>SUM(CL8:CL33)</f>
        <v>20.362313213748301</v>
      </c>
      <c r="CM35" s="67">
        <f t="shared" ref="CM35:CP35" si="92">SUM(CM8:CM33)</f>
        <v>21.81185896982953</v>
      </c>
      <c r="CN35" s="67">
        <f t="shared" si="92"/>
        <v>19.032931989356619</v>
      </c>
      <c r="CO35" s="67">
        <f t="shared" si="92"/>
        <v>19.013558291924301</v>
      </c>
      <c r="CP35" s="67">
        <f t="shared" si="92"/>
        <v>19.093628664791041</v>
      </c>
      <c r="CQ35" s="69"/>
      <c r="CR35" s="67">
        <f t="shared" ref="CR35" si="93">CP35-CN35</f>
        <v>6.0696675434421365E-2</v>
      </c>
      <c r="CS35" s="67">
        <f>SUM(CS8:CS33)</f>
        <v>5.5270146165011376</v>
      </c>
      <c r="CT35" s="67">
        <f>SUM(CR35:CS35)</f>
        <v>5.5877112919355589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Thames Valley Berkshire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Thames Valley Berkshire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Thames Valley Berkshire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Thames Valley Berkshire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Thames Valley Berkshire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Thames Valley Berkshire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Thames Valley Berkshire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Thames Valley Berkshire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Thames Valley Berkshire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8.422120500460192</v>
      </c>
      <c r="C45" s="18">
        <f t="shared" si="104"/>
        <v>8.3247016382619776</v>
      </c>
      <c r="D45" s="18">
        <f t="shared" si="104"/>
        <v>8.8619818605124507</v>
      </c>
      <c r="E45" s="18">
        <f t="shared" si="104"/>
        <v>7.8571068813946283</v>
      </c>
      <c r="F45" s="18">
        <f t="shared" si="104"/>
        <v>8.1293430014213399</v>
      </c>
      <c r="H45" s="68">
        <f t="shared" ref="H45:H70" si="105">IF(D8&gt;0,(H8/D8)*100,0)</f>
        <v>35.574848614003798</v>
      </c>
      <c r="I45" s="69">
        <f t="shared" ref="I45:I70" si="106">IF(D8&gt;0,I8/D8*100,0)</f>
        <v>61.498899236073598</v>
      </c>
      <c r="J45" s="69">
        <f t="shared" ref="J45:J70" si="107">IF(D8&gt;0,(J8/D8)*100,0)</f>
        <v>97.073747850077396</v>
      </c>
      <c r="L45" t="str">
        <f>A45</f>
        <v>11 Corporate managers and directors</v>
      </c>
      <c r="M45" s="18">
        <f t="shared" ref="M45:Q54" si="108">M8/M$35*100</f>
        <v>9.8279523520820096</v>
      </c>
      <c r="N45" s="18">
        <f t="shared" si="108"/>
        <v>10.140008886177007</v>
      </c>
      <c r="O45" s="18">
        <f t="shared" si="108"/>
        <v>10.313522083867811</v>
      </c>
      <c r="P45" s="18">
        <f t="shared" si="108"/>
        <v>8.9006910056780679</v>
      </c>
      <c r="Q45" s="18">
        <f t="shared" si="108"/>
        <v>8.9726410669391203</v>
      </c>
      <c r="S45" s="68">
        <f t="shared" ref="S45:S70" si="109">IF(O8&gt;0,(S8/O8)*100,0)</f>
        <v>30.502971330017616</v>
      </c>
      <c r="T45" s="69">
        <f t="shared" ref="T45:T70" si="110">IF(O8&gt;0,T8/O8*100,0)</f>
        <v>59.396009804712335</v>
      </c>
      <c r="U45" s="69">
        <f t="shared" ref="U45:U70" si="111">IF(O8&gt;0,(U8/O8)*100,0)</f>
        <v>89.898981134729951</v>
      </c>
      <c r="W45" t="str">
        <f>A45</f>
        <v>11 Corporate managers and directors</v>
      </c>
      <c r="X45" s="18">
        <f t="shared" ref="X45:AB54" si="112">X8/X$35*100</f>
        <v>11.918871380785774</v>
      </c>
      <c r="Y45" s="18">
        <f t="shared" si="112"/>
        <v>12.752276873875628</v>
      </c>
      <c r="Z45" s="18">
        <f t="shared" si="112"/>
        <v>12.468798359747597</v>
      </c>
      <c r="AA45" s="18">
        <f t="shared" si="112"/>
        <v>10.818016081706498</v>
      </c>
      <c r="AB45" s="18">
        <f t="shared" si="112"/>
        <v>10.745993603556766</v>
      </c>
      <c r="AD45" s="68">
        <f t="shared" ref="AD45:AD70" si="113">IF(Z8&gt;0,(AD8/Z8)*100,0)</f>
        <v>5.2132849610276102</v>
      </c>
      <c r="AE45" s="69">
        <f t="shared" ref="AE45:AE70" si="114">IF(Z8&gt;0,AE8/Z8*100,0)</f>
        <v>55.595823148171185</v>
      </c>
      <c r="AF45" s="69">
        <f t="shared" ref="AF45:AF70" si="115">IF(Z8&gt;0,(AF8/Z8)*100,0)</f>
        <v>60.809108109198796</v>
      </c>
      <c r="AH45" t="str">
        <f>L45</f>
        <v>11 Corporate managers and directors</v>
      </c>
      <c r="AI45" s="18">
        <f t="shared" ref="AI45:AM54" si="116">AI8/AI$35*100</f>
        <v>8.0340950162227678</v>
      </c>
      <c r="AJ45" s="18">
        <f t="shared" si="116"/>
        <v>8.9856180152419522</v>
      </c>
      <c r="AK45" s="18">
        <f t="shared" si="116"/>
        <v>9.3356211008314371</v>
      </c>
      <c r="AL45" s="18">
        <f t="shared" si="116"/>
        <v>8.2084118514894922</v>
      </c>
      <c r="AM45" s="18">
        <f t="shared" si="116"/>
        <v>8.1441147569158385</v>
      </c>
      <c r="AO45" s="68">
        <f t="shared" ref="AO45:AO70" si="117">IF(AK8&gt;0,(AO8/AK8)*100,0)</f>
        <v>1.0588164493862877</v>
      </c>
      <c r="AP45" s="69">
        <f t="shared" ref="AP45:AP70" si="118">IF(AK8&gt;0,AP8/AK8*100,0)</f>
        <v>49.913614844740536</v>
      </c>
      <c r="AQ45" s="69">
        <f t="shared" ref="AQ45:AQ70" si="119">IF(AK8&gt;0,(AQ8/AK8)*100,0)</f>
        <v>50.972431294126828</v>
      </c>
      <c r="AS45" t="str">
        <f>W45</f>
        <v>11 Corporate managers and directors</v>
      </c>
      <c r="AT45" s="18">
        <f t="shared" ref="AT45:AX54" si="120">AT8/AT$35*100</f>
        <v>12.125813356240537</v>
      </c>
      <c r="AU45" s="18">
        <f t="shared" si="120"/>
        <v>12.993257110135959</v>
      </c>
      <c r="AV45" s="18">
        <f t="shared" si="120"/>
        <v>12.955095393435606</v>
      </c>
      <c r="AW45" s="18">
        <f t="shared" si="120"/>
        <v>10.913927893558958</v>
      </c>
      <c r="AX45" s="18">
        <f t="shared" si="120"/>
        <v>10.636592457836615</v>
      </c>
      <c r="AZ45" s="68">
        <f t="shared" ref="AZ45:AZ70" si="121">IF(AV8&gt;0,(AZ8/AV8)*100,0)</f>
        <v>-3.9784595113149108</v>
      </c>
      <c r="BA45" s="69">
        <f t="shared" ref="BA45:BA70" si="122">IF(AV8&gt;0,BA8/AV8*100,0)</f>
        <v>48.894676265894802</v>
      </c>
      <c r="BB45" s="69">
        <f t="shared" ref="BB45:BB70" si="123">IF(AV8&gt;0,(BB8/AV8)*100,0)</f>
        <v>44.916216754579892</v>
      </c>
      <c r="BD45" t="str">
        <f>AH45</f>
        <v>11 Corporate managers and directors</v>
      </c>
      <c r="BE45" s="18">
        <f t="shared" ref="BE45:BI54" si="124">BE8/BE$35*100</f>
        <v>7.4703656990956917</v>
      </c>
      <c r="BF45" s="18">
        <f t="shared" si="124"/>
        <v>8.0725733984772372</v>
      </c>
      <c r="BG45" s="18">
        <f t="shared" si="124"/>
        <v>8.363624021678902</v>
      </c>
      <c r="BH45" s="18">
        <f t="shared" si="124"/>
        <v>7.2409616278258149</v>
      </c>
      <c r="BI45" s="18">
        <f t="shared" si="124"/>
        <v>7.7407227810222734</v>
      </c>
      <c r="BK45" s="68">
        <f t="shared" ref="BK45:BK70" si="125">IF(BG8&gt;0,(BK8/BG8)*100,0)</f>
        <v>-9.8382691151282167</v>
      </c>
      <c r="BL45" s="69">
        <f t="shared" ref="BL45:BL70" si="126">IF(BG8&gt;0,BL8/BG8*100,0)</f>
        <v>40.094755054519347</v>
      </c>
      <c r="BM45" s="69">
        <f t="shared" ref="BM45:BM70" si="127">IF(BG8&gt;0,(BM8/BG8)*100,0)</f>
        <v>30.256485939391137</v>
      </c>
      <c r="BO45" t="str">
        <f>AS45</f>
        <v>11 Corporate managers and directors</v>
      </c>
      <c r="BP45" s="18">
        <f t="shared" ref="BP45:BT54" si="128">BP8/BP$35*100</f>
        <v>6.525174101229883</v>
      </c>
      <c r="BQ45" s="18">
        <f t="shared" si="128"/>
        <v>7.1953031082811663</v>
      </c>
      <c r="BR45" s="18">
        <f t="shared" si="128"/>
        <v>7.3544758200281084</v>
      </c>
      <c r="BS45" s="18">
        <f t="shared" si="128"/>
        <v>6.6496174955894816</v>
      </c>
      <c r="BT45" s="18">
        <f t="shared" si="128"/>
        <v>6.6798395877146675</v>
      </c>
      <c r="BV45" s="68">
        <f t="shared" ref="BV45:BV70" si="129">IF(BR8&gt;0,(BV8/BR8)*100,0)</f>
        <v>-24.870163576866851</v>
      </c>
      <c r="BW45" s="69">
        <f t="shared" ref="BW45:BW70" si="130">IF(BR8&gt;0,BW8/BR8*100,0)</f>
        <v>38.037256087455873</v>
      </c>
      <c r="BX45" s="69">
        <f t="shared" ref="BX45:BX70" si="131">IF(BR8&gt;0,(BX8/BR8)*100,0)</f>
        <v>13.167092510589018</v>
      </c>
      <c r="BZ45" t="str">
        <f>BD45</f>
        <v>11 Corporate managers and directors</v>
      </c>
      <c r="CA45" s="18">
        <f t="shared" ref="CA45:CE54" si="132">CA8/CA$35*100</f>
        <v>6.2040043195707311</v>
      </c>
      <c r="CB45" s="18">
        <f t="shared" si="132"/>
        <v>6.7973386567239791</v>
      </c>
      <c r="CC45" s="18">
        <f t="shared" si="132"/>
        <v>7.5803026277989769</v>
      </c>
      <c r="CD45" s="18">
        <f t="shared" si="132"/>
        <v>7.3739349412198534</v>
      </c>
      <c r="CE45" s="18">
        <f t="shared" si="132"/>
        <v>8.2329123573049188</v>
      </c>
      <c r="CG45" s="68">
        <f t="shared" ref="CG45:CG70" si="133">IF(CC8&gt;0,(CG8/CC8)*100,0)</f>
        <v>-27.607861039650427</v>
      </c>
      <c r="CH45" s="69">
        <f t="shared" ref="CH45:CH70" si="134">IF(CC8&gt;0,CH8/CC8*100,0)</f>
        <v>37.5550848649914</v>
      </c>
      <c r="CI45" s="69">
        <f t="shared" ref="CI45:CI70" si="135">IF(CC8&gt;0,(CI8/CC8)*100,0)</f>
        <v>9.9472238253409717</v>
      </c>
      <c r="CK45" t="str">
        <f>BO45</f>
        <v>11 Corporate managers and directors</v>
      </c>
      <c r="CL45" s="18">
        <f t="shared" ref="CL45:CP54" si="136">CL8/CL$35*100</f>
        <v>3.1988750695785098</v>
      </c>
      <c r="CM45" s="18">
        <f t="shared" si="136"/>
        <v>3.8344803683066866</v>
      </c>
      <c r="CN45" s="18">
        <f t="shared" si="136"/>
        <v>4.0180909722684568</v>
      </c>
      <c r="CO45" s="18">
        <f t="shared" si="136"/>
        <v>4.4947006392396069</v>
      </c>
      <c r="CP45" s="18">
        <f t="shared" si="136"/>
        <v>5.87027613244482</v>
      </c>
      <c r="CR45" s="68">
        <f t="shared" ref="CR45:CR70" si="137">IF(CN8&gt;0,(CR8/CN8)*100,0)</f>
        <v>46.562053616849589</v>
      </c>
      <c r="CS45" s="69">
        <f t="shared" ref="CS45:CS70" si="138">IF(CN8&gt;0,CS8/CN8*100,0)</f>
        <v>36.736836651188796</v>
      </c>
      <c r="CT45" s="69">
        <f t="shared" ref="CT45:CT70" si="139">IF(CN8&gt;0,(CT8/CN8)*100,0)</f>
        <v>83.298890268038377</v>
      </c>
    </row>
    <row r="46" spans="1:98" x14ac:dyDescent="0.2">
      <c r="A46" t="str">
        <f t="shared" si="103"/>
        <v>12 Other managers and proprietors</v>
      </c>
      <c r="B46" s="18">
        <f t="shared" si="104"/>
        <v>3.1567491980168767</v>
      </c>
      <c r="C46" s="18">
        <f t="shared" si="104"/>
        <v>3.402460709716757</v>
      </c>
      <c r="D46" s="18">
        <f t="shared" si="104"/>
        <v>3.274314098939437</v>
      </c>
      <c r="E46" s="18">
        <f t="shared" si="104"/>
        <v>3.3187976067579492</v>
      </c>
      <c r="F46" s="18">
        <f t="shared" si="104"/>
        <v>3.4872822947983813</v>
      </c>
      <c r="H46" s="68">
        <f t="shared" si="105"/>
        <v>57.406007506896174</v>
      </c>
      <c r="I46" s="69">
        <f t="shared" si="106"/>
        <v>79.050988913241156</v>
      </c>
      <c r="J46" s="69">
        <f t="shared" si="107"/>
        <v>136.45699642013733</v>
      </c>
      <c r="L46" t="str">
        <f t="shared" ref="L46:L69" si="140">A46</f>
        <v>12 Other managers and proprietors</v>
      </c>
      <c r="M46" s="18">
        <f t="shared" si="108"/>
        <v>3.491692392266573</v>
      </c>
      <c r="N46" s="18">
        <f t="shared" si="108"/>
        <v>3.5101956029347758</v>
      </c>
      <c r="O46" s="18">
        <f t="shared" si="108"/>
        <v>3.5246940112493244</v>
      </c>
      <c r="P46" s="18">
        <f t="shared" si="108"/>
        <v>3.5342031063011112</v>
      </c>
      <c r="Q46" s="18">
        <f t="shared" si="108"/>
        <v>3.7244488438204151</v>
      </c>
      <c r="S46" s="68">
        <f t="shared" si="109"/>
        <v>58.506727860327587</v>
      </c>
      <c r="T46" s="69">
        <f t="shared" si="110"/>
        <v>77.984004487672664</v>
      </c>
      <c r="U46" s="69">
        <f t="shared" si="111"/>
        <v>136.49073234800028</v>
      </c>
      <c r="W46" t="str">
        <f t="shared" ref="W46:W69" si="141">A46</f>
        <v>12 Other managers and proprietors</v>
      </c>
      <c r="X46" s="18">
        <f t="shared" si="112"/>
        <v>3.8575600649816408</v>
      </c>
      <c r="Y46" s="18">
        <f t="shared" si="112"/>
        <v>3.8375092012907217</v>
      </c>
      <c r="Z46" s="18">
        <f t="shared" si="112"/>
        <v>3.7296322149566157</v>
      </c>
      <c r="AA46" s="18">
        <f t="shared" si="112"/>
        <v>3.7481324907355886</v>
      </c>
      <c r="AB46" s="18">
        <f t="shared" si="112"/>
        <v>3.9123577285732889</v>
      </c>
      <c r="AD46" s="68">
        <f t="shared" si="113"/>
        <v>28.062257925967977</v>
      </c>
      <c r="AE46" s="69">
        <f t="shared" si="114"/>
        <v>72.001769179045937</v>
      </c>
      <c r="AF46" s="69">
        <f t="shared" si="115"/>
        <v>100.06402710501389</v>
      </c>
      <c r="AH46" t="str">
        <f t="shared" ref="AH46:AH69" si="142">L46</f>
        <v>12 Other managers and proprietors</v>
      </c>
      <c r="AI46" s="18">
        <f t="shared" si="116"/>
        <v>3.9386793579102362</v>
      </c>
      <c r="AJ46" s="18">
        <f t="shared" si="116"/>
        <v>4.2170660483649733</v>
      </c>
      <c r="AK46" s="18">
        <f t="shared" si="116"/>
        <v>4.368031729694664</v>
      </c>
      <c r="AL46" s="18">
        <f t="shared" si="116"/>
        <v>4.3364331416461095</v>
      </c>
      <c r="AM46" s="18">
        <f t="shared" si="116"/>
        <v>4.6101995141794552</v>
      </c>
      <c r="AO46" s="68">
        <f t="shared" si="117"/>
        <v>22.266498860898071</v>
      </c>
      <c r="AP46" s="69">
        <f t="shared" si="118"/>
        <v>69.858157196246012</v>
      </c>
      <c r="AQ46" s="69">
        <f t="shared" si="119"/>
        <v>92.124656057144094</v>
      </c>
      <c r="AS46" t="str">
        <f t="shared" ref="AS46:AS69" si="143">W46</f>
        <v>12 Other managers and proprietors</v>
      </c>
      <c r="AT46" s="18">
        <f t="shared" si="120"/>
        <v>4.5202601184932751</v>
      </c>
      <c r="AU46" s="18">
        <f t="shared" si="120"/>
        <v>4.5861836401965475</v>
      </c>
      <c r="AV46" s="18">
        <f t="shared" si="120"/>
        <v>4.5128824247267607</v>
      </c>
      <c r="AW46" s="18">
        <f t="shared" si="120"/>
        <v>4.737397937975059</v>
      </c>
      <c r="AX46" s="18">
        <f t="shared" si="120"/>
        <v>4.893536547708063</v>
      </c>
      <c r="AZ46" s="68">
        <f t="shared" si="121"/>
        <v>26.816447212905469</v>
      </c>
      <c r="BA46" s="69">
        <f t="shared" si="122"/>
        <v>68.410182907166856</v>
      </c>
      <c r="BB46" s="69">
        <f t="shared" si="123"/>
        <v>95.226630120072315</v>
      </c>
      <c r="BD46" t="str">
        <f t="shared" ref="BD46:BD69" si="144">AH46</f>
        <v>12 Other managers and proprietors</v>
      </c>
      <c r="BE46" s="18">
        <f t="shared" si="124"/>
        <v>3.3692963879641011</v>
      </c>
      <c r="BF46" s="18">
        <f t="shared" si="124"/>
        <v>3.1460502938343149</v>
      </c>
      <c r="BG46" s="18">
        <f t="shared" si="124"/>
        <v>3.2152887915471577</v>
      </c>
      <c r="BH46" s="18">
        <f t="shared" si="124"/>
        <v>3.1497432234491027</v>
      </c>
      <c r="BI46" s="18">
        <f t="shared" si="124"/>
        <v>3.2864920997342937</v>
      </c>
      <c r="BK46" s="68">
        <f t="shared" si="125"/>
        <v>-0.42556896060520272</v>
      </c>
      <c r="BL46" s="69">
        <f t="shared" si="126"/>
        <v>47.02402823638544</v>
      </c>
      <c r="BM46" s="69">
        <f t="shared" si="127"/>
        <v>46.598459275780236</v>
      </c>
      <c r="BO46" t="str">
        <f t="shared" ref="BO46:BO69" si="145">AS46</f>
        <v>12 Other managers and proprietors</v>
      </c>
      <c r="BP46" s="18">
        <f t="shared" si="128"/>
        <v>3.3669307424341732</v>
      </c>
      <c r="BQ46" s="18">
        <f t="shared" si="128"/>
        <v>3.3958564959375535</v>
      </c>
      <c r="BR46" s="18">
        <f t="shared" si="128"/>
        <v>3.5521058887956181</v>
      </c>
      <c r="BS46" s="18">
        <f t="shared" si="128"/>
        <v>3.7793320374968844</v>
      </c>
      <c r="BT46" s="18">
        <f t="shared" si="128"/>
        <v>4.328324500236624</v>
      </c>
      <c r="BV46" s="68">
        <f t="shared" si="129"/>
        <v>0.79338803932084334</v>
      </c>
      <c r="BW46" s="69">
        <f t="shared" si="130"/>
        <v>54.300711330982523</v>
      </c>
      <c r="BX46" s="69">
        <f t="shared" si="131"/>
        <v>55.094099370303361</v>
      </c>
      <c r="BZ46" t="str">
        <f t="shared" ref="BZ46:BZ69" si="146">BD46</f>
        <v>12 Other managers and proprietors</v>
      </c>
      <c r="CA46" s="18">
        <f t="shared" si="132"/>
        <v>2.959932897044284</v>
      </c>
      <c r="CB46" s="18">
        <f t="shared" si="132"/>
        <v>2.9621054839048617</v>
      </c>
      <c r="CC46" s="18">
        <f t="shared" si="132"/>
        <v>2.9517800082833197</v>
      </c>
      <c r="CD46" s="18">
        <f t="shared" si="132"/>
        <v>3.144329237924679</v>
      </c>
      <c r="CE46" s="18">
        <f t="shared" si="132"/>
        <v>3.5810717300275483</v>
      </c>
      <c r="CG46" s="68">
        <f t="shared" si="133"/>
        <v>-19.136321408178031</v>
      </c>
      <c r="CH46" s="69">
        <f t="shared" si="134"/>
        <v>42.095834873357511</v>
      </c>
      <c r="CI46" s="69">
        <f t="shared" si="135"/>
        <v>22.959513465179484</v>
      </c>
      <c r="CK46" t="str">
        <f t="shared" ref="CK46:CK69" si="147">BO46</f>
        <v>12 Other managers and proprietors</v>
      </c>
      <c r="CL46" s="18">
        <f t="shared" si="136"/>
        <v>3.0406472793894124</v>
      </c>
      <c r="CM46" s="18">
        <f t="shared" si="136"/>
        <v>3.1114292359329951</v>
      </c>
      <c r="CN46" s="18">
        <f t="shared" si="136"/>
        <v>3.1308295026761961</v>
      </c>
      <c r="CO46" s="18">
        <f t="shared" si="136"/>
        <v>3.8392443531915501</v>
      </c>
      <c r="CP46" s="18">
        <f t="shared" si="136"/>
        <v>4.9152705639096874</v>
      </c>
      <c r="CR46" s="68">
        <f t="shared" si="137"/>
        <v>57.496456666200189</v>
      </c>
      <c r="CS46" s="69">
        <f t="shared" si="138"/>
        <v>44.074965244098017</v>
      </c>
      <c r="CT46" s="69">
        <f t="shared" si="139"/>
        <v>101.5714219102982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27.015082981715882</v>
      </c>
      <c r="C47" s="18">
        <f t="shared" si="104"/>
        <v>26.937069710457212</v>
      </c>
      <c r="D47" s="18">
        <f t="shared" si="104"/>
        <v>26.575391594439644</v>
      </c>
      <c r="E47" s="18">
        <f t="shared" si="104"/>
        <v>28.892706785511567</v>
      </c>
      <c r="F47" s="18">
        <f t="shared" si="104"/>
        <v>28.649468456666007</v>
      </c>
      <c r="H47" s="68">
        <f t="shared" si="105"/>
        <v>59.327753568156602</v>
      </c>
      <c r="I47" s="69">
        <f t="shared" si="106"/>
        <v>50.747659532930243</v>
      </c>
      <c r="J47" s="69">
        <f t="shared" si="107"/>
        <v>110.07541310108684</v>
      </c>
      <c r="L47" t="str">
        <f t="shared" si="140"/>
        <v>21 Science, research, engineering and technology professionals</v>
      </c>
      <c r="M47" s="18">
        <f t="shared" si="108"/>
        <v>17.271003808750994</v>
      </c>
      <c r="N47" s="18">
        <f t="shared" si="108"/>
        <v>17.439136604722901</v>
      </c>
      <c r="O47" s="18">
        <f t="shared" si="108"/>
        <v>18.444593977654147</v>
      </c>
      <c r="P47" s="18">
        <f t="shared" si="108"/>
        <v>21.577407625354812</v>
      </c>
      <c r="Q47" s="18">
        <f t="shared" si="108"/>
        <v>22.787850650408011</v>
      </c>
      <c r="S47" s="68">
        <f t="shared" si="109"/>
        <v>85.328142423719584</v>
      </c>
      <c r="T47" s="69">
        <f t="shared" si="110"/>
        <v>58.738687643840834</v>
      </c>
      <c r="U47" s="69">
        <f t="shared" si="111"/>
        <v>144.06683006756043</v>
      </c>
      <c r="W47" t="str">
        <f t="shared" si="141"/>
        <v>21 Science, research, engineering and technology professionals</v>
      </c>
      <c r="X47" s="18">
        <f t="shared" si="112"/>
        <v>15.847817840095498</v>
      </c>
      <c r="Y47" s="18">
        <f t="shared" si="112"/>
        <v>15.414881657199523</v>
      </c>
      <c r="Z47" s="18">
        <f t="shared" si="112"/>
        <v>15.363984946645107</v>
      </c>
      <c r="AA47" s="18">
        <f t="shared" si="112"/>
        <v>17.375672153109083</v>
      </c>
      <c r="AB47" s="18">
        <f t="shared" si="112"/>
        <v>16.472269106681196</v>
      </c>
      <c r="AD47" s="68">
        <f t="shared" si="113"/>
        <v>30.887496232739448</v>
      </c>
      <c r="AE47" s="69">
        <f t="shared" si="114"/>
        <v>48.534238030982593</v>
      </c>
      <c r="AF47" s="69">
        <f t="shared" si="115"/>
        <v>79.421734263722044</v>
      </c>
      <c r="AH47" t="str">
        <f t="shared" si="142"/>
        <v>21 Science, research, engineering and technology professionals</v>
      </c>
      <c r="AI47" s="18">
        <f t="shared" si="116"/>
        <v>6.3500237072147749</v>
      </c>
      <c r="AJ47" s="18">
        <f t="shared" si="116"/>
        <v>6.9297652165534824</v>
      </c>
      <c r="AK47" s="18">
        <f t="shared" si="116"/>
        <v>7.0639286774507291</v>
      </c>
      <c r="AL47" s="18">
        <f t="shared" si="116"/>
        <v>8.8809035234664275</v>
      </c>
      <c r="AM47" s="18">
        <f t="shared" si="116"/>
        <v>9.2307399058613271</v>
      </c>
      <c r="AO47" s="68">
        <f t="shared" si="117"/>
        <v>51.378343473302898</v>
      </c>
      <c r="AP47" s="69">
        <f t="shared" si="118"/>
        <v>49.996708278902624</v>
      </c>
      <c r="AQ47" s="69">
        <f t="shared" si="119"/>
        <v>101.37505175220551</v>
      </c>
      <c r="AS47" t="str">
        <f t="shared" si="143"/>
        <v>21 Science, research, engineering and technology professionals</v>
      </c>
      <c r="AT47" s="18">
        <f t="shared" si="120"/>
        <v>13.987686924168475</v>
      </c>
      <c r="AU47" s="18">
        <f t="shared" si="120"/>
        <v>13.42525130425912</v>
      </c>
      <c r="AV47" s="18">
        <f t="shared" si="120"/>
        <v>13.334072790097615</v>
      </c>
      <c r="AW47" s="18">
        <f t="shared" si="120"/>
        <v>14.369617350611922</v>
      </c>
      <c r="AX47" s="18">
        <f t="shared" si="120"/>
        <v>13.229266518335193</v>
      </c>
      <c r="AZ47" s="68">
        <f t="shared" si="121"/>
        <v>16.032515928684717</v>
      </c>
      <c r="BA47" s="69">
        <f t="shared" si="122"/>
        <v>42.550460758647098</v>
      </c>
      <c r="BB47" s="69">
        <f t="shared" si="123"/>
        <v>58.582976687331808</v>
      </c>
      <c r="BD47" t="str">
        <f t="shared" si="144"/>
        <v>21 Science, research, engineering and technology professionals</v>
      </c>
      <c r="BE47" s="18">
        <f t="shared" si="124"/>
        <v>4.9891681692110312</v>
      </c>
      <c r="BF47" s="18">
        <f t="shared" si="124"/>
        <v>4.6082997924665809</v>
      </c>
      <c r="BG47" s="18">
        <f t="shared" si="124"/>
        <v>4.6914653294175972</v>
      </c>
      <c r="BH47" s="18">
        <f t="shared" si="124"/>
        <v>4.5846351851145402</v>
      </c>
      <c r="BI47" s="18">
        <f t="shared" si="124"/>
        <v>4.2343726124983165</v>
      </c>
      <c r="BK47" s="68">
        <f t="shared" si="125"/>
        <v>-12.074309352079629</v>
      </c>
      <c r="BL47" s="69">
        <f t="shared" si="126"/>
        <v>27.713377124772354</v>
      </c>
      <c r="BM47" s="69">
        <f t="shared" si="127"/>
        <v>15.639067772692725</v>
      </c>
      <c r="BO47" t="str">
        <f t="shared" si="145"/>
        <v>21 Science, research, engineering and technology professionals</v>
      </c>
      <c r="BP47" s="18">
        <f t="shared" si="128"/>
        <v>3.9103678570499101</v>
      </c>
      <c r="BQ47" s="18">
        <f t="shared" si="128"/>
        <v>3.7868451382686472</v>
      </c>
      <c r="BR47" s="18">
        <f t="shared" si="128"/>
        <v>3.9568456996036838</v>
      </c>
      <c r="BS47" s="18">
        <f t="shared" si="128"/>
        <v>4.4741420188632306</v>
      </c>
      <c r="BT47" s="18">
        <f t="shared" si="128"/>
        <v>4.781369209118183</v>
      </c>
      <c r="BV47" s="68">
        <f t="shared" si="129"/>
        <v>-4.5741911210479214E-2</v>
      </c>
      <c r="BW47" s="69">
        <f t="shared" si="130"/>
        <v>36.417009212514131</v>
      </c>
      <c r="BX47" s="69">
        <f t="shared" si="131"/>
        <v>36.371267301303654</v>
      </c>
      <c r="BZ47" t="str">
        <f t="shared" si="146"/>
        <v>21 Science, research, engineering and technology professionals</v>
      </c>
      <c r="CA47" s="18">
        <f t="shared" si="132"/>
        <v>4.3601977975520363</v>
      </c>
      <c r="CB47" s="18">
        <f t="shared" si="132"/>
        <v>4.4612515479839621</v>
      </c>
      <c r="CC47" s="18">
        <f t="shared" si="132"/>
        <v>4.8001281798653945</v>
      </c>
      <c r="CD47" s="18">
        <f t="shared" si="132"/>
        <v>6.5694846653950938</v>
      </c>
      <c r="CE47" s="18">
        <f t="shared" si="132"/>
        <v>7.3978404838991025</v>
      </c>
      <c r="CG47" s="68">
        <f t="shared" si="133"/>
        <v>2.7251038199030697</v>
      </c>
      <c r="CH47" s="69">
        <f t="shared" si="134"/>
        <v>34.091300695107257</v>
      </c>
      <c r="CI47" s="69">
        <f t="shared" si="135"/>
        <v>36.816404515010326</v>
      </c>
      <c r="CK47" t="str">
        <f t="shared" si="147"/>
        <v>21 Science, research, engineering and technology professionals</v>
      </c>
      <c r="CL47" s="18">
        <f t="shared" si="136"/>
        <v>2.3951079220948377</v>
      </c>
      <c r="CM47" s="18">
        <f t="shared" si="136"/>
        <v>3.1369383480885236</v>
      </c>
      <c r="CN47" s="18">
        <f t="shared" si="136"/>
        <v>3.5172409660007231</v>
      </c>
      <c r="CO47" s="18">
        <f t="shared" si="136"/>
        <v>6.603970059379499</v>
      </c>
      <c r="CP47" s="18">
        <f t="shared" si="136"/>
        <v>10.643766373113454</v>
      </c>
      <c r="CR47" s="68">
        <f t="shared" si="137"/>
        <v>203.58197842476824</v>
      </c>
      <c r="CS47" s="69">
        <f t="shared" si="138"/>
        <v>60.668151007053396</v>
      </c>
      <c r="CT47" s="69">
        <f t="shared" si="139"/>
        <v>264.25012943182162</v>
      </c>
    </row>
    <row r="48" spans="1:98" x14ac:dyDescent="0.2">
      <c r="A48" t="str">
        <f t="shared" si="103"/>
        <v>22 Health professionals</v>
      </c>
      <c r="B48" s="18">
        <f t="shared" si="104"/>
        <v>10.315748718654911</v>
      </c>
      <c r="C48" s="18">
        <f t="shared" si="104"/>
        <v>11.619564454922083</v>
      </c>
      <c r="D48" s="18">
        <f t="shared" si="104"/>
        <v>11.282492650653833</v>
      </c>
      <c r="E48" s="18">
        <f t="shared" si="104"/>
        <v>11.23401539393678</v>
      </c>
      <c r="F48" s="18">
        <f t="shared" si="104"/>
        <v>10.643776033854431</v>
      </c>
      <c r="H48" s="68">
        <f t="shared" si="105"/>
        <v>39.426461333409101</v>
      </c>
      <c r="I48" s="69">
        <f t="shared" si="106"/>
        <v>61.750228403294706</v>
      </c>
      <c r="J48" s="69">
        <f t="shared" si="107"/>
        <v>101.17668973670379</v>
      </c>
      <c r="L48" t="str">
        <f t="shared" si="140"/>
        <v>22 Health professionals</v>
      </c>
      <c r="M48" s="18">
        <f t="shared" si="108"/>
        <v>4.5969298364566287</v>
      </c>
      <c r="N48" s="18">
        <f t="shared" si="108"/>
        <v>5.220612454860424</v>
      </c>
      <c r="O48" s="18">
        <f t="shared" si="108"/>
        <v>5.0827794976622656</v>
      </c>
      <c r="P48" s="18">
        <f t="shared" si="108"/>
        <v>4.7390476408333608</v>
      </c>
      <c r="Q48" s="18">
        <f t="shared" si="108"/>
        <v>4.3154881035573247</v>
      </c>
      <c r="S48" s="68">
        <f t="shared" si="109"/>
        <v>27.360795225341896</v>
      </c>
      <c r="T48" s="69">
        <f t="shared" si="110"/>
        <v>61.38043997309417</v>
      </c>
      <c r="U48" s="69">
        <f t="shared" si="111"/>
        <v>88.741235198436058</v>
      </c>
      <c r="W48" t="str">
        <f t="shared" si="141"/>
        <v>22 Health professionals</v>
      </c>
      <c r="X48" s="18">
        <f t="shared" si="112"/>
        <v>4.5931609742392823</v>
      </c>
      <c r="Y48" s="18">
        <f t="shared" si="112"/>
        <v>5.2278912722435598</v>
      </c>
      <c r="Z48" s="18">
        <f t="shared" si="112"/>
        <v>5.2063548102230097</v>
      </c>
      <c r="AA48" s="18">
        <f t="shared" si="112"/>
        <v>4.8362174347648965</v>
      </c>
      <c r="AB48" s="18">
        <f t="shared" si="112"/>
        <v>4.5325352493901319</v>
      </c>
      <c r="AD48" s="68">
        <f t="shared" si="113"/>
        <v>6.2810981045829033</v>
      </c>
      <c r="AE48" s="69">
        <f t="shared" si="114"/>
        <v>57.632382170169471</v>
      </c>
      <c r="AF48" s="69">
        <f t="shared" si="115"/>
        <v>63.913480274752366</v>
      </c>
      <c r="AH48" t="str">
        <f t="shared" si="142"/>
        <v>22 Health professionals</v>
      </c>
      <c r="AI48" s="18">
        <f t="shared" si="116"/>
        <v>8.9567426790022129</v>
      </c>
      <c r="AJ48" s="18">
        <f t="shared" si="116"/>
        <v>7.238693059048372</v>
      </c>
      <c r="AK48" s="18">
        <f t="shared" si="116"/>
        <v>6.4509622338148818</v>
      </c>
      <c r="AL48" s="18">
        <f t="shared" si="116"/>
        <v>3.4534895201974956</v>
      </c>
      <c r="AM48" s="18">
        <f t="shared" si="116"/>
        <v>1.2920349814732834</v>
      </c>
      <c r="AO48" s="68">
        <f t="shared" si="117"/>
        <v>-76.798112702818855</v>
      </c>
      <c r="AP48" s="69">
        <f t="shared" si="118"/>
        <v>18.673570048254803</v>
      </c>
      <c r="AQ48" s="69">
        <f t="shared" si="119"/>
        <v>-58.124542654564046</v>
      </c>
      <c r="AS48" t="str">
        <f t="shared" si="143"/>
        <v>22 Health professionals</v>
      </c>
      <c r="AT48" s="18">
        <f t="shared" si="120"/>
        <v>1.3744316660163474</v>
      </c>
      <c r="AU48" s="18">
        <f t="shared" si="120"/>
        <v>1.5862735386537006</v>
      </c>
      <c r="AV48" s="18">
        <f t="shared" si="120"/>
        <v>1.7718018835635883</v>
      </c>
      <c r="AW48" s="18">
        <f t="shared" si="120"/>
        <v>1.7594155472940716</v>
      </c>
      <c r="AX48" s="18">
        <f t="shared" si="120"/>
        <v>1.6875721409081366</v>
      </c>
      <c r="AZ48" s="68">
        <f t="shared" si="121"/>
        <v>11.391987550666668</v>
      </c>
      <c r="BA48" s="69">
        <f t="shared" si="122"/>
        <v>53.890282747491</v>
      </c>
      <c r="BB48" s="69">
        <f t="shared" si="123"/>
        <v>65.28227029815767</v>
      </c>
      <c r="BD48" t="str">
        <f t="shared" si="144"/>
        <v>22 Health professionals</v>
      </c>
      <c r="BE48" s="18">
        <f t="shared" si="124"/>
        <v>1.4884258873617318</v>
      </c>
      <c r="BF48" s="18">
        <f t="shared" si="124"/>
        <v>1.8728832691779143</v>
      </c>
      <c r="BG48" s="18">
        <f t="shared" si="124"/>
        <v>1.9704334523270295</v>
      </c>
      <c r="BH48" s="18">
        <f t="shared" si="124"/>
        <v>2.0272949686518968</v>
      </c>
      <c r="BI48" s="18">
        <f t="shared" si="124"/>
        <v>2.2172706030955851</v>
      </c>
      <c r="BK48" s="68">
        <f t="shared" si="125"/>
        <v>9.6205949025273636</v>
      </c>
      <c r="BL48" s="69">
        <f t="shared" si="126"/>
        <v>58.609935913573452</v>
      </c>
      <c r="BM48" s="69">
        <f t="shared" si="127"/>
        <v>68.23053081610081</v>
      </c>
      <c r="BO48" t="str">
        <f t="shared" si="145"/>
        <v>22 Health professionals</v>
      </c>
      <c r="BP48" s="18">
        <f t="shared" si="128"/>
        <v>1.1517442031316261</v>
      </c>
      <c r="BQ48" s="18">
        <f t="shared" si="128"/>
        <v>1.3482787624355916</v>
      </c>
      <c r="BR48" s="18">
        <f t="shared" si="128"/>
        <v>1.4722674029791374</v>
      </c>
      <c r="BS48" s="18">
        <f t="shared" si="128"/>
        <v>1.4771803836682842</v>
      </c>
      <c r="BT48" s="18">
        <f t="shared" si="128"/>
        <v>1.4574658698689185</v>
      </c>
      <c r="BV48" s="68">
        <f t="shared" si="129"/>
        <v>-18.113967145131348</v>
      </c>
      <c r="BW48" s="69">
        <f t="shared" si="130"/>
        <v>43.756129086041284</v>
      </c>
      <c r="BX48" s="69">
        <f t="shared" si="131"/>
        <v>25.64216194090994</v>
      </c>
      <c r="BZ48" t="str">
        <f t="shared" si="146"/>
        <v>22 Health professionals</v>
      </c>
      <c r="CA48" s="18">
        <f t="shared" si="132"/>
        <v>0.96164398184312316</v>
      </c>
      <c r="CB48" s="18">
        <f t="shared" si="132"/>
        <v>1.2910466180082465</v>
      </c>
      <c r="CC48" s="18">
        <f t="shared" si="132"/>
        <v>1.232995797406802</v>
      </c>
      <c r="CD48" s="18">
        <f t="shared" si="132"/>
        <v>1.301467704991685</v>
      </c>
      <c r="CE48" s="18">
        <f t="shared" si="132"/>
        <v>1.252425092222516</v>
      </c>
      <c r="CG48" s="68">
        <f t="shared" si="133"/>
        <v>-32.29595372648555</v>
      </c>
      <c r="CH48" s="69">
        <f t="shared" si="134"/>
        <v>38.205555338258783</v>
      </c>
      <c r="CI48" s="69">
        <f t="shared" si="135"/>
        <v>5.9096016117732368</v>
      </c>
      <c r="CK48" t="str">
        <f t="shared" si="147"/>
        <v>22 Health professionals</v>
      </c>
      <c r="CL48" s="18">
        <f t="shared" si="136"/>
        <v>0.34336587672895025</v>
      </c>
      <c r="CM48" s="18">
        <f t="shared" si="136"/>
        <v>0.56993651432546744</v>
      </c>
      <c r="CN48" s="18">
        <f t="shared" si="136"/>
        <v>0.66660434807928726</v>
      </c>
      <c r="CO48" s="18">
        <f t="shared" si="136"/>
        <v>0.97903022870898926</v>
      </c>
      <c r="CP48" s="18">
        <f t="shared" si="136"/>
        <v>1.7206688494253479</v>
      </c>
      <c r="CR48" s="68">
        <f t="shared" si="137"/>
        <v>158.94762411975364</v>
      </c>
      <c r="CS48" s="69">
        <f t="shared" si="138"/>
        <v>64.539332332693959</v>
      </c>
      <c r="CT48" s="69">
        <f t="shared" si="139"/>
        <v>223.48695645244754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23.67013279026002</v>
      </c>
      <c r="C49" s="18">
        <f t="shared" si="104"/>
        <v>22.488712072712179</v>
      </c>
      <c r="D49" s="18">
        <f t="shared" si="104"/>
        <v>21.699993158451893</v>
      </c>
      <c r="E49" s="18">
        <f t="shared" si="104"/>
        <v>19.755261100507358</v>
      </c>
      <c r="F49" s="18">
        <f t="shared" si="104"/>
        <v>18.065828304255533</v>
      </c>
      <c r="H49" s="68">
        <f t="shared" si="105"/>
        <v>23.041840346063015</v>
      </c>
      <c r="I49" s="69">
        <f t="shared" si="106"/>
        <v>56.373159543784709</v>
      </c>
      <c r="J49" s="69">
        <f t="shared" si="107"/>
        <v>79.414999889847721</v>
      </c>
      <c r="L49" t="str">
        <f t="shared" si="140"/>
        <v>23 Teaching and other educational professionals</v>
      </c>
      <c r="M49" s="18">
        <f t="shared" si="108"/>
        <v>18.357116545213923</v>
      </c>
      <c r="N49" s="18">
        <f t="shared" si="108"/>
        <v>17.703611954737706</v>
      </c>
      <c r="O49" s="18">
        <f t="shared" si="108"/>
        <v>16.602421153604016</v>
      </c>
      <c r="P49" s="18">
        <f t="shared" si="108"/>
        <v>14.94273673803688</v>
      </c>
      <c r="Q49" s="18">
        <f t="shared" si="108"/>
        <v>13.353815590574513</v>
      </c>
      <c r="S49" s="68">
        <f t="shared" si="109"/>
        <v>20.653814262997162</v>
      </c>
      <c r="T49" s="69">
        <f t="shared" si="110"/>
        <v>58.664998829845914</v>
      </c>
      <c r="U49" s="69">
        <f t="shared" si="111"/>
        <v>79.318813092843072</v>
      </c>
      <c r="W49" t="str">
        <f t="shared" si="141"/>
        <v>23 Teaching and other educational professionals</v>
      </c>
      <c r="X49" s="18">
        <f t="shared" si="112"/>
        <v>6.2322901982466377</v>
      </c>
      <c r="Y49" s="18">
        <f t="shared" si="112"/>
        <v>5.3591248672343204</v>
      </c>
      <c r="Z49" s="18">
        <f t="shared" si="112"/>
        <v>5.2534952440231129</v>
      </c>
      <c r="AA49" s="18">
        <f t="shared" si="112"/>
        <v>4.0204929026037739</v>
      </c>
      <c r="AB49" s="18">
        <f t="shared" si="112"/>
        <v>3.0458818807599695</v>
      </c>
      <c r="AD49" s="68">
        <f t="shared" si="113"/>
        <v>-29.219550177563448</v>
      </c>
      <c r="AE49" s="69">
        <f t="shared" si="114"/>
        <v>41.588892867878606</v>
      </c>
      <c r="AF49" s="69">
        <f t="shared" si="115"/>
        <v>12.369342690315163</v>
      </c>
      <c r="AH49" t="str">
        <f t="shared" si="142"/>
        <v>23 Teaching and other educational professionals</v>
      </c>
      <c r="AI49" s="18">
        <f t="shared" si="116"/>
        <v>3.2822551427479785</v>
      </c>
      <c r="AJ49" s="18">
        <f t="shared" si="116"/>
        <v>1.9614628473743796</v>
      </c>
      <c r="AK49" s="18">
        <f t="shared" si="116"/>
        <v>1.7119859669801327</v>
      </c>
      <c r="AL49" s="18">
        <f t="shared" si="116"/>
        <v>1.0028370014571049</v>
      </c>
      <c r="AM49" s="18">
        <f t="shared" si="116"/>
        <v>0.90465323142149456</v>
      </c>
      <c r="AO49" s="68">
        <f t="shared" si="117"/>
        <v>-38.785334820915111</v>
      </c>
      <c r="AP49" s="69">
        <f t="shared" si="118"/>
        <v>19.563628153830727</v>
      </c>
      <c r="AQ49" s="69">
        <f t="shared" si="119"/>
        <v>-19.221706667084391</v>
      </c>
      <c r="AS49" t="str">
        <f t="shared" si="143"/>
        <v>23 Teaching and other educational professionals</v>
      </c>
      <c r="AT49" s="18">
        <f t="shared" si="120"/>
        <v>0.81406044257785259</v>
      </c>
      <c r="AU49" s="18">
        <f t="shared" si="120"/>
        <v>0.80973800602253954</v>
      </c>
      <c r="AV49" s="18">
        <f t="shared" si="120"/>
        <v>0.80420830791368914</v>
      </c>
      <c r="AW49" s="18">
        <f t="shared" si="120"/>
        <v>0.64293692848077644</v>
      </c>
      <c r="AX49" s="18">
        <f t="shared" si="120"/>
        <v>0.52781759252452787</v>
      </c>
      <c r="AZ49" s="68">
        <f t="shared" si="121"/>
        <v>-23.242279121588265</v>
      </c>
      <c r="BA49" s="69">
        <f t="shared" si="122"/>
        <v>39.907669799004253</v>
      </c>
      <c r="BB49" s="69">
        <f t="shared" si="123"/>
        <v>16.665390677415989</v>
      </c>
      <c r="BD49" t="str">
        <f t="shared" si="144"/>
        <v>23 Teaching and other educational professionals</v>
      </c>
      <c r="BE49" s="18">
        <f t="shared" si="124"/>
        <v>0.88502155981165564</v>
      </c>
      <c r="BF49" s="18">
        <f t="shared" si="124"/>
        <v>0.905606591412627</v>
      </c>
      <c r="BG49" s="18">
        <f t="shared" si="124"/>
        <v>0.98299111369003611</v>
      </c>
      <c r="BH49" s="18">
        <f t="shared" si="124"/>
        <v>0.97023952976181949</v>
      </c>
      <c r="BI49" s="18">
        <f t="shared" si="124"/>
        <v>1.1652212401609341</v>
      </c>
      <c r="BK49" s="68">
        <f t="shared" si="125"/>
        <v>15.4766105992632</v>
      </c>
      <c r="BL49" s="69">
        <f t="shared" si="126"/>
        <v>42.644973475301882</v>
      </c>
      <c r="BM49" s="69">
        <f t="shared" si="127"/>
        <v>58.121584074565078</v>
      </c>
      <c r="BO49" t="str">
        <f t="shared" si="145"/>
        <v>23 Teaching and other educational professionals</v>
      </c>
      <c r="BP49" s="18">
        <f t="shared" si="128"/>
        <v>0.73980838887713085</v>
      </c>
      <c r="BQ49" s="18">
        <f t="shared" si="128"/>
        <v>0.74194003868398106</v>
      </c>
      <c r="BR49" s="18">
        <f t="shared" si="128"/>
        <v>0.81800980806163037</v>
      </c>
      <c r="BS49" s="18">
        <f t="shared" si="128"/>
        <v>0.77357707486064198</v>
      </c>
      <c r="BT49" s="18">
        <f t="shared" si="128"/>
        <v>0.86525321179532788</v>
      </c>
      <c r="BV49" s="68">
        <f t="shared" si="129"/>
        <v>-12.505078966887881</v>
      </c>
      <c r="BW49" s="69">
        <f t="shared" si="130"/>
        <v>41.088824291838861</v>
      </c>
      <c r="BX49" s="69">
        <f t="shared" si="131"/>
        <v>28.583745324950982</v>
      </c>
      <c r="BZ49" t="str">
        <f t="shared" si="146"/>
        <v>23 Teaching and other educational professionals</v>
      </c>
      <c r="CA49" s="18">
        <f t="shared" si="132"/>
        <v>0.70626881391356955</v>
      </c>
      <c r="CB49" s="18">
        <f t="shared" si="132"/>
        <v>0.74113237147041522</v>
      </c>
      <c r="CC49" s="18">
        <f t="shared" si="132"/>
        <v>0.80649213965583721</v>
      </c>
      <c r="CD49" s="18">
        <f t="shared" si="132"/>
        <v>0.87326927567767509</v>
      </c>
      <c r="CE49" s="18">
        <f t="shared" si="132"/>
        <v>1.1202810277823492</v>
      </c>
      <c r="CG49" s="68">
        <f t="shared" si="133"/>
        <v>-7.4127248146491107</v>
      </c>
      <c r="CH49" s="69">
        <f t="shared" si="134"/>
        <v>42.365670906737158</v>
      </c>
      <c r="CI49" s="69">
        <f t="shared" si="135"/>
        <v>34.952946092088048</v>
      </c>
      <c r="CK49" t="str">
        <f t="shared" si="147"/>
        <v>23 Teaching and other educational professionals</v>
      </c>
      <c r="CL49" s="18">
        <f t="shared" si="136"/>
        <v>0.36874684538776659</v>
      </c>
      <c r="CM49" s="18">
        <f t="shared" si="136"/>
        <v>0.47723387217003105</v>
      </c>
      <c r="CN49" s="18">
        <f t="shared" si="136"/>
        <v>0.59602770512322212</v>
      </c>
      <c r="CO49" s="18">
        <f t="shared" si="136"/>
        <v>0.75841767037719143</v>
      </c>
      <c r="CP49" s="18">
        <f t="shared" si="136"/>
        <v>0.93607148388551542</v>
      </c>
      <c r="CR49" s="68">
        <f t="shared" si="137"/>
        <v>57.552516436000253</v>
      </c>
      <c r="CS49" s="69">
        <f t="shared" si="138"/>
        <v>46.049403800584273</v>
      </c>
      <c r="CT49" s="69">
        <f t="shared" si="139"/>
        <v>103.60192023658452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8.3136320002490294</v>
      </c>
      <c r="C50" s="18">
        <f t="shared" si="104"/>
        <v>8.2770059538484411</v>
      </c>
      <c r="D50" s="18">
        <f t="shared" si="104"/>
        <v>8.902507822614945</v>
      </c>
      <c r="E50" s="18">
        <f t="shared" si="104"/>
        <v>8.928155123781174</v>
      </c>
      <c r="F50" s="18">
        <f t="shared" si="104"/>
        <v>9.3616598349083162</v>
      </c>
      <c r="H50" s="68">
        <f t="shared" si="105"/>
        <v>55.415750291364027</v>
      </c>
      <c r="I50" s="69">
        <f t="shared" si="106"/>
        <v>62.796645471172866</v>
      </c>
      <c r="J50" s="69">
        <f t="shared" si="107"/>
        <v>118.21239576253689</v>
      </c>
      <c r="L50" t="str">
        <f t="shared" si="140"/>
        <v>24 Business, media and public service professionals</v>
      </c>
      <c r="M50" s="18">
        <f t="shared" si="108"/>
        <v>14.211578032755481</v>
      </c>
      <c r="N50" s="18">
        <f t="shared" si="108"/>
        <v>14.48318064623615</v>
      </c>
      <c r="O50" s="18">
        <f t="shared" si="108"/>
        <v>14.596008719037211</v>
      </c>
      <c r="P50" s="18">
        <f t="shared" si="108"/>
        <v>14.203549028908736</v>
      </c>
      <c r="Q50" s="18">
        <f t="shared" si="108"/>
        <v>13.867575724461467</v>
      </c>
      <c r="S50" s="68">
        <f t="shared" si="109"/>
        <v>42.519253767436723</v>
      </c>
      <c r="T50" s="69">
        <f t="shared" si="110"/>
        <v>60.338530082059485</v>
      </c>
      <c r="U50" s="69">
        <f t="shared" si="111"/>
        <v>102.8577838494962</v>
      </c>
      <c r="W50" t="str">
        <f t="shared" si="141"/>
        <v>24 Business, media and public service professionals</v>
      </c>
      <c r="X50" s="18">
        <f t="shared" si="112"/>
        <v>12.410574995533059</v>
      </c>
      <c r="Y50" s="18">
        <f t="shared" si="112"/>
        <v>12.415505175043142</v>
      </c>
      <c r="Z50" s="18">
        <f t="shared" si="112"/>
        <v>12.889553493456003</v>
      </c>
      <c r="AA50" s="18">
        <f t="shared" si="112"/>
        <v>12.387583699017188</v>
      </c>
      <c r="AB50" s="18">
        <f t="shared" si="112"/>
        <v>11.673403931562474</v>
      </c>
      <c r="AD50" s="68">
        <f t="shared" si="113"/>
        <v>10.562600413538222</v>
      </c>
      <c r="AE50" s="69">
        <f t="shared" si="114"/>
        <v>53.56225032608085</v>
      </c>
      <c r="AF50" s="69">
        <f t="shared" si="115"/>
        <v>64.124850739619077</v>
      </c>
      <c r="AH50" t="str">
        <f t="shared" si="142"/>
        <v>24 Business, media and public service professionals</v>
      </c>
      <c r="AI50" s="18">
        <f t="shared" si="116"/>
        <v>5.0863654905127769</v>
      </c>
      <c r="AJ50" s="18">
        <f t="shared" si="116"/>
        <v>4.9425695204954545</v>
      </c>
      <c r="AK50" s="18">
        <f t="shared" si="116"/>
        <v>5.310399633565928</v>
      </c>
      <c r="AL50" s="18">
        <f t="shared" si="116"/>
        <v>4.9402626646970331</v>
      </c>
      <c r="AM50" s="18">
        <f t="shared" si="116"/>
        <v>4.696219004870839</v>
      </c>
      <c r="AO50" s="68">
        <f t="shared" si="117"/>
        <v>2.4459223053122461</v>
      </c>
      <c r="AP50" s="69">
        <f t="shared" si="118"/>
        <v>37.45977690065471</v>
      </c>
      <c r="AQ50" s="69">
        <f t="shared" si="119"/>
        <v>39.905699205966961</v>
      </c>
      <c r="AS50" t="str">
        <f t="shared" si="143"/>
        <v>24 Business, media and public service professionals</v>
      </c>
      <c r="AT50" s="18">
        <f t="shared" si="120"/>
        <v>6.9428104733153404</v>
      </c>
      <c r="AU50" s="18">
        <f t="shared" si="120"/>
        <v>6.9395235689390597</v>
      </c>
      <c r="AV50" s="18">
        <f t="shared" si="120"/>
        <v>7.3046769392112214</v>
      </c>
      <c r="AW50" s="18">
        <f t="shared" si="120"/>
        <v>7.3960658468103926</v>
      </c>
      <c r="AX50" s="18">
        <f t="shared" si="120"/>
        <v>7.4318887913928142</v>
      </c>
      <c r="AZ50" s="68">
        <f t="shared" si="121"/>
        <v>18.988490176366899</v>
      </c>
      <c r="BA50" s="69">
        <f t="shared" si="122"/>
        <v>53.499704751928746</v>
      </c>
      <c r="BB50" s="69">
        <f t="shared" si="123"/>
        <v>72.488194928295641</v>
      </c>
      <c r="BD50" t="str">
        <f t="shared" si="144"/>
        <v>24 Business, media and public service professionals</v>
      </c>
      <c r="BE50" s="18">
        <f t="shared" si="124"/>
        <v>4.2133204447368851</v>
      </c>
      <c r="BF50" s="18">
        <f t="shared" si="124"/>
        <v>4.3791530805249366</v>
      </c>
      <c r="BG50" s="18">
        <f t="shared" si="124"/>
        <v>4.8078328624878797</v>
      </c>
      <c r="BH50" s="18">
        <f t="shared" si="124"/>
        <v>5.0853393853277185</v>
      </c>
      <c r="BI50" s="18">
        <f t="shared" si="124"/>
        <v>5.4353974294203748</v>
      </c>
      <c r="BK50" s="68">
        <f t="shared" si="125"/>
        <v>10.13292418965958</v>
      </c>
      <c r="BL50" s="69">
        <f t="shared" si="126"/>
        <v>43.551265618830634</v>
      </c>
      <c r="BM50" s="69">
        <f t="shared" si="127"/>
        <v>53.68418980849021</v>
      </c>
      <c r="BO50" t="str">
        <f t="shared" si="145"/>
        <v>24 Business, media and public service professionals</v>
      </c>
      <c r="BP50" s="18">
        <f t="shared" si="128"/>
        <v>3.2345609281252186</v>
      </c>
      <c r="BQ50" s="18">
        <f t="shared" si="128"/>
        <v>3.4739839857385149</v>
      </c>
      <c r="BR50" s="18">
        <f t="shared" si="128"/>
        <v>3.7269760932652689</v>
      </c>
      <c r="BS50" s="18">
        <f t="shared" si="128"/>
        <v>3.8560655691425652</v>
      </c>
      <c r="BT50" s="18">
        <f t="shared" si="128"/>
        <v>3.8380628132643606</v>
      </c>
      <c r="BV50" s="68">
        <f t="shared" si="129"/>
        <v>-14.816867722903165</v>
      </c>
      <c r="BW50" s="69">
        <f t="shared" si="130"/>
        <v>37.925782823741905</v>
      </c>
      <c r="BX50" s="69">
        <f t="shared" si="131"/>
        <v>23.10891510083874</v>
      </c>
      <c r="BZ50" t="str">
        <f t="shared" si="146"/>
        <v>24 Business, media and public service professionals</v>
      </c>
      <c r="CA50" s="18">
        <f t="shared" si="132"/>
        <v>2.8548255360145798</v>
      </c>
      <c r="CB50" s="18">
        <f t="shared" si="132"/>
        <v>3.1876695733539302</v>
      </c>
      <c r="CC50" s="18">
        <f t="shared" si="132"/>
        <v>3.5538066544337235</v>
      </c>
      <c r="CD50" s="18">
        <f t="shared" si="132"/>
        <v>3.7628800700381411</v>
      </c>
      <c r="CE50" s="18">
        <f t="shared" si="132"/>
        <v>3.5778085393949466</v>
      </c>
      <c r="CG50" s="68">
        <f t="shared" si="133"/>
        <v>-32.896100091097694</v>
      </c>
      <c r="CH50" s="69">
        <f t="shared" si="134"/>
        <v>33.468398598144027</v>
      </c>
      <c r="CI50" s="69">
        <f t="shared" si="135"/>
        <v>0.57229850704634166</v>
      </c>
      <c r="CK50" t="str">
        <f t="shared" si="147"/>
        <v>24 Business, media and public service professionals</v>
      </c>
      <c r="CL50" s="18">
        <f t="shared" si="136"/>
        <v>1.7151048030874232</v>
      </c>
      <c r="CM50" s="18">
        <f t="shared" si="136"/>
        <v>2.0887940999832355</v>
      </c>
      <c r="CN50" s="18">
        <f t="shared" si="136"/>
        <v>2.4098824966649328</v>
      </c>
      <c r="CO50" s="18">
        <f t="shared" si="136"/>
        <v>3.2521292281107868</v>
      </c>
      <c r="CP50" s="18">
        <f t="shared" si="136"/>
        <v>4.6239438780697206</v>
      </c>
      <c r="CR50" s="68">
        <f t="shared" si="137"/>
        <v>92.486139914407715</v>
      </c>
      <c r="CS50" s="69">
        <f t="shared" si="138"/>
        <v>47.010207882769436</v>
      </c>
      <c r="CT50" s="69">
        <f t="shared" si="139"/>
        <v>139.49634779717718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2.6514387596352158</v>
      </c>
      <c r="C51" s="18">
        <f t="shared" si="104"/>
        <v>3.0066984931640373</v>
      </c>
      <c r="D51" s="18">
        <f t="shared" si="104"/>
        <v>3.1204901141703738</v>
      </c>
      <c r="E51" s="18">
        <f t="shared" si="104"/>
        <v>2.9406575613305272</v>
      </c>
      <c r="F51" s="18">
        <f t="shared" si="104"/>
        <v>3.3172134121202292</v>
      </c>
      <c r="H51" s="68">
        <f t="shared" si="105"/>
        <v>57.110473814259258</v>
      </c>
      <c r="I51" s="69">
        <f t="shared" si="106"/>
        <v>58.853365756145926</v>
      </c>
      <c r="J51" s="69">
        <f t="shared" si="107"/>
        <v>115.96383957040517</v>
      </c>
      <c r="L51" t="str">
        <f t="shared" si="140"/>
        <v>31 Science, engineering and technology associate professionals</v>
      </c>
      <c r="M51" s="18">
        <f t="shared" si="108"/>
        <v>2.2324249583739655</v>
      </c>
      <c r="N51" s="18">
        <f t="shared" si="108"/>
        <v>2.3898166511763361</v>
      </c>
      <c r="O51" s="18">
        <f t="shared" si="108"/>
        <v>2.5865080825691193</v>
      </c>
      <c r="P51" s="18">
        <f t="shared" si="108"/>
        <v>2.1853495897539563</v>
      </c>
      <c r="Q51" s="18">
        <f t="shared" si="108"/>
        <v>2.1774656111960358</v>
      </c>
      <c r="S51" s="68">
        <f t="shared" si="109"/>
        <v>26.282907623411724</v>
      </c>
      <c r="T51" s="69">
        <f t="shared" si="110"/>
        <v>47.188802422743095</v>
      </c>
      <c r="U51" s="69">
        <f t="shared" si="111"/>
        <v>73.471710046154826</v>
      </c>
      <c r="W51" t="str">
        <f t="shared" si="141"/>
        <v>31 Science, engineering and technology associate professionals</v>
      </c>
      <c r="X51" s="18">
        <f t="shared" si="112"/>
        <v>3.0471819368342254</v>
      </c>
      <c r="Y51" s="18">
        <f t="shared" si="112"/>
        <v>3.3324010523361323</v>
      </c>
      <c r="Z51" s="18">
        <f t="shared" si="112"/>
        <v>3.4432109078665505</v>
      </c>
      <c r="AA51" s="18">
        <f t="shared" si="112"/>
        <v>3.1788347723751711</v>
      </c>
      <c r="AB51" s="18">
        <f t="shared" si="112"/>
        <v>3.2399376665507162</v>
      </c>
      <c r="AD51" s="68">
        <f t="shared" si="113"/>
        <v>14.87397089248269</v>
      </c>
      <c r="AE51" s="69">
        <f t="shared" si="114"/>
        <v>47.14384539788859</v>
      </c>
      <c r="AF51" s="69">
        <f t="shared" si="115"/>
        <v>62.017816290371272</v>
      </c>
      <c r="AH51" t="str">
        <f t="shared" si="142"/>
        <v>31 Science, engineering and technology associate professionals</v>
      </c>
      <c r="AI51" s="18">
        <f t="shared" si="116"/>
        <v>1.5400043090642193</v>
      </c>
      <c r="AJ51" s="18">
        <f t="shared" si="116"/>
        <v>1.7231625017319268</v>
      </c>
      <c r="AK51" s="18">
        <f t="shared" si="116"/>
        <v>1.9393513753544718</v>
      </c>
      <c r="AL51" s="18">
        <f t="shared" si="116"/>
        <v>2.0853967405338172</v>
      </c>
      <c r="AM51" s="18">
        <f t="shared" si="116"/>
        <v>2.5383628366355571</v>
      </c>
      <c r="AO51" s="68">
        <f t="shared" si="117"/>
        <v>51.624973623065117</v>
      </c>
      <c r="AP51" s="69">
        <f t="shared" si="118"/>
        <v>60.576179275801479</v>
      </c>
      <c r="AQ51" s="69">
        <f t="shared" si="119"/>
        <v>112.20115289886661</v>
      </c>
      <c r="AS51" t="str">
        <f t="shared" si="143"/>
        <v>31 Science, engineering and technology associate professionals</v>
      </c>
      <c r="AT51" s="18">
        <f t="shared" si="120"/>
        <v>3.5169081045003803</v>
      </c>
      <c r="AU51" s="18">
        <f t="shared" si="120"/>
        <v>3.3450130758342218</v>
      </c>
      <c r="AV51" s="18">
        <f t="shared" si="120"/>
        <v>3.4202202804876722</v>
      </c>
      <c r="AW51" s="18">
        <f t="shared" si="120"/>
        <v>2.9634786883677755</v>
      </c>
      <c r="AX51" s="18">
        <f t="shared" si="120"/>
        <v>2.6638698538403465</v>
      </c>
      <c r="AZ51" s="68">
        <f t="shared" si="121"/>
        <v>-8.9110512191524265</v>
      </c>
      <c r="BA51" s="69">
        <f t="shared" si="122"/>
        <v>35.357036957293808</v>
      </c>
      <c r="BB51" s="69">
        <f t="shared" si="123"/>
        <v>26.445985738141388</v>
      </c>
      <c r="BD51" t="str">
        <f t="shared" si="144"/>
        <v>31 Science, engineering and technology associate professionals</v>
      </c>
      <c r="BE51" s="18">
        <f t="shared" si="124"/>
        <v>1.5927065871726911</v>
      </c>
      <c r="BF51" s="18">
        <f t="shared" si="124"/>
        <v>1.4702747635547315</v>
      </c>
      <c r="BG51" s="18">
        <f t="shared" si="124"/>
        <v>1.6808257378574412</v>
      </c>
      <c r="BH51" s="18">
        <f t="shared" si="124"/>
        <v>1.3561642962641114</v>
      </c>
      <c r="BI51" s="18">
        <f t="shared" si="124"/>
        <v>1.0764352217826365</v>
      </c>
      <c r="BK51" s="68">
        <f t="shared" si="125"/>
        <v>-37.612089904969451</v>
      </c>
      <c r="BL51" s="69">
        <f t="shared" si="126"/>
        <v>26.225352106838816</v>
      </c>
      <c r="BM51" s="69">
        <f t="shared" si="127"/>
        <v>-11.386737798130634</v>
      </c>
      <c r="BO51" t="str">
        <f t="shared" si="145"/>
        <v>31 Science, engineering and technology associate professionals</v>
      </c>
      <c r="BP51" s="18">
        <f t="shared" si="128"/>
        <v>1.2981384523331141</v>
      </c>
      <c r="BQ51" s="18">
        <f t="shared" si="128"/>
        <v>1.3680087845428939</v>
      </c>
      <c r="BR51" s="18">
        <f t="shared" si="128"/>
        <v>1.5120548099035216</v>
      </c>
      <c r="BS51" s="18">
        <f t="shared" si="128"/>
        <v>1.3635856435099503</v>
      </c>
      <c r="BT51" s="18">
        <f t="shared" si="128"/>
        <v>1.4875492549922908</v>
      </c>
      <c r="BV51" s="68">
        <f t="shared" si="129"/>
        <v>-18.622947566466703</v>
      </c>
      <c r="BW51" s="69">
        <f t="shared" si="130"/>
        <v>33.790568857874895</v>
      </c>
      <c r="BX51" s="69">
        <f t="shared" si="131"/>
        <v>15.16762129140819</v>
      </c>
      <c r="BZ51" t="str">
        <f t="shared" si="146"/>
        <v>31 Science, engineering and technology associate professionals</v>
      </c>
      <c r="CA51" s="18">
        <f t="shared" si="132"/>
        <v>1.7039118885133591</v>
      </c>
      <c r="CB51" s="18">
        <f t="shared" si="132"/>
        <v>1.8841352045877582</v>
      </c>
      <c r="CC51" s="18">
        <f t="shared" si="132"/>
        <v>2.1610630190952067</v>
      </c>
      <c r="CD51" s="18">
        <f t="shared" si="132"/>
        <v>2.1379664074201505</v>
      </c>
      <c r="CE51" s="18">
        <f t="shared" si="132"/>
        <v>2.3742072804567607</v>
      </c>
      <c r="CG51" s="68">
        <f t="shared" si="133"/>
        <v>-26.772254794209822</v>
      </c>
      <c r="CH51" s="69">
        <f t="shared" si="134"/>
        <v>30.02365579682348</v>
      </c>
      <c r="CI51" s="69">
        <f t="shared" si="135"/>
        <v>3.2514010026136582</v>
      </c>
      <c r="CK51" t="str">
        <f t="shared" si="147"/>
        <v>31 Science, engineering and technology associate professionals</v>
      </c>
      <c r="CL51" s="18">
        <f t="shared" si="136"/>
        <v>0.90335618143096486</v>
      </c>
      <c r="CM51" s="18">
        <f t="shared" si="136"/>
        <v>1.2111542348664628</v>
      </c>
      <c r="CN51" s="18">
        <f t="shared" si="136"/>
        <v>1.5962758909470538</v>
      </c>
      <c r="CO51" s="18">
        <f t="shared" si="136"/>
        <v>2.2630029399875964</v>
      </c>
      <c r="CP51" s="18">
        <f t="shared" si="136"/>
        <v>3.5293119196328928</v>
      </c>
      <c r="CR51" s="68">
        <f t="shared" si="137"/>
        <v>121.80169712149774</v>
      </c>
      <c r="CS51" s="69">
        <f t="shared" si="138"/>
        <v>55.733185060528342</v>
      </c>
      <c r="CT51" s="69">
        <f t="shared" si="139"/>
        <v>177.53488218202605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0.45087650072658397</v>
      </c>
      <c r="C52" s="18">
        <f t="shared" si="104"/>
        <v>0.47339219441270319</v>
      </c>
      <c r="D52" s="18">
        <f t="shared" si="104"/>
        <v>0.43423237824929023</v>
      </c>
      <c r="E52" s="18">
        <f t="shared" si="104"/>
        <v>0.64200146019839543</v>
      </c>
      <c r="F52" s="18">
        <f t="shared" si="104"/>
        <v>0.71759831407538743</v>
      </c>
      <c r="H52" s="68">
        <f t="shared" si="105"/>
        <v>144.23828585536734</v>
      </c>
      <c r="I52" s="69">
        <f t="shared" si="106"/>
        <v>114.6485297962806</v>
      </c>
      <c r="J52" s="69">
        <f t="shared" si="107"/>
        <v>258.88681565164791</v>
      </c>
      <c r="L52" t="str">
        <f t="shared" si="140"/>
        <v>32 Health and social care associate professionals</v>
      </c>
      <c r="M52" s="18">
        <f t="shared" si="108"/>
        <v>1.2199021519945776</v>
      </c>
      <c r="N52" s="18">
        <f t="shared" si="108"/>
        <v>1.3769328723349641</v>
      </c>
      <c r="O52" s="18">
        <f t="shared" si="108"/>
        <v>1.3308639517284004</v>
      </c>
      <c r="P52" s="18">
        <f t="shared" si="108"/>
        <v>2.0294286528608101</v>
      </c>
      <c r="Q52" s="18">
        <f t="shared" si="108"/>
        <v>2.1665247764912841</v>
      </c>
      <c r="S52" s="68">
        <f t="shared" si="109"/>
        <v>144.19519045482525</v>
      </c>
      <c r="T52" s="69">
        <f t="shared" si="110"/>
        <v>113.5271634173167</v>
      </c>
      <c r="U52" s="69">
        <f t="shared" si="111"/>
        <v>257.72235387214192</v>
      </c>
      <c r="W52" t="str">
        <f t="shared" si="141"/>
        <v>32 Health and social care associate professionals</v>
      </c>
      <c r="X52" s="18">
        <f t="shared" si="112"/>
        <v>1.6573623923339049</v>
      </c>
      <c r="Y52" s="18">
        <f t="shared" si="112"/>
        <v>1.8765242137526266</v>
      </c>
      <c r="Z52" s="18">
        <f t="shared" si="112"/>
        <v>1.9090311122311596</v>
      </c>
      <c r="AA52" s="18">
        <f t="shared" si="112"/>
        <v>2.9699484880378395</v>
      </c>
      <c r="AB52" s="18">
        <f t="shared" si="112"/>
        <v>3.2545654904500285</v>
      </c>
      <c r="AD52" s="68">
        <f t="shared" si="113"/>
        <v>108.12709054079302</v>
      </c>
      <c r="AE52" s="69">
        <f t="shared" si="114"/>
        <v>110.00078278607191</v>
      </c>
      <c r="AF52" s="69">
        <f t="shared" si="115"/>
        <v>218.12787332686491</v>
      </c>
      <c r="AH52" t="str">
        <f t="shared" si="142"/>
        <v>32 Health and social care associate professionals</v>
      </c>
      <c r="AI52" s="18">
        <f t="shared" si="116"/>
        <v>4.306522900464377</v>
      </c>
      <c r="AJ52" s="18">
        <f t="shared" si="116"/>
        <v>3.7794889542364025</v>
      </c>
      <c r="AK52" s="18">
        <f t="shared" si="116"/>
        <v>3.621521189079687</v>
      </c>
      <c r="AL52" s="18">
        <f t="shared" si="116"/>
        <v>4.0135803358426374</v>
      </c>
      <c r="AM52" s="18">
        <f t="shared" si="116"/>
        <v>2.4142558456848673</v>
      </c>
      <c r="AO52" s="68">
        <f t="shared" si="117"/>
        <v>-22.773598045038668</v>
      </c>
      <c r="AP52" s="69">
        <f t="shared" si="118"/>
        <v>43.899394112451979</v>
      </c>
      <c r="AQ52" s="69">
        <f t="shared" si="119"/>
        <v>21.125796067413312</v>
      </c>
      <c r="AS52" t="str">
        <f t="shared" si="143"/>
        <v>32 Health and social care associate professionals</v>
      </c>
      <c r="AT52" s="18">
        <f t="shared" si="120"/>
        <v>1.0340275928367633</v>
      </c>
      <c r="AU52" s="18">
        <f t="shared" si="120"/>
        <v>1.1307754589127483</v>
      </c>
      <c r="AV52" s="18">
        <f t="shared" si="120"/>
        <v>1.2683411612253135</v>
      </c>
      <c r="AW52" s="18">
        <f t="shared" si="120"/>
        <v>1.7516900706575675</v>
      </c>
      <c r="AX52" s="18">
        <f t="shared" si="120"/>
        <v>1.7909170013838862</v>
      </c>
      <c r="AZ52" s="68">
        <f t="shared" si="121"/>
        <v>65.137664188145237</v>
      </c>
      <c r="BA52" s="69">
        <f t="shared" si="122"/>
        <v>83.905884550814122</v>
      </c>
      <c r="BB52" s="69">
        <f t="shared" si="123"/>
        <v>149.04354873895934</v>
      </c>
      <c r="BD52" t="str">
        <f t="shared" si="144"/>
        <v>32 Health and social care associate professionals</v>
      </c>
      <c r="BE52" s="18">
        <f t="shared" si="124"/>
        <v>1.1336057359947733</v>
      </c>
      <c r="BF52" s="18">
        <f t="shared" si="124"/>
        <v>1.4074101328107083</v>
      </c>
      <c r="BG52" s="18">
        <f t="shared" si="124"/>
        <v>1.4960645477213281</v>
      </c>
      <c r="BH52" s="18">
        <f t="shared" si="124"/>
        <v>2.4174537907030769</v>
      </c>
      <c r="BI52" s="18">
        <f t="shared" si="124"/>
        <v>3.003688946102975</v>
      </c>
      <c r="BK52" s="68">
        <f t="shared" si="125"/>
        <v>95.58694005292304</v>
      </c>
      <c r="BL52" s="69">
        <f t="shared" si="126"/>
        <v>98.805280645278728</v>
      </c>
      <c r="BM52" s="69">
        <f t="shared" si="127"/>
        <v>194.39222069820175</v>
      </c>
      <c r="BO52" t="str">
        <f t="shared" si="145"/>
        <v>32 Health and social care associate professionals</v>
      </c>
      <c r="BP52" s="18">
        <f t="shared" si="128"/>
        <v>0.91552782564039392</v>
      </c>
      <c r="BQ52" s="18">
        <f t="shared" si="128"/>
        <v>1.0179014856599402</v>
      </c>
      <c r="BR52" s="18">
        <f t="shared" si="128"/>
        <v>1.1261717484148237</v>
      </c>
      <c r="BS52" s="18">
        <f t="shared" si="128"/>
        <v>1.713619820910697</v>
      </c>
      <c r="BT52" s="18">
        <f t="shared" si="128"/>
        <v>1.8116859780074541</v>
      </c>
      <c r="BV52" s="68">
        <f t="shared" si="129"/>
        <v>33.068857817182554</v>
      </c>
      <c r="BW52" s="69">
        <f t="shared" si="130"/>
        <v>71.453284855151139</v>
      </c>
      <c r="BX52" s="69">
        <f t="shared" si="131"/>
        <v>104.5221426723337</v>
      </c>
      <c r="BZ52" t="str">
        <f t="shared" si="146"/>
        <v>32 Health and social care associate professionals</v>
      </c>
      <c r="CA52" s="18">
        <f t="shared" si="132"/>
        <v>0.54859863456731017</v>
      </c>
      <c r="CB52" s="18">
        <f t="shared" si="132"/>
        <v>0.57895925240550794</v>
      </c>
      <c r="CC52" s="18">
        <f t="shared" si="132"/>
        <v>0.56651067675076883</v>
      </c>
      <c r="CD52" s="18">
        <f t="shared" si="132"/>
        <v>0.83159033890565714</v>
      </c>
      <c r="CE52" s="18">
        <f t="shared" si="132"/>
        <v>0.85111068602588025</v>
      </c>
      <c r="CG52" s="68">
        <f t="shared" si="133"/>
        <v>0.13880512599926292</v>
      </c>
      <c r="CH52" s="69">
        <f t="shared" si="134"/>
        <v>54.238081561878268</v>
      </c>
      <c r="CI52" s="69">
        <f t="shared" si="135"/>
        <v>54.376886687877537</v>
      </c>
      <c r="CK52" t="str">
        <f t="shared" si="147"/>
        <v>32 Health and social care associate professionals</v>
      </c>
      <c r="CL52" s="18">
        <f t="shared" si="136"/>
        <v>0.2378987071623451</v>
      </c>
      <c r="CM52" s="18">
        <f t="shared" si="136"/>
        <v>0.31572426114102414</v>
      </c>
      <c r="CN52" s="18">
        <f t="shared" si="136"/>
        <v>0.37836854537373865</v>
      </c>
      <c r="CO52" s="18">
        <f t="shared" si="136"/>
        <v>0.75871023377875546</v>
      </c>
      <c r="CP52" s="18">
        <f t="shared" si="136"/>
        <v>1.3593092885848765</v>
      </c>
      <c r="CR52" s="68">
        <f t="shared" si="137"/>
        <v>260.40104003925961</v>
      </c>
      <c r="CS52" s="69">
        <f t="shared" si="138"/>
        <v>93.329649006408019</v>
      </c>
      <c r="CT52" s="69">
        <f t="shared" si="139"/>
        <v>353.73068904566759</v>
      </c>
    </row>
    <row r="53" spans="1:98" x14ac:dyDescent="0.2">
      <c r="A53" t="str">
        <f t="shared" si="103"/>
        <v>33 Protective service occupations</v>
      </c>
      <c r="B53" s="18">
        <f t="shared" si="104"/>
        <v>0.30686115434059413</v>
      </c>
      <c r="C53" s="18">
        <f t="shared" si="104"/>
        <v>0.24924305496805332</v>
      </c>
      <c r="D53" s="18">
        <f t="shared" si="104"/>
        <v>0.25725883890236861</v>
      </c>
      <c r="E53" s="18">
        <f t="shared" si="104"/>
        <v>0.2432646223704045</v>
      </c>
      <c r="F53" s="18">
        <f t="shared" si="104"/>
        <v>0.2754372157060434</v>
      </c>
      <c r="H53" s="68">
        <f t="shared" si="105"/>
        <v>58.236566639266854</v>
      </c>
      <c r="I53" s="69">
        <f t="shared" si="106"/>
        <v>46.480872515653651</v>
      </c>
      <c r="J53" s="69">
        <f t="shared" si="107"/>
        <v>104.71743915492051</v>
      </c>
      <c r="L53" t="str">
        <f t="shared" si="140"/>
        <v>33 Protective service occupations</v>
      </c>
      <c r="M53" s="18">
        <f t="shared" si="108"/>
        <v>0.74787725398471561</v>
      </c>
      <c r="N53" s="18">
        <f t="shared" si="108"/>
        <v>0.64806718228859506</v>
      </c>
      <c r="O53" s="18">
        <f t="shared" si="108"/>
        <v>0.71713289845806794</v>
      </c>
      <c r="P53" s="18">
        <f t="shared" si="108"/>
        <v>0.55901763938027071</v>
      </c>
      <c r="Q53" s="18">
        <f t="shared" si="108"/>
        <v>0.59015442428957576</v>
      </c>
      <c r="S53" s="68">
        <f t="shared" si="109"/>
        <v>23.444893373191466</v>
      </c>
      <c r="T53" s="69">
        <f t="shared" si="110"/>
        <v>34.223744796988363</v>
      </c>
      <c r="U53" s="69">
        <f t="shared" si="111"/>
        <v>57.668638170179833</v>
      </c>
      <c r="W53" t="str">
        <f t="shared" si="141"/>
        <v>33 Protective service occupations</v>
      </c>
      <c r="X53" s="18">
        <f t="shared" si="112"/>
        <v>1.460481984052679</v>
      </c>
      <c r="Y53" s="18">
        <f t="shared" si="112"/>
        <v>1.3504012933786247</v>
      </c>
      <c r="Z53" s="18">
        <f t="shared" si="112"/>
        <v>1.4454065023788822</v>
      </c>
      <c r="AA53" s="18">
        <f t="shared" si="112"/>
        <v>1.2139271578231869</v>
      </c>
      <c r="AB53" s="18">
        <f t="shared" si="112"/>
        <v>1.3428476034414283</v>
      </c>
      <c r="AD53" s="68">
        <f t="shared" si="113"/>
        <v>13.418873289449079</v>
      </c>
      <c r="AE53" s="69">
        <f t="shared" si="114"/>
        <v>40.063085004168371</v>
      </c>
      <c r="AF53" s="69">
        <f t="shared" si="115"/>
        <v>53.48195829361746</v>
      </c>
      <c r="AH53" t="str">
        <f t="shared" si="142"/>
        <v>33 Protective service occupations</v>
      </c>
      <c r="AI53" s="18">
        <f t="shared" si="116"/>
        <v>1.4433293933585507</v>
      </c>
      <c r="AJ53" s="18">
        <f t="shared" si="116"/>
        <v>1.3464870865932195</v>
      </c>
      <c r="AK53" s="18">
        <f t="shared" si="116"/>
        <v>1.4346794472890758</v>
      </c>
      <c r="AL53" s="18">
        <f t="shared" si="116"/>
        <v>1.2539933944932562</v>
      </c>
      <c r="AM53" s="18">
        <f t="shared" si="116"/>
        <v>1.3195412462732659</v>
      </c>
      <c r="AO53" s="68">
        <f t="shared" si="117"/>
        <v>6.5470999112534445</v>
      </c>
      <c r="AP53" s="69">
        <f t="shared" si="118"/>
        <v>34.982016470294781</v>
      </c>
      <c r="AQ53" s="69">
        <f t="shared" si="119"/>
        <v>41.529116381548221</v>
      </c>
      <c r="AS53" t="str">
        <f t="shared" si="143"/>
        <v>33 Protective service occupations</v>
      </c>
      <c r="AT53" s="18">
        <f t="shared" si="120"/>
        <v>1.3533234211769953</v>
      </c>
      <c r="AU53" s="18">
        <f t="shared" si="120"/>
        <v>1.0593562107440584</v>
      </c>
      <c r="AV53" s="18">
        <f t="shared" si="120"/>
        <v>1.107336763078592</v>
      </c>
      <c r="AW53" s="18">
        <f t="shared" si="120"/>
        <v>0.82540252273072978</v>
      </c>
      <c r="AX53" s="18">
        <f t="shared" si="120"/>
        <v>0.74630144766774864</v>
      </c>
      <c r="AZ53" s="68">
        <f t="shared" si="121"/>
        <v>-21.179110725409107</v>
      </c>
      <c r="BA53" s="69">
        <f t="shared" si="122"/>
        <v>27.733586572019579</v>
      </c>
      <c r="BB53" s="69">
        <f t="shared" si="123"/>
        <v>6.5544758466104742</v>
      </c>
      <c r="BD53" t="str">
        <f t="shared" si="144"/>
        <v>33 Protective service occupations</v>
      </c>
      <c r="BE53" s="18">
        <f t="shared" si="124"/>
        <v>1.217585561263389</v>
      </c>
      <c r="BF53" s="18">
        <f t="shared" si="124"/>
        <v>0.97906474238153507</v>
      </c>
      <c r="BG53" s="18">
        <f t="shared" si="124"/>
        <v>1.0451194250290143</v>
      </c>
      <c r="BH53" s="18">
        <f t="shared" si="124"/>
        <v>0.91954877976321792</v>
      </c>
      <c r="BI53" s="18">
        <f t="shared" si="124"/>
        <v>0.86761084429326019</v>
      </c>
      <c r="BK53" s="68">
        <f t="shared" si="125"/>
        <v>-19.128727014632126</v>
      </c>
      <c r="BL53" s="69">
        <f t="shared" si="126"/>
        <v>21.587585639769603</v>
      </c>
      <c r="BM53" s="69">
        <f t="shared" si="127"/>
        <v>2.4588586251374731</v>
      </c>
      <c r="BO53" t="str">
        <f t="shared" si="145"/>
        <v>33 Protective service occupations</v>
      </c>
      <c r="BP53" s="18">
        <f t="shared" si="128"/>
        <v>1.4548804904306074</v>
      </c>
      <c r="BQ53" s="18">
        <f t="shared" si="128"/>
        <v>1.3598252564630411</v>
      </c>
      <c r="BR53" s="18">
        <f t="shared" si="128"/>
        <v>1.4113484086254906</v>
      </c>
      <c r="BS53" s="18">
        <f t="shared" si="128"/>
        <v>1.2334044645871109</v>
      </c>
      <c r="BT53" s="18">
        <f t="shared" si="128"/>
        <v>1.1844593976574276</v>
      </c>
      <c r="BV53" s="68">
        <f t="shared" si="129"/>
        <v>-30.580085480674985</v>
      </c>
      <c r="BW53" s="69">
        <f t="shared" si="130"/>
        <v>22.945093517475829</v>
      </c>
      <c r="BX53" s="69">
        <f t="shared" si="131"/>
        <v>-7.6349919631991572</v>
      </c>
      <c r="BZ53" t="str">
        <f t="shared" si="146"/>
        <v>33 Protective service occupations</v>
      </c>
      <c r="CA53" s="18">
        <f t="shared" si="132"/>
        <v>1.1232823523448945</v>
      </c>
      <c r="CB53" s="18">
        <f t="shared" si="132"/>
        <v>0.97377882000618754</v>
      </c>
      <c r="CC53" s="18">
        <f t="shared" si="132"/>
        <v>1.0928223833660549</v>
      </c>
      <c r="CD53" s="18">
        <f t="shared" si="132"/>
        <v>0.94955061230559634</v>
      </c>
      <c r="CE53" s="18">
        <f t="shared" si="132"/>
        <v>1.1661359759331709</v>
      </c>
      <c r="CG53" s="68">
        <f t="shared" si="133"/>
        <v>-28.874706259047528</v>
      </c>
      <c r="CH53" s="69">
        <f t="shared" si="134"/>
        <v>28.174746399602942</v>
      </c>
      <c r="CI53" s="69">
        <f t="shared" si="135"/>
        <v>-0.69995985944458672</v>
      </c>
      <c r="CK53" t="str">
        <f t="shared" si="147"/>
        <v>33 Protective service occupations</v>
      </c>
      <c r="CL53" s="18">
        <f t="shared" si="136"/>
        <v>0.52123204363759112</v>
      </c>
      <c r="CM53" s="18">
        <f t="shared" si="136"/>
        <v>0.42462732101983414</v>
      </c>
      <c r="CN53" s="18">
        <f t="shared" si="136"/>
        <v>0.46864992647904136</v>
      </c>
      <c r="CO53" s="18">
        <f t="shared" si="136"/>
        <v>0.30199136843245517</v>
      </c>
      <c r="CP53" s="18">
        <f t="shared" si="136"/>
        <v>0.30418675884462715</v>
      </c>
      <c r="CR53" s="68">
        <f t="shared" si="137"/>
        <v>-34.885977005345012</v>
      </c>
      <c r="CS53" s="69">
        <f t="shared" si="138"/>
        <v>12.89957953873847</v>
      </c>
      <c r="CT53" s="69">
        <f t="shared" si="139"/>
        <v>-21.986397466606544</v>
      </c>
    </row>
    <row r="54" spans="1:98" x14ac:dyDescent="0.2">
      <c r="A54" t="str">
        <f t="shared" si="103"/>
        <v>34 Culture, media and sports occupations</v>
      </c>
      <c r="B54" s="18">
        <f t="shared" si="104"/>
        <v>1.6964676098314966</v>
      </c>
      <c r="C54" s="18">
        <f t="shared" si="104"/>
        <v>1.765918701137261</v>
      </c>
      <c r="D54" s="18">
        <f t="shared" si="104"/>
        <v>1.7987310895408424</v>
      </c>
      <c r="E54" s="18">
        <f t="shared" si="104"/>
        <v>1.6959267161116831</v>
      </c>
      <c r="F54" s="18">
        <f t="shared" si="104"/>
        <v>1.7023575635400263</v>
      </c>
      <c r="H54" s="68">
        <f t="shared" si="105"/>
        <v>39.874671723910573</v>
      </c>
      <c r="I54" s="69">
        <f t="shared" si="106"/>
        <v>63.99653412455153</v>
      </c>
      <c r="J54" s="69">
        <f t="shared" si="107"/>
        <v>103.87120584846213</v>
      </c>
      <c r="L54" t="str">
        <f t="shared" si="140"/>
        <v>34 Culture, media and sports occupations</v>
      </c>
      <c r="M54" s="18">
        <f t="shared" si="108"/>
        <v>4.095055046650991</v>
      </c>
      <c r="N54" s="18">
        <f t="shared" si="108"/>
        <v>3.5034760961221547</v>
      </c>
      <c r="O54" s="18">
        <f t="shared" si="108"/>
        <v>3.9735773779350954</v>
      </c>
      <c r="P54" s="18">
        <f t="shared" si="108"/>
        <v>3.5313362165903692</v>
      </c>
      <c r="Q54" s="18">
        <f t="shared" si="108"/>
        <v>3.5202646262596704</v>
      </c>
      <c r="S54" s="68">
        <f t="shared" si="109"/>
        <v>32.892583648522169</v>
      </c>
      <c r="T54" s="69">
        <f t="shared" si="110"/>
        <v>59.005289634764694</v>
      </c>
      <c r="U54" s="69">
        <f t="shared" si="111"/>
        <v>91.897873283286856</v>
      </c>
      <c r="W54" t="str">
        <f t="shared" si="141"/>
        <v>34 Culture, media and sports occupations</v>
      </c>
      <c r="X54" s="18">
        <f t="shared" si="112"/>
        <v>4.6610334992085924</v>
      </c>
      <c r="Y54" s="18">
        <f t="shared" si="112"/>
        <v>4.0650003784673494</v>
      </c>
      <c r="Z54" s="18">
        <f t="shared" si="112"/>
        <v>4.2131524540453995</v>
      </c>
      <c r="AA54" s="18">
        <f t="shared" si="112"/>
        <v>3.6527927949580499</v>
      </c>
      <c r="AB54" s="18">
        <f t="shared" si="112"/>
        <v>3.5325377492725449</v>
      </c>
      <c r="AD54" s="68">
        <f t="shared" si="113"/>
        <v>2.3595201689691154</v>
      </c>
      <c r="AE54" s="69">
        <f t="shared" si="114"/>
        <v>47.00602884711099</v>
      </c>
      <c r="AF54" s="69">
        <f t="shared" si="115"/>
        <v>49.365549016080109</v>
      </c>
      <c r="AH54" t="str">
        <f t="shared" si="142"/>
        <v>34 Culture, media and sports occupations</v>
      </c>
      <c r="AI54" s="18">
        <f t="shared" si="116"/>
        <v>1.9881561344190972</v>
      </c>
      <c r="AJ54" s="18">
        <f t="shared" si="116"/>
        <v>2.015441560886432</v>
      </c>
      <c r="AK54" s="18">
        <f t="shared" si="116"/>
        <v>2.2469900206579041</v>
      </c>
      <c r="AL54" s="18">
        <f t="shared" si="116"/>
        <v>1.9319861245335752</v>
      </c>
      <c r="AM54" s="18">
        <f t="shared" si="116"/>
        <v>2.07938867296268</v>
      </c>
      <c r="AO54" s="68">
        <f t="shared" si="117"/>
        <v>7.2032792766960689</v>
      </c>
      <c r="AP54" s="69">
        <f t="shared" si="118"/>
        <v>43.206207457869013</v>
      </c>
      <c r="AQ54" s="69">
        <f t="shared" si="119"/>
        <v>50.409486734565078</v>
      </c>
      <c r="AS54" t="str">
        <f t="shared" si="143"/>
        <v>34 Culture, media and sports occupations</v>
      </c>
      <c r="AT54" s="18">
        <f t="shared" si="120"/>
        <v>2.6012463422710863</v>
      </c>
      <c r="AU54" s="18">
        <f t="shared" si="120"/>
        <v>2.1871749858070824</v>
      </c>
      <c r="AV54" s="18">
        <f t="shared" si="120"/>
        <v>2.1530240170977009</v>
      </c>
      <c r="AW54" s="18">
        <f t="shared" si="120"/>
        <v>1.7625157461640037</v>
      </c>
      <c r="AX54" s="18">
        <f t="shared" si="120"/>
        <v>1.5076409611187538</v>
      </c>
      <c r="AZ54" s="68">
        <f t="shared" si="121"/>
        <v>-18.105295780832211</v>
      </c>
      <c r="BA54" s="69">
        <f t="shared" si="122"/>
        <v>39.121409720768682</v>
      </c>
      <c r="BB54" s="69">
        <f t="shared" si="123"/>
        <v>21.016113939936471</v>
      </c>
      <c r="BD54" t="str">
        <f t="shared" si="144"/>
        <v>34 Culture, media and sports occupations</v>
      </c>
      <c r="BE54" s="18">
        <f t="shared" si="124"/>
        <v>1.8909419167941772</v>
      </c>
      <c r="BF54" s="18">
        <f t="shared" si="124"/>
        <v>1.5285878400706967</v>
      </c>
      <c r="BG54" s="18">
        <f t="shared" si="124"/>
        <v>1.6836484105600773</v>
      </c>
      <c r="BH54" s="18">
        <f t="shared" si="124"/>
        <v>1.4529485859813447</v>
      </c>
      <c r="BI54" s="18">
        <f t="shared" si="124"/>
        <v>1.4104643923166778</v>
      </c>
      <c r="BK54" s="68">
        <f t="shared" si="125"/>
        <v>-18.389516745655264</v>
      </c>
      <c r="BL54" s="69">
        <f t="shared" si="126"/>
        <v>31.093512479469894</v>
      </c>
      <c r="BM54" s="69">
        <f t="shared" si="127"/>
        <v>12.703995733814629</v>
      </c>
      <c r="BO54" t="str">
        <f t="shared" si="145"/>
        <v>34 Culture, media and sports occupations</v>
      </c>
      <c r="BP54" s="18">
        <f t="shared" si="128"/>
        <v>1.2067955196158171</v>
      </c>
      <c r="BQ54" s="18">
        <f t="shared" si="128"/>
        <v>0.9892011593931811</v>
      </c>
      <c r="BR54" s="18">
        <f t="shared" si="128"/>
        <v>0.9819613214461278</v>
      </c>
      <c r="BS54" s="18">
        <f t="shared" si="128"/>
        <v>0.77536761719472458</v>
      </c>
      <c r="BT54" s="18">
        <f t="shared" si="128"/>
        <v>0.59648113341135167</v>
      </c>
      <c r="BV54" s="68">
        <f t="shared" si="129"/>
        <v>-49.754119129748545</v>
      </c>
      <c r="BW54" s="69">
        <f t="shared" si="130"/>
        <v>25.967613153352925</v>
      </c>
      <c r="BX54" s="69">
        <f t="shared" si="131"/>
        <v>-23.786505976395613</v>
      </c>
      <c r="BZ54" t="str">
        <f t="shared" si="146"/>
        <v>34 Culture, media and sports occupations</v>
      </c>
      <c r="CA54" s="18">
        <f t="shared" si="132"/>
        <v>1.3477726780739059</v>
      </c>
      <c r="CB54" s="18">
        <f t="shared" si="132"/>
        <v>1.268543869350766</v>
      </c>
      <c r="CC54" s="18">
        <f t="shared" si="132"/>
        <v>1.3423702309360963</v>
      </c>
      <c r="CD54" s="18">
        <f t="shared" si="132"/>
        <v>1.1039794149428623</v>
      </c>
      <c r="CE54" s="18">
        <f t="shared" si="132"/>
        <v>1.0678355446210614</v>
      </c>
      <c r="CG54" s="68">
        <f t="shared" si="133"/>
        <v>-46.977949204933523</v>
      </c>
      <c r="CH54" s="69">
        <f t="shared" si="134"/>
        <v>25.116349286364336</v>
      </c>
      <c r="CI54" s="69">
        <f t="shared" si="135"/>
        <v>-21.861599918569183</v>
      </c>
      <c r="CK54" t="str">
        <f t="shared" si="147"/>
        <v>34 Culture, media and sports occupations</v>
      </c>
      <c r="CL54" s="18">
        <f t="shared" si="136"/>
        <v>1.0986263619042231</v>
      </c>
      <c r="CM54" s="18">
        <f t="shared" si="136"/>
        <v>1.1754583905452169</v>
      </c>
      <c r="CN54" s="18">
        <f t="shared" si="136"/>
        <v>1.29526086264082</v>
      </c>
      <c r="CO54" s="18">
        <f t="shared" si="136"/>
        <v>1.4441597754738571</v>
      </c>
      <c r="CP54" s="18">
        <f t="shared" si="136"/>
        <v>1.8035634847196886</v>
      </c>
      <c r="CR54" s="68">
        <f t="shared" si="137"/>
        <v>39.687314189500405</v>
      </c>
      <c r="CS54" s="69">
        <f t="shared" si="138"/>
        <v>34.580598902049744</v>
      </c>
      <c r="CT54" s="69">
        <f t="shared" si="139"/>
        <v>74.267913091550156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6.3317129866993795</v>
      </c>
      <c r="C55" s="18">
        <f t="shared" si="148"/>
        <v>6.1744636595230951</v>
      </c>
      <c r="D55" s="18">
        <f t="shared" si="148"/>
        <v>6.5484033542933497</v>
      </c>
      <c r="E55" s="18">
        <f t="shared" si="148"/>
        <v>6.7133011811668055</v>
      </c>
      <c r="F55" s="18">
        <f t="shared" si="148"/>
        <v>7.1303866625085197</v>
      </c>
      <c r="H55" s="68">
        <f t="shared" si="105"/>
        <v>60.928215553216404</v>
      </c>
      <c r="I55" s="69">
        <f t="shared" si="106"/>
        <v>64.130471864589026</v>
      </c>
      <c r="J55" s="69">
        <f t="shared" si="107"/>
        <v>125.05868741780543</v>
      </c>
      <c r="L55" t="str">
        <f t="shared" si="140"/>
        <v>35 Business and public service associate professionals</v>
      </c>
      <c r="M55" s="18">
        <f t="shared" ref="M55:Q64" si="149">M18/M$35*100</f>
        <v>8.151181796582387</v>
      </c>
      <c r="N55" s="18">
        <f t="shared" si="149"/>
        <v>7.8654071060943238</v>
      </c>
      <c r="O55" s="18">
        <f t="shared" si="149"/>
        <v>7.6935774444143972</v>
      </c>
      <c r="P55" s="18">
        <f t="shared" si="149"/>
        <v>7.5425254506080606</v>
      </c>
      <c r="Q55" s="18">
        <f t="shared" si="149"/>
        <v>7.3564393376724935</v>
      </c>
      <c r="S55" s="68">
        <f t="shared" si="109"/>
        <v>43.432126110244418</v>
      </c>
      <c r="T55" s="69">
        <f t="shared" si="110"/>
        <v>60.217136145359916</v>
      </c>
      <c r="U55" s="69">
        <f t="shared" si="111"/>
        <v>103.64926225560434</v>
      </c>
      <c r="W55" t="str">
        <f t="shared" si="141"/>
        <v>35 Business and public service associate professionals</v>
      </c>
      <c r="X55" s="18">
        <f t="shared" ref="X55:AB64" si="150">X18/X$35*100</f>
        <v>8.9269406819559336</v>
      </c>
      <c r="Y55" s="18">
        <f t="shared" si="150"/>
        <v>8.7414923482719331</v>
      </c>
      <c r="Z55" s="18">
        <f t="shared" si="150"/>
        <v>8.6742556305214826</v>
      </c>
      <c r="AA55" s="18">
        <f t="shared" si="150"/>
        <v>8.3616974408047504</v>
      </c>
      <c r="AB55" s="18">
        <f t="shared" si="150"/>
        <v>7.9919928331882577</v>
      </c>
      <c r="AD55" s="68">
        <f t="shared" si="113"/>
        <v>12.479006961834571</v>
      </c>
      <c r="AE55" s="69">
        <f t="shared" si="114"/>
        <v>52.900278986598714</v>
      </c>
      <c r="AF55" s="69">
        <f t="shared" si="115"/>
        <v>65.379285948433292</v>
      </c>
      <c r="AH55" t="str">
        <f t="shared" si="142"/>
        <v>35 Business and public service associate professionals</v>
      </c>
      <c r="AI55" s="18">
        <f t="shared" ref="AI55:AM64" si="151">AI18/AI$35*100</f>
        <v>8.4728639311771392</v>
      </c>
      <c r="AJ55" s="18">
        <f t="shared" si="151"/>
        <v>8.6637229741491453</v>
      </c>
      <c r="AK55" s="18">
        <f t="shared" si="151"/>
        <v>8.9921253098115379</v>
      </c>
      <c r="AL55" s="18">
        <f t="shared" si="151"/>
        <v>9.2174450270434409</v>
      </c>
      <c r="AM55" s="18">
        <f t="shared" si="151"/>
        <v>9.3294721656609543</v>
      </c>
      <c r="AO55" s="68">
        <f t="shared" si="117"/>
        <v>20.189980026430295</v>
      </c>
      <c r="AP55" s="69">
        <f t="shared" si="118"/>
        <v>52.973221760929114</v>
      </c>
      <c r="AQ55" s="69">
        <f t="shared" si="119"/>
        <v>73.163201787359398</v>
      </c>
      <c r="AS55" t="str">
        <f t="shared" si="143"/>
        <v>35 Business and public service associate professionals</v>
      </c>
      <c r="AT55" s="18">
        <f t="shared" ref="AT55:AX64" si="152">AT18/AT$35*100</f>
        <v>7.7989065713934043</v>
      </c>
      <c r="AU55" s="18">
        <f t="shared" si="152"/>
        <v>7.7480136445569769</v>
      </c>
      <c r="AV55" s="18">
        <f t="shared" si="152"/>
        <v>7.9232626659872656</v>
      </c>
      <c r="AW55" s="18">
        <f t="shared" si="152"/>
        <v>7.8440094744213456</v>
      </c>
      <c r="AX55" s="18">
        <f t="shared" si="152"/>
        <v>7.7190561701569047</v>
      </c>
      <c r="AZ55" s="68">
        <f t="shared" si="121"/>
        <v>13.937559420939708</v>
      </c>
      <c r="BA55" s="69">
        <f t="shared" si="122"/>
        <v>50.36688008254179</v>
      </c>
      <c r="BB55" s="69">
        <f t="shared" si="123"/>
        <v>64.304439503481504</v>
      </c>
      <c r="BD55" t="str">
        <f t="shared" si="144"/>
        <v>35 Business and public service associate professionals</v>
      </c>
      <c r="BE55" s="18">
        <f t="shared" ref="BE55:BI64" si="153">BE18/BE$35*100</f>
        <v>6.3365686080116514</v>
      </c>
      <c r="BF55" s="18">
        <f t="shared" si="153"/>
        <v>6.3140385148718101</v>
      </c>
      <c r="BG55" s="18">
        <f t="shared" si="153"/>
        <v>6.7178942868229621</v>
      </c>
      <c r="BH55" s="18">
        <f t="shared" si="153"/>
        <v>6.5366946931369405</v>
      </c>
      <c r="BI55" s="18">
        <f t="shared" si="153"/>
        <v>6.5944761802369909</v>
      </c>
      <c r="BK55" s="68">
        <f t="shared" si="125"/>
        <v>-4.3725960471944454</v>
      </c>
      <c r="BL55" s="69">
        <f t="shared" si="126"/>
        <v>42.20719983749003</v>
      </c>
      <c r="BM55" s="69">
        <f t="shared" si="127"/>
        <v>37.834603790295581</v>
      </c>
      <c r="BO55" t="str">
        <f t="shared" si="145"/>
        <v>35 Business and public service associate professionals</v>
      </c>
      <c r="BP55" s="18">
        <f t="shared" ref="BP55:BT64" si="154">BP18/BP$35*100</f>
        <v>5.2974827188450027</v>
      </c>
      <c r="BQ55" s="18">
        <f t="shared" si="154"/>
        <v>5.2196929353228327</v>
      </c>
      <c r="BR55" s="18">
        <f t="shared" si="154"/>
        <v>5.5049395697212518</v>
      </c>
      <c r="BS55" s="18">
        <f t="shared" si="154"/>
        <v>5.3801943775402457</v>
      </c>
      <c r="BT55" s="18">
        <f t="shared" si="154"/>
        <v>5.3154293704280224</v>
      </c>
      <c r="BV55" s="68">
        <f t="shared" si="129"/>
        <v>-20.129954780854412</v>
      </c>
      <c r="BW55" s="69">
        <f t="shared" si="130"/>
        <v>34.997329471218933</v>
      </c>
      <c r="BX55" s="69">
        <f t="shared" si="131"/>
        <v>14.867374690364525</v>
      </c>
      <c r="BZ55" t="str">
        <f t="shared" si="146"/>
        <v>35 Business and public service associate professionals</v>
      </c>
      <c r="CA55" s="18">
        <f t="shared" ref="CA55:CE64" si="155">CA18/CA$35*100</f>
        <v>4.6090175637615047</v>
      </c>
      <c r="CB55" s="18">
        <f t="shared" si="155"/>
        <v>4.670976339573599</v>
      </c>
      <c r="CC55" s="18">
        <f t="shared" si="155"/>
        <v>4.9527917647749318</v>
      </c>
      <c r="CD55" s="18">
        <f t="shared" si="155"/>
        <v>4.9282623328913759</v>
      </c>
      <c r="CE55" s="18">
        <f t="shared" si="155"/>
        <v>4.7227819570805103</v>
      </c>
      <c r="CG55" s="68">
        <f t="shared" si="133"/>
        <v>-36.44169782307381</v>
      </c>
      <c r="CH55" s="69">
        <f t="shared" si="134"/>
        <v>29.58123840541182</v>
      </c>
      <c r="CI55" s="69">
        <f t="shared" si="135"/>
        <v>-6.8604594176619891</v>
      </c>
      <c r="CK55" t="str">
        <f t="shared" si="147"/>
        <v>35 Business and public service associate professionals</v>
      </c>
      <c r="CL55" s="18">
        <f t="shared" ref="CL55:CP64" si="156">CL18/CL$35*100</f>
        <v>2.744157224415293</v>
      </c>
      <c r="CM55" s="18">
        <f t="shared" si="156"/>
        <v>3.0269522433950633</v>
      </c>
      <c r="CN55" s="18">
        <f t="shared" si="156"/>
        <v>3.4473017485133899</v>
      </c>
      <c r="CO55" s="18">
        <f t="shared" si="156"/>
        <v>3.9542395154488199</v>
      </c>
      <c r="CP55" s="18">
        <f t="shared" si="156"/>
        <v>5.4333751616048174</v>
      </c>
      <c r="CR55" s="68">
        <f t="shared" si="137"/>
        <v>58.115035459879586</v>
      </c>
      <c r="CS55" s="69">
        <f t="shared" si="138"/>
        <v>36.663132236827593</v>
      </c>
      <c r="CT55" s="69">
        <f t="shared" si="139"/>
        <v>94.778167696707186</v>
      </c>
    </row>
    <row r="56" spans="1:98" x14ac:dyDescent="0.2">
      <c r="A56" t="str">
        <f t="shared" si="103"/>
        <v>41 Administrative occupations</v>
      </c>
      <c r="B56" s="18">
        <f t="shared" si="148"/>
        <v>2.9392904650337841</v>
      </c>
      <c r="C56" s="18">
        <f t="shared" si="148"/>
        <v>2.7122276637460954</v>
      </c>
      <c r="D56" s="18">
        <f t="shared" si="148"/>
        <v>3.0007341406761596</v>
      </c>
      <c r="E56" s="18">
        <f t="shared" si="148"/>
        <v>3.2502254488219506</v>
      </c>
      <c r="F56" s="18">
        <f t="shared" si="148"/>
        <v>3.6271937992989804</v>
      </c>
      <c r="H56" s="68">
        <f t="shared" si="105"/>
        <v>78.647843322517303</v>
      </c>
      <c r="I56" s="69">
        <f t="shared" si="106"/>
        <v>76.677748150861774</v>
      </c>
      <c r="J56" s="69">
        <f t="shared" si="107"/>
        <v>155.32559147337906</v>
      </c>
      <c r="L56" t="str">
        <f t="shared" si="140"/>
        <v>41 Administrative occupations</v>
      </c>
      <c r="M56" s="18">
        <f t="shared" si="149"/>
        <v>4.7996328074858914</v>
      </c>
      <c r="N56" s="18">
        <f t="shared" si="149"/>
        <v>4.5338271726014199</v>
      </c>
      <c r="O56" s="18">
        <f t="shared" si="149"/>
        <v>4.5108246438500057</v>
      </c>
      <c r="P56" s="18">
        <f t="shared" si="149"/>
        <v>4.860764315836148</v>
      </c>
      <c r="Q56" s="18">
        <f t="shared" si="149"/>
        <v>5.1322457851218832</v>
      </c>
      <c r="S56" s="68">
        <f t="shared" si="109"/>
        <v>70.670558662204769</v>
      </c>
      <c r="T56" s="69">
        <f t="shared" si="110"/>
        <v>74.385675599470574</v>
      </c>
      <c r="U56" s="69">
        <f t="shared" si="111"/>
        <v>145.05623426167531</v>
      </c>
      <c r="W56" t="str">
        <f t="shared" si="141"/>
        <v>41 Administrative occupations</v>
      </c>
      <c r="X56" s="18">
        <f t="shared" si="150"/>
        <v>7.2707646363671108</v>
      </c>
      <c r="Y56" s="18">
        <f t="shared" si="150"/>
        <v>6.9080190820644356</v>
      </c>
      <c r="Z56" s="18">
        <f t="shared" si="150"/>
        <v>7.1944945681838348</v>
      </c>
      <c r="AA56" s="18">
        <f t="shared" si="150"/>
        <v>7.7986481625692567</v>
      </c>
      <c r="AB56" s="18">
        <f t="shared" si="150"/>
        <v>8.2290463767002464</v>
      </c>
      <c r="AD56" s="68">
        <f t="shared" si="113"/>
        <v>39.636136861305694</v>
      </c>
      <c r="AE56" s="69">
        <f t="shared" si="114"/>
        <v>67.693793584374959</v>
      </c>
      <c r="AF56" s="69">
        <f t="shared" si="115"/>
        <v>107.32993044568066</v>
      </c>
      <c r="AH56" t="str">
        <f t="shared" si="142"/>
        <v>41 Administrative occupations</v>
      </c>
      <c r="AI56" s="18">
        <f t="shared" si="151"/>
        <v>10.264289443510032</v>
      </c>
      <c r="AJ56" s="18">
        <f t="shared" si="151"/>
        <v>9.9681430231235488</v>
      </c>
      <c r="AK56" s="18">
        <f t="shared" si="151"/>
        <v>10.59408037938053</v>
      </c>
      <c r="AL56" s="18">
        <f t="shared" si="151"/>
        <v>11.683504975924851</v>
      </c>
      <c r="AM56" s="18">
        <f t="shared" si="151"/>
        <v>12.195244622351431</v>
      </c>
      <c r="AO56" s="68">
        <f t="shared" si="117"/>
        <v>33.352386570836828</v>
      </c>
      <c r="AP56" s="69">
        <f t="shared" si="118"/>
        <v>68.869850986546595</v>
      </c>
      <c r="AQ56" s="69">
        <f t="shared" si="119"/>
        <v>102.22223755738342</v>
      </c>
      <c r="AS56" t="str">
        <f t="shared" si="143"/>
        <v>41 Administrative occupations</v>
      </c>
      <c r="AT56" s="18">
        <f t="shared" si="152"/>
        <v>9.3705712396503209</v>
      </c>
      <c r="AU56" s="18">
        <f t="shared" si="152"/>
        <v>9.0612576142861574</v>
      </c>
      <c r="AV56" s="18">
        <f t="shared" si="152"/>
        <v>9.4905548105430455</v>
      </c>
      <c r="AW56" s="18">
        <f t="shared" si="152"/>
        <v>9.855585992024313</v>
      </c>
      <c r="AX56" s="18">
        <f t="shared" si="152"/>
        <v>10.257342127000358</v>
      </c>
      <c r="AZ56" s="68">
        <f t="shared" si="121"/>
        <v>26.400852935134811</v>
      </c>
      <c r="BA56" s="69">
        <f t="shared" si="122"/>
        <v>61.992999743372458</v>
      </c>
      <c r="BB56" s="69">
        <f t="shared" si="123"/>
        <v>88.393852678507272</v>
      </c>
      <c r="BD56" t="str">
        <f t="shared" si="144"/>
        <v>41 Administrative occupations</v>
      </c>
      <c r="BE56" s="18">
        <f t="shared" si="153"/>
        <v>9.0242845977279433</v>
      </c>
      <c r="BF56" s="18">
        <f t="shared" si="153"/>
        <v>8.4284622051559328</v>
      </c>
      <c r="BG56" s="18">
        <f t="shared" si="153"/>
        <v>8.8004689098428539</v>
      </c>
      <c r="BH56" s="18">
        <f t="shared" si="153"/>
        <v>8.7158831076723899</v>
      </c>
      <c r="BI56" s="18">
        <f t="shared" si="153"/>
        <v>7.0618479244171111</v>
      </c>
      <c r="BK56" s="68">
        <f t="shared" si="125"/>
        <v>-21.828620626011073</v>
      </c>
      <c r="BL56" s="69">
        <f t="shared" si="126"/>
        <v>44.827112038799285</v>
      </c>
      <c r="BM56" s="69">
        <f t="shared" si="127"/>
        <v>22.998491412788212</v>
      </c>
      <c r="BO56" t="str">
        <f t="shared" si="145"/>
        <v>41 Administrative occupations</v>
      </c>
      <c r="BP56" s="18">
        <f t="shared" si="154"/>
        <v>10.26954109654346</v>
      </c>
      <c r="BQ56" s="18">
        <f t="shared" si="154"/>
        <v>9.0183162732776303</v>
      </c>
      <c r="BR56" s="18">
        <f t="shared" si="154"/>
        <v>9.841398297391331</v>
      </c>
      <c r="BS56" s="18">
        <f t="shared" si="154"/>
        <v>9.5786414988077357</v>
      </c>
      <c r="BT56" s="18">
        <f t="shared" si="154"/>
        <v>7.8694922496629003</v>
      </c>
      <c r="BV56" s="68">
        <f t="shared" si="129"/>
        <v>-33.856368158758876</v>
      </c>
      <c r="BW56" s="69">
        <f t="shared" si="130"/>
        <v>35.900587307434748</v>
      </c>
      <c r="BX56" s="69">
        <f t="shared" si="131"/>
        <v>2.0442191486758765</v>
      </c>
      <c r="BZ56" t="str">
        <f t="shared" si="146"/>
        <v>41 Administrative occupations</v>
      </c>
      <c r="CA56" s="18">
        <f t="shared" si="155"/>
        <v>8.3391413644137327</v>
      </c>
      <c r="CB56" s="18">
        <f t="shared" si="155"/>
        <v>7.8342299902830623</v>
      </c>
      <c r="CC56" s="18">
        <f t="shared" si="155"/>
        <v>7.747281943678046</v>
      </c>
      <c r="CD56" s="18">
        <f t="shared" si="155"/>
        <v>6.3363508086395264</v>
      </c>
      <c r="CE56" s="18">
        <f t="shared" si="155"/>
        <v>2.8379211731041583</v>
      </c>
      <c r="CG56" s="68">
        <f t="shared" si="133"/>
        <v>-75.583948754698412</v>
      </c>
      <c r="CH56" s="69">
        <f t="shared" si="134"/>
        <v>22.628072406974908</v>
      </c>
      <c r="CI56" s="69">
        <f t="shared" si="135"/>
        <v>-52.955876347723496</v>
      </c>
      <c r="CK56" t="str">
        <f t="shared" si="147"/>
        <v>41 Administrative occupations</v>
      </c>
      <c r="CL56" s="18">
        <f t="shared" si="156"/>
        <v>5.2537209872438124</v>
      </c>
      <c r="CM56" s="18">
        <f t="shared" si="156"/>
        <v>5.5705373673841931</v>
      </c>
      <c r="CN56" s="18">
        <f t="shared" si="156"/>
        <v>5.9926822021087105</v>
      </c>
      <c r="CO56" s="18">
        <f t="shared" si="156"/>
        <v>5.0885498684060257</v>
      </c>
      <c r="CP56" s="18">
        <f t="shared" si="156"/>
        <v>4.0949474594728086</v>
      </c>
      <c r="CR56" s="68">
        <f t="shared" si="137"/>
        <v>-31.449620564425519</v>
      </c>
      <c r="CS56" s="69">
        <f t="shared" si="138"/>
        <v>21.544235063826367</v>
      </c>
      <c r="CT56" s="69">
        <f t="shared" si="139"/>
        <v>-9.9053855005991487</v>
      </c>
    </row>
    <row r="57" spans="1:98" x14ac:dyDescent="0.2">
      <c r="A57" t="str">
        <f t="shared" si="103"/>
        <v>42 Secretarial and related occupations</v>
      </c>
      <c r="B57" s="18">
        <f t="shared" si="148"/>
        <v>0.26467748927868023</v>
      </c>
      <c r="C57" s="18">
        <f t="shared" si="148"/>
        <v>0.27687842435762794</v>
      </c>
      <c r="D57" s="18">
        <f t="shared" si="148"/>
        <v>0.26425991131776799</v>
      </c>
      <c r="E57" s="18">
        <f t="shared" si="148"/>
        <v>0.35801643302179326</v>
      </c>
      <c r="F57" s="18">
        <f t="shared" si="148"/>
        <v>0.54376752806978879</v>
      </c>
      <c r="H57" s="68">
        <f t="shared" si="105"/>
        <v>204.11407549280955</v>
      </c>
      <c r="I57" s="69">
        <f t="shared" si="106"/>
        <v>125.30509151303299</v>
      </c>
      <c r="J57" s="69">
        <f t="shared" si="107"/>
        <v>329.41916700584255</v>
      </c>
      <c r="L57" t="str">
        <f t="shared" si="140"/>
        <v>42 Secretarial and related occupations</v>
      </c>
      <c r="M57" s="18">
        <f t="shared" si="149"/>
        <v>0.88735263460154346</v>
      </c>
      <c r="N57" s="18">
        <f t="shared" si="149"/>
        <v>0.81122901769220479</v>
      </c>
      <c r="O57" s="18">
        <f t="shared" si="149"/>
        <v>0.78155029346980365</v>
      </c>
      <c r="P57" s="18">
        <f t="shared" si="149"/>
        <v>0.9039725800438756</v>
      </c>
      <c r="Q57" s="18">
        <f t="shared" si="149"/>
        <v>0.85844433202371795</v>
      </c>
      <c r="S57" s="68">
        <f t="shared" si="109"/>
        <v>64.763995427882975</v>
      </c>
      <c r="T57" s="69">
        <f t="shared" si="110"/>
        <v>81.889649646899727</v>
      </c>
      <c r="U57" s="69">
        <f t="shared" si="111"/>
        <v>146.6536450747827</v>
      </c>
      <c r="W57" t="str">
        <f t="shared" si="141"/>
        <v>42 Secretarial and related occupations</v>
      </c>
      <c r="X57" s="18">
        <f t="shared" si="150"/>
        <v>1.5675784307618765</v>
      </c>
      <c r="Y57" s="18">
        <f t="shared" si="150"/>
        <v>1.4179806822717242</v>
      </c>
      <c r="Z57" s="18">
        <f t="shared" si="150"/>
        <v>1.4363617667720654</v>
      </c>
      <c r="AA57" s="18">
        <f t="shared" si="150"/>
        <v>1.6671822893640424</v>
      </c>
      <c r="AB57" s="18">
        <f t="shared" si="150"/>
        <v>2.11836606018033</v>
      </c>
      <c r="AD57" s="68">
        <f t="shared" si="113"/>
        <v>80.046953615632418</v>
      </c>
      <c r="AE57" s="69">
        <f t="shared" si="114"/>
        <v>84.26033198495243</v>
      </c>
      <c r="AF57" s="69">
        <f t="shared" si="115"/>
        <v>164.30728560058486</v>
      </c>
      <c r="AH57" t="str">
        <f t="shared" si="142"/>
        <v>42 Secretarial and related occupations</v>
      </c>
      <c r="AI57" s="18">
        <f t="shared" si="151"/>
        <v>2.9656906179129519</v>
      </c>
      <c r="AJ57" s="18">
        <f t="shared" si="151"/>
        <v>2.7802577679999017</v>
      </c>
      <c r="AK57" s="18">
        <f t="shared" si="151"/>
        <v>2.8419419454386872</v>
      </c>
      <c r="AL57" s="18">
        <f t="shared" si="151"/>
        <v>3.2217011712086219</v>
      </c>
      <c r="AM57" s="18">
        <f t="shared" si="151"/>
        <v>3.3731258961183017</v>
      </c>
      <c r="AO57" s="68">
        <f t="shared" si="117"/>
        <v>37.496261151384005</v>
      </c>
      <c r="AP57" s="69">
        <f t="shared" si="118"/>
        <v>71.547243514298202</v>
      </c>
      <c r="AQ57" s="69">
        <f t="shared" si="119"/>
        <v>109.04350466568222</v>
      </c>
      <c r="AS57" t="str">
        <f t="shared" si="143"/>
        <v>42 Secretarial and related occupations</v>
      </c>
      <c r="AT57" s="18">
        <f t="shared" si="152"/>
        <v>2.2815873316861914</v>
      </c>
      <c r="AU57" s="18">
        <f t="shared" si="152"/>
        <v>2.0806894002710652</v>
      </c>
      <c r="AV57" s="18">
        <f t="shared" si="152"/>
        <v>2.1176487621444964</v>
      </c>
      <c r="AW57" s="18">
        <f t="shared" si="152"/>
        <v>2.3195486988664018</v>
      </c>
      <c r="AX57" s="18">
        <f t="shared" si="152"/>
        <v>2.0936266957141072</v>
      </c>
      <c r="AZ57" s="68">
        <f t="shared" si="121"/>
        <v>15.625089910381117</v>
      </c>
      <c r="BA57" s="69">
        <f t="shared" si="122"/>
        <v>63.76903817612861</v>
      </c>
      <c r="BB57" s="69">
        <f t="shared" si="123"/>
        <v>79.394128086509724</v>
      </c>
      <c r="BD57" t="str">
        <f t="shared" si="144"/>
        <v>42 Secretarial and related occupations</v>
      </c>
      <c r="BE57" s="18">
        <f t="shared" si="153"/>
        <v>2.2848312395300407</v>
      </c>
      <c r="BF57" s="18">
        <f t="shared" si="153"/>
        <v>2.0333262470063782</v>
      </c>
      <c r="BG57" s="18">
        <f t="shared" si="153"/>
        <v>2.0262338260620556</v>
      </c>
      <c r="BH57" s="18">
        <f t="shared" si="153"/>
        <v>1.8490820963083729</v>
      </c>
      <c r="BI57" s="18">
        <f t="shared" si="153"/>
        <v>0.33723030806257159</v>
      </c>
      <c r="BK57" s="68">
        <f t="shared" si="125"/>
        <v>-83.786668383745479</v>
      </c>
      <c r="BL57" s="69">
        <f t="shared" si="126"/>
        <v>31.502428866530892</v>
      </c>
      <c r="BM57" s="69">
        <f t="shared" si="127"/>
        <v>-52.28423951721458</v>
      </c>
      <c r="BO57" t="str">
        <f t="shared" si="145"/>
        <v>42 Secretarial and related occupations</v>
      </c>
      <c r="BP57" s="18">
        <f t="shared" si="154"/>
        <v>3.3644174393149444</v>
      </c>
      <c r="BQ57" s="18">
        <f t="shared" si="154"/>
        <v>2.5122352535175239</v>
      </c>
      <c r="BR57" s="18">
        <f t="shared" si="154"/>
        <v>2.6528112609903056</v>
      </c>
      <c r="BS57" s="18">
        <f t="shared" si="154"/>
        <v>1.9728395826151792</v>
      </c>
      <c r="BT57" s="18">
        <f t="shared" si="154"/>
        <v>0.4233445029908196</v>
      </c>
      <c r="BV57" s="68">
        <f t="shared" si="129"/>
        <v>-86.799642081634147</v>
      </c>
      <c r="BW57" s="69">
        <f t="shared" si="130"/>
        <v>24.1840289813385</v>
      </c>
      <c r="BX57" s="69">
        <f t="shared" si="131"/>
        <v>-62.61561310029564</v>
      </c>
      <c r="BZ57" t="str">
        <f t="shared" si="146"/>
        <v>42 Secretarial and related occupations</v>
      </c>
      <c r="CA57" s="18">
        <f t="shared" si="155"/>
        <v>3.7108647919374822</v>
      </c>
      <c r="CB57" s="18">
        <f t="shared" si="155"/>
        <v>3.5860130418079179</v>
      </c>
      <c r="CC57" s="18">
        <f t="shared" si="155"/>
        <v>3.3456945864066743</v>
      </c>
      <c r="CD57" s="18">
        <f t="shared" si="155"/>
        <v>1.4973396211972045</v>
      </c>
      <c r="CE57" s="18">
        <f t="shared" si="155"/>
        <v>0.3449452567941575</v>
      </c>
      <c r="CG57" s="68">
        <f t="shared" si="133"/>
        <v>-93.127917812814502</v>
      </c>
      <c r="CH57" s="69">
        <f t="shared" si="134"/>
        <v>16.270683049444546</v>
      </c>
      <c r="CI57" s="69">
        <f t="shared" si="135"/>
        <v>-76.857234763369959</v>
      </c>
      <c r="CK57" t="str">
        <f t="shared" si="147"/>
        <v>42 Secretarial and related occupations</v>
      </c>
      <c r="CL57" s="18">
        <f t="shared" si="156"/>
        <v>2.5452696084861564</v>
      </c>
      <c r="CM57" s="18">
        <f t="shared" si="156"/>
        <v>2.6893580903319982</v>
      </c>
      <c r="CN57" s="18">
        <f t="shared" si="156"/>
        <v>2.8629532479255584</v>
      </c>
      <c r="CO57" s="18">
        <f t="shared" si="156"/>
        <v>2.4937661642805917</v>
      </c>
      <c r="CP57" s="18">
        <f t="shared" si="156"/>
        <v>1.512005169512624</v>
      </c>
      <c r="CR57" s="68">
        <f t="shared" si="137"/>
        <v>-47.018799306034289</v>
      </c>
      <c r="CS57" s="69">
        <f t="shared" si="138"/>
        <v>26.366898839204676</v>
      </c>
      <c r="CT57" s="69">
        <f t="shared" si="139"/>
        <v>-20.651900466829609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0.15366146101849473</v>
      </c>
      <c r="C58" s="18">
        <f t="shared" si="148"/>
        <v>0.1672921904924585</v>
      </c>
      <c r="D58" s="18">
        <f t="shared" si="148"/>
        <v>0.14429382885408107</v>
      </c>
      <c r="E58" s="18">
        <f t="shared" si="148"/>
        <v>0.14473668496168948</v>
      </c>
      <c r="F58" s="18">
        <f t="shared" si="148"/>
        <v>0.15196290718932182</v>
      </c>
      <c r="H58" s="68">
        <f t="shared" si="105"/>
        <v>55.648296744181948</v>
      </c>
      <c r="I58" s="69">
        <f t="shared" si="106"/>
        <v>88.961899032591361</v>
      </c>
      <c r="J58" s="69">
        <f t="shared" si="107"/>
        <v>144.61019577677331</v>
      </c>
      <c r="L58" t="str">
        <f t="shared" si="140"/>
        <v>51 Skilled agricultural and related trades</v>
      </c>
      <c r="M58" s="18">
        <f t="shared" si="149"/>
        <v>0.1517025269056243</v>
      </c>
      <c r="N58" s="18">
        <f t="shared" si="149"/>
        <v>0.14793908363225416</v>
      </c>
      <c r="O58" s="18">
        <f t="shared" si="149"/>
        <v>0.1201081206883589</v>
      </c>
      <c r="P58" s="18">
        <f t="shared" si="149"/>
        <v>0.11391983234347922</v>
      </c>
      <c r="Q58" s="18">
        <f t="shared" si="149"/>
        <v>0.11564440733709613</v>
      </c>
      <c r="S58" s="68">
        <f t="shared" si="109"/>
        <v>44.430651696546889</v>
      </c>
      <c r="T58" s="69">
        <f t="shared" si="110"/>
        <v>71.041324344898513</v>
      </c>
      <c r="U58" s="69">
        <f t="shared" si="111"/>
        <v>115.47197604144542</v>
      </c>
      <c r="W58" t="str">
        <f t="shared" si="141"/>
        <v>51 Skilled agricultural and related trades</v>
      </c>
      <c r="X58" s="18">
        <f t="shared" si="150"/>
        <v>0.52288567968580457</v>
      </c>
      <c r="Y58" s="18">
        <f t="shared" si="150"/>
        <v>0.5154702763108211</v>
      </c>
      <c r="Z58" s="18">
        <f t="shared" si="150"/>
        <v>0.53417122504116121</v>
      </c>
      <c r="AA58" s="18">
        <f t="shared" si="150"/>
        <v>0.56761300684882976</v>
      </c>
      <c r="AB58" s="18">
        <f t="shared" si="150"/>
        <v>0.72665676328084328</v>
      </c>
      <c r="AD58" s="68">
        <f t="shared" si="113"/>
        <v>66.072389648892724</v>
      </c>
      <c r="AE58" s="69">
        <f t="shared" si="114"/>
        <v>87.931470762236245</v>
      </c>
      <c r="AF58" s="69">
        <f t="shared" si="115"/>
        <v>154.00386041112895</v>
      </c>
      <c r="AH58" t="str">
        <f t="shared" si="142"/>
        <v>51 Skilled agricultural and related trades</v>
      </c>
      <c r="AI58" s="18">
        <f t="shared" si="151"/>
        <v>0.99740902054887837</v>
      </c>
      <c r="AJ58" s="18">
        <f t="shared" si="151"/>
        <v>1.0887695853723427</v>
      </c>
      <c r="AK58" s="18">
        <f t="shared" si="151"/>
        <v>0.92530077233366759</v>
      </c>
      <c r="AL58" s="18">
        <f t="shared" si="151"/>
        <v>0.9866749462926041</v>
      </c>
      <c r="AM58" s="18">
        <f t="shared" si="151"/>
        <v>1.1853298523092481</v>
      </c>
      <c r="AO58" s="68">
        <f t="shared" si="117"/>
        <v>48.398611531936389</v>
      </c>
      <c r="AP58" s="69">
        <f t="shared" si="118"/>
        <v>86.819286300084471</v>
      </c>
      <c r="AQ58" s="69">
        <f t="shared" si="119"/>
        <v>135.21789783202084</v>
      </c>
      <c r="AS58" t="str">
        <f t="shared" si="143"/>
        <v>51 Skilled agricultural and related trades</v>
      </c>
      <c r="AT58" s="18">
        <f t="shared" si="152"/>
        <v>1.2015146972789539</v>
      </c>
      <c r="AU58" s="18">
        <f t="shared" si="152"/>
        <v>1.3887864142340611</v>
      </c>
      <c r="AV58" s="18">
        <f t="shared" si="152"/>
        <v>1.1556463000248247</v>
      </c>
      <c r="AW58" s="18">
        <f t="shared" si="152"/>
        <v>1.1462349037766761</v>
      </c>
      <c r="AX58" s="18">
        <f t="shared" si="152"/>
        <v>1.3607002751818875</v>
      </c>
      <c r="AZ58" s="68">
        <f t="shared" si="121"/>
        <v>37.703286117986039</v>
      </c>
      <c r="BA58" s="69">
        <f t="shared" si="122"/>
        <v>73.713006475756927</v>
      </c>
      <c r="BB58" s="69">
        <f t="shared" si="123"/>
        <v>111.41629259374297</v>
      </c>
      <c r="BD58" t="str">
        <f t="shared" si="144"/>
        <v>51 Skilled agricultural and related trades</v>
      </c>
      <c r="BE58" s="18">
        <f t="shared" si="153"/>
        <v>0.67807233741851614</v>
      </c>
      <c r="BF58" s="18">
        <f t="shared" si="153"/>
        <v>0.69138742603335712</v>
      </c>
      <c r="BG58" s="18">
        <f t="shared" si="153"/>
        <v>0.56430269579435233</v>
      </c>
      <c r="BH58" s="18">
        <f t="shared" si="153"/>
        <v>0.54409585166136953</v>
      </c>
      <c r="BI58" s="18">
        <f t="shared" si="153"/>
        <v>0.55658340734651179</v>
      </c>
      <c r="BK58" s="68">
        <f t="shared" si="125"/>
        <v>-3.9154948767506248</v>
      </c>
      <c r="BL58" s="69">
        <f t="shared" si="126"/>
        <v>49.819570196924694</v>
      </c>
      <c r="BM58" s="69">
        <f t="shared" si="127"/>
        <v>45.904075320174073</v>
      </c>
      <c r="BO58" t="str">
        <f t="shared" si="145"/>
        <v>51 Skilled agricultural and related trades</v>
      </c>
      <c r="BP58" s="18">
        <f t="shared" si="154"/>
        <v>1.0447300168223779</v>
      </c>
      <c r="BQ58" s="18">
        <f t="shared" si="154"/>
        <v>1.1528908578749029</v>
      </c>
      <c r="BR58" s="18">
        <f t="shared" si="154"/>
        <v>0.94175888157519527</v>
      </c>
      <c r="BS58" s="18">
        <f t="shared" si="154"/>
        <v>1.0046816628801076</v>
      </c>
      <c r="BT58" s="18">
        <f t="shared" si="154"/>
        <v>1.2413952400732853</v>
      </c>
      <c r="BV58" s="68">
        <f t="shared" si="129"/>
        <v>9.0356421381164793</v>
      </c>
      <c r="BW58" s="69">
        <f t="shared" si="130"/>
        <v>54.935224575965094</v>
      </c>
      <c r="BX58" s="69">
        <f t="shared" si="131"/>
        <v>63.970866714081573</v>
      </c>
      <c r="BZ58" t="str">
        <f t="shared" si="146"/>
        <v>51 Skilled agricultural and related trades</v>
      </c>
      <c r="CA58" s="18">
        <f t="shared" si="155"/>
        <v>1.2673758807392783</v>
      </c>
      <c r="CB58" s="18">
        <f t="shared" si="155"/>
        <v>1.2405274933511234</v>
      </c>
      <c r="CC58" s="18">
        <f t="shared" si="155"/>
        <v>1.2413026143964252</v>
      </c>
      <c r="CD58" s="18">
        <f t="shared" si="155"/>
        <v>1.288825429404461</v>
      </c>
      <c r="CE58" s="18">
        <f t="shared" si="155"/>
        <v>2.214348576627255</v>
      </c>
      <c r="CG58" s="68">
        <f t="shared" si="133"/>
        <v>18.902990670357749</v>
      </c>
      <c r="CH58" s="69">
        <f t="shared" si="134"/>
        <v>47.898270658735619</v>
      </c>
      <c r="CI58" s="69">
        <f t="shared" si="135"/>
        <v>66.801261329093364</v>
      </c>
      <c r="CK58" t="str">
        <f t="shared" si="147"/>
        <v>51 Skilled agricultural and related trades</v>
      </c>
      <c r="CL58" s="18">
        <f t="shared" si="156"/>
        <v>2.278521921714618</v>
      </c>
      <c r="CM58" s="18">
        <f t="shared" si="156"/>
        <v>2.4817360517584932</v>
      </c>
      <c r="CN58" s="18">
        <f t="shared" si="156"/>
        <v>1.9760436543336861</v>
      </c>
      <c r="CO58" s="18">
        <f t="shared" si="156"/>
        <v>2.1399967026289231</v>
      </c>
      <c r="CP58" s="18">
        <f t="shared" si="156"/>
        <v>1.5377874205784858</v>
      </c>
      <c r="CR58" s="68">
        <f t="shared" si="137"/>
        <v>-21.930293684212394</v>
      </c>
      <c r="CS58" s="69">
        <f t="shared" si="138"/>
        <v>30.869503614191409</v>
      </c>
      <c r="CT58" s="69">
        <f t="shared" si="139"/>
        <v>8.9392099299790146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0.25741699901755172</v>
      </c>
      <c r="C59" s="18">
        <f t="shared" si="148"/>
        <v>0.23997544058647191</v>
      </c>
      <c r="D59" s="18">
        <f t="shared" si="148"/>
        <v>0.25064547510931739</v>
      </c>
      <c r="E59" s="18">
        <f t="shared" si="148"/>
        <v>0.22328724087631785</v>
      </c>
      <c r="F59" s="18">
        <f t="shared" si="148"/>
        <v>0.23319174176283877</v>
      </c>
      <c r="H59" s="68">
        <f t="shared" si="105"/>
        <v>37.5016261500637</v>
      </c>
      <c r="I59" s="69">
        <f t="shared" si="106"/>
        <v>51.455015869978872</v>
      </c>
      <c r="J59" s="69">
        <f t="shared" si="107"/>
        <v>88.956642020042565</v>
      </c>
      <c r="L59" t="str">
        <f t="shared" si="140"/>
        <v>52 Skilled metal, electrical and electronic trades</v>
      </c>
      <c r="M59" s="18">
        <f t="shared" si="149"/>
        <v>0.92124560206263328</v>
      </c>
      <c r="N59" s="18">
        <f t="shared" si="149"/>
        <v>0.84645707488690491</v>
      </c>
      <c r="O59" s="18">
        <f t="shared" si="149"/>
        <v>0.72309831644681488</v>
      </c>
      <c r="P59" s="18">
        <f t="shared" si="149"/>
        <v>0.83322420449615897</v>
      </c>
      <c r="Q59" s="18">
        <f t="shared" si="149"/>
        <v>0.90063936182312632</v>
      </c>
      <c r="S59" s="68">
        <f t="shared" si="109"/>
        <v>86.83605168913553</v>
      </c>
      <c r="T59" s="69">
        <f t="shared" si="110"/>
        <v>73.40897298885757</v>
      </c>
      <c r="U59" s="69">
        <f t="shared" si="111"/>
        <v>160.24502467799309</v>
      </c>
      <c r="W59" t="str">
        <f t="shared" si="141"/>
        <v>52 Skilled metal, electrical and electronic trades</v>
      </c>
      <c r="X59" s="18">
        <f t="shared" si="150"/>
        <v>1.049262345465982</v>
      </c>
      <c r="Y59" s="18">
        <f t="shared" si="150"/>
        <v>1.0116288140548302</v>
      </c>
      <c r="Z59" s="18">
        <f t="shared" si="150"/>
        <v>0.84405804195299117</v>
      </c>
      <c r="AA59" s="18">
        <f t="shared" si="150"/>
        <v>0.89544714637983769</v>
      </c>
      <c r="AB59" s="18">
        <f t="shared" si="150"/>
        <v>0.96008822137420535</v>
      </c>
      <c r="AD59" s="68">
        <f t="shared" si="113"/>
        <v>38.863284714256885</v>
      </c>
      <c r="AE59" s="69">
        <f t="shared" si="114"/>
        <v>60.361371005409815</v>
      </c>
      <c r="AF59" s="69">
        <f t="shared" si="115"/>
        <v>99.2246557196667</v>
      </c>
      <c r="AH59" t="str">
        <f t="shared" si="142"/>
        <v>52 Skilled metal, electrical and electronic trades</v>
      </c>
      <c r="AI59" s="18">
        <f t="shared" si="151"/>
        <v>1.2765925587870293</v>
      </c>
      <c r="AJ59" s="18">
        <f t="shared" si="151"/>
        <v>1.3462932771065232</v>
      </c>
      <c r="AK59" s="18">
        <f t="shared" si="151"/>
        <v>1.1384726250966795</v>
      </c>
      <c r="AL59" s="18">
        <f t="shared" si="151"/>
        <v>1.2317083770742256</v>
      </c>
      <c r="AM59" s="18">
        <f t="shared" si="151"/>
        <v>1.3933313412826986</v>
      </c>
      <c r="AO59" s="68">
        <f t="shared" si="117"/>
        <v>41.77686008671607</v>
      </c>
      <c r="AP59" s="69">
        <f t="shared" si="118"/>
        <v>55.368321352068783</v>
      </c>
      <c r="AQ59" s="69">
        <f t="shared" si="119"/>
        <v>97.14518143878486</v>
      </c>
      <c r="AS59" t="str">
        <f t="shared" si="143"/>
        <v>52 Skilled metal, electrical and electronic trades</v>
      </c>
      <c r="AT59" s="18">
        <f t="shared" si="152"/>
        <v>5.2171527775883817</v>
      </c>
      <c r="AU59" s="18">
        <f t="shared" si="152"/>
        <v>5.2322934752653412</v>
      </c>
      <c r="AV59" s="18">
        <f t="shared" si="152"/>
        <v>4.5340452229097741</v>
      </c>
      <c r="AW59" s="18">
        <f t="shared" si="152"/>
        <v>4.4578041576744614</v>
      </c>
      <c r="AX59" s="18">
        <f t="shared" si="152"/>
        <v>4.6259815456776954</v>
      </c>
      <c r="AZ59" s="68">
        <f t="shared" si="121"/>
        <v>19.323178441506258</v>
      </c>
      <c r="BA59" s="69">
        <f t="shared" si="122"/>
        <v>49.912788377573271</v>
      </c>
      <c r="BB59" s="69">
        <f t="shared" si="123"/>
        <v>69.235966819079536</v>
      </c>
      <c r="BD59" t="str">
        <f t="shared" si="144"/>
        <v>52 Skilled metal, electrical and electronic trades</v>
      </c>
      <c r="BE59" s="18">
        <f t="shared" si="153"/>
        <v>6.945530628206102</v>
      </c>
      <c r="BF59" s="18">
        <f t="shared" si="153"/>
        <v>7.0154297214202064</v>
      </c>
      <c r="BG59" s="18">
        <f t="shared" si="153"/>
        <v>6.2280633507260621</v>
      </c>
      <c r="BH59" s="18">
        <f t="shared" si="153"/>
        <v>6.340826376882049</v>
      </c>
      <c r="BI59" s="18">
        <f t="shared" si="153"/>
        <v>6.1309893575649541</v>
      </c>
      <c r="BK59" s="68">
        <f t="shared" si="125"/>
        <v>-4.1012893229095582</v>
      </c>
      <c r="BL59" s="69">
        <f t="shared" si="126"/>
        <v>33.933129946359337</v>
      </c>
      <c r="BM59" s="69">
        <f t="shared" si="127"/>
        <v>29.831840623449779</v>
      </c>
      <c r="BO59" t="str">
        <f t="shared" si="145"/>
        <v>52 Skilled metal, electrical and electronic trades</v>
      </c>
      <c r="BP59" s="18">
        <f t="shared" si="154"/>
        <v>4.2083740465393218</v>
      </c>
      <c r="BQ59" s="18">
        <f t="shared" si="154"/>
        <v>4.5714963037005525</v>
      </c>
      <c r="BR59" s="18">
        <f t="shared" si="154"/>
        <v>3.9257140079557864</v>
      </c>
      <c r="BS59" s="18">
        <f t="shared" si="154"/>
        <v>3.9518398377634387</v>
      </c>
      <c r="BT59" s="18">
        <f t="shared" si="154"/>
        <v>3.8382105929395234</v>
      </c>
      <c r="BV59" s="68">
        <f t="shared" si="129"/>
        <v>-19.126120525151268</v>
      </c>
      <c r="BW59" s="69">
        <f t="shared" si="130"/>
        <v>33.58647074219266</v>
      </c>
      <c r="BX59" s="69">
        <f t="shared" si="131"/>
        <v>14.460350217041388</v>
      </c>
      <c r="BZ59" t="str">
        <f t="shared" si="146"/>
        <v>52 Skilled metal, electrical and electronic trades</v>
      </c>
      <c r="CA59" s="18">
        <f t="shared" si="155"/>
        <v>3.7909441696410888</v>
      </c>
      <c r="CB59" s="18">
        <f t="shared" si="155"/>
        <v>3.4433154547451461</v>
      </c>
      <c r="CC59" s="18">
        <f t="shared" si="155"/>
        <v>3.2490769730009124</v>
      </c>
      <c r="CD59" s="18">
        <f t="shared" si="155"/>
        <v>3.4766278624190337</v>
      </c>
      <c r="CE59" s="18">
        <f t="shared" si="155"/>
        <v>3.0073376062827331</v>
      </c>
      <c r="CG59" s="68">
        <f t="shared" si="133"/>
        <v>-38.305472019436564</v>
      </c>
      <c r="CH59" s="69">
        <f t="shared" si="134"/>
        <v>31.789052645632143</v>
      </c>
      <c r="CI59" s="69">
        <f t="shared" si="135"/>
        <v>-6.5164193738044194</v>
      </c>
      <c r="CK59" t="str">
        <f t="shared" si="147"/>
        <v>52 Skilled metal, electrical and electronic trades</v>
      </c>
      <c r="CL59" s="18">
        <f t="shared" si="156"/>
        <v>3.4254239060761069</v>
      </c>
      <c r="CM59" s="18">
        <f t="shared" si="156"/>
        <v>3.8637413791380291</v>
      </c>
      <c r="CN59" s="18">
        <f t="shared" si="156"/>
        <v>3.4228482819429433</v>
      </c>
      <c r="CO59" s="18">
        <f t="shared" si="156"/>
        <v>4.259059504138369</v>
      </c>
      <c r="CP59" s="18">
        <f t="shared" si="156"/>
        <v>3.6241863105012642</v>
      </c>
      <c r="CR59" s="68">
        <f t="shared" si="137"/>
        <v>6.2198399096304895</v>
      </c>
      <c r="CS59" s="69">
        <f t="shared" si="138"/>
        <v>36.129216481599769</v>
      </c>
      <c r="CT59" s="69">
        <f t="shared" si="139"/>
        <v>42.349056391230263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0.16272405224414679</v>
      </c>
      <c r="C60" s="18">
        <f t="shared" si="148"/>
        <v>8.2520078817306594E-2</v>
      </c>
      <c r="D60" s="18">
        <f t="shared" si="148"/>
        <v>6.8165735340875555E-2</v>
      </c>
      <c r="E60" s="18">
        <f t="shared" si="148"/>
        <v>9.3621776744916507E-2</v>
      </c>
      <c r="F60" s="18">
        <f t="shared" si="148"/>
        <v>8.0247077241357184E-2</v>
      </c>
      <c r="H60" s="68">
        <f t="shared" si="105"/>
        <v>73.987335098085438</v>
      </c>
      <c r="I60" s="69">
        <f t="shared" si="106"/>
        <v>73.664316810570313</v>
      </c>
      <c r="J60" s="69">
        <f t="shared" si="107"/>
        <v>147.65165190865574</v>
      </c>
      <c r="L60" t="str">
        <f t="shared" si="140"/>
        <v>53 Skilled construction and building trades</v>
      </c>
      <c r="M60" s="18">
        <f t="shared" si="149"/>
        <v>0.29750535545323875</v>
      </c>
      <c r="N60" s="18">
        <f t="shared" si="149"/>
        <v>0.2672862760154357</v>
      </c>
      <c r="O60" s="18">
        <f t="shared" si="149"/>
        <v>0.24095367554980146</v>
      </c>
      <c r="P60" s="18">
        <f t="shared" si="149"/>
        <v>0.23062498882746585</v>
      </c>
      <c r="Q60" s="18">
        <f t="shared" si="149"/>
        <v>0.21476956951472095</v>
      </c>
      <c r="S60" s="68">
        <f t="shared" si="109"/>
        <v>33.704584565279355</v>
      </c>
      <c r="T60" s="69">
        <f t="shared" si="110"/>
        <v>59.473086471339442</v>
      </c>
      <c r="U60" s="69">
        <f t="shared" si="111"/>
        <v>93.177671036618804</v>
      </c>
      <c r="W60" t="str">
        <f t="shared" si="141"/>
        <v>53 Skilled construction and building trades</v>
      </c>
      <c r="X60" s="18">
        <f t="shared" si="150"/>
        <v>0.50209429768812852</v>
      </c>
      <c r="Y60" s="18">
        <f t="shared" si="150"/>
        <v>0.45520436345714488</v>
      </c>
      <c r="Z60" s="18">
        <f t="shared" si="150"/>
        <v>0.40187473124455436</v>
      </c>
      <c r="AA60" s="18">
        <f t="shared" si="150"/>
        <v>0.40618652714338299</v>
      </c>
      <c r="AB60" s="18">
        <f t="shared" si="150"/>
        <v>0.38669011748511961</v>
      </c>
      <c r="AD60" s="68">
        <f t="shared" si="113"/>
        <v>17.468379501925931</v>
      </c>
      <c r="AE60" s="69">
        <f t="shared" si="114"/>
        <v>58.630111871079919</v>
      </c>
      <c r="AF60" s="69">
        <f t="shared" si="115"/>
        <v>76.098491373005842</v>
      </c>
      <c r="AH60" t="str">
        <f t="shared" si="142"/>
        <v>53 Skilled construction and building trades</v>
      </c>
      <c r="AI60" s="18">
        <f t="shared" si="151"/>
        <v>1.1133756934240169</v>
      </c>
      <c r="AJ60" s="18">
        <f t="shared" si="151"/>
        <v>1.2309257567719261</v>
      </c>
      <c r="AK60" s="18">
        <f t="shared" si="151"/>
        <v>1.0632423823163872</v>
      </c>
      <c r="AL60" s="18">
        <f t="shared" si="151"/>
        <v>1.1549868692539789</v>
      </c>
      <c r="AM60" s="18">
        <f t="shared" si="151"/>
        <v>1.1496054759770957</v>
      </c>
      <c r="AO60" s="68">
        <f t="shared" si="117"/>
        <v>25.253561627610001</v>
      </c>
      <c r="AP60" s="69">
        <f t="shared" si="118"/>
        <v>66.279807977524669</v>
      </c>
      <c r="AQ60" s="69">
        <f t="shared" si="119"/>
        <v>91.533369605134666</v>
      </c>
      <c r="AS60" t="str">
        <f t="shared" si="143"/>
        <v>53 Skilled construction and building trades</v>
      </c>
      <c r="AT60" s="18">
        <f t="shared" si="152"/>
        <v>1.433696826040783</v>
      </c>
      <c r="AU60" s="18">
        <f t="shared" si="152"/>
        <v>1.3211987228445075</v>
      </c>
      <c r="AV60" s="18">
        <f t="shared" si="152"/>
        <v>1.2457998855468988</v>
      </c>
      <c r="AW60" s="18">
        <f t="shared" si="152"/>
        <v>1.354236723475249</v>
      </c>
      <c r="AX60" s="18">
        <f t="shared" si="152"/>
        <v>1.2337427407213675</v>
      </c>
      <c r="AZ60" s="68">
        <f t="shared" si="121"/>
        <v>15.819874102965864</v>
      </c>
      <c r="BA60" s="69">
        <f t="shared" si="122"/>
        <v>62.374520332631022</v>
      </c>
      <c r="BB60" s="69">
        <f t="shared" si="123"/>
        <v>78.194394435596877</v>
      </c>
      <c r="BD60" t="str">
        <f t="shared" si="144"/>
        <v>53 Skilled construction and building trades</v>
      </c>
      <c r="BE60" s="18">
        <f t="shared" si="153"/>
        <v>4.228102208359136</v>
      </c>
      <c r="BF60" s="18">
        <f t="shared" si="153"/>
        <v>3.9461022826299463</v>
      </c>
      <c r="BG60" s="18">
        <f t="shared" si="153"/>
        <v>3.6423089034872183</v>
      </c>
      <c r="BH60" s="18">
        <f t="shared" si="153"/>
        <v>3.544356239417807</v>
      </c>
      <c r="BI60" s="18">
        <f t="shared" si="153"/>
        <v>3.0067366190145259</v>
      </c>
      <c r="BK60" s="68">
        <f t="shared" si="125"/>
        <v>-19.581894273791097</v>
      </c>
      <c r="BL60" s="69">
        <f t="shared" si="126"/>
        <v>33.938428544429613</v>
      </c>
      <c r="BM60" s="69">
        <f t="shared" si="127"/>
        <v>14.356534270638512</v>
      </c>
      <c r="BO60" t="str">
        <f t="shared" si="145"/>
        <v>53 Skilled construction and building trades</v>
      </c>
      <c r="BP60" s="18">
        <f t="shared" si="154"/>
        <v>3.6319845598420679</v>
      </c>
      <c r="BQ60" s="18">
        <f t="shared" si="154"/>
        <v>4.1629660709822893</v>
      </c>
      <c r="BR60" s="18">
        <f t="shared" si="154"/>
        <v>3.7926032736547697</v>
      </c>
      <c r="BS60" s="18">
        <f t="shared" si="154"/>
        <v>4.1392670626137242</v>
      </c>
      <c r="BT60" s="18">
        <f t="shared" si="154"/>
        <v>4.7070376361921911</v>
      </c>
      <c r="BV60" s="68">
        <f t="shared" si="129"/>
        <v>2.6616853655266777</v>
      </c>
      <c r="BW60" s="69">
        <f t="shared" si="130"/>
        <v>45.86570385983412</v>
      </c>
      <c r="BX60" s="69">
        <f t="shared" si="131"/>
        <v>48.5273892253608</v>
      </c>
      <c r="BZ60" t="str">
        <f t="shared" si="146"/>
        <v>53 Skilled construction and building trades</v>
      </c>
      <c r="CA60" s="18">
        <f t="shared" si="155"/>
        <v>2.9884959927257908</v>
      </c>
      <c r="CB60" s="18">
        <f t="shared" si="155"/>
        <v>2.8248641802348771</v>
      </c>
      <c r="CC60" s="18">
        <f t="shared" si="155"/>
        <v>2.8855240647552205</v>
      </c>
      <c r="CD60" s="18">
        <f t="shared" si="155"/>
        <v>3.2490580609812048</v>
      </c>
      <c r="CE60" s="18">
        <f t="shared" si="155"/>
        <v>4.4259007852910912</v>
      </c>
      <c r="CG60" s="68">
        <f t="shared" si="133"/>
        <v>2.2354315474587581</v>
      </c>
      <c r="CH60" s="69">
        <f t="shared" si="134"/>
        <v>41.443301734651648</v>
      </c>
      <c r="CI60" s="69">
        <f t="shared" si="135"/>
        <v>43.678733282110407</v>
      </c>
      <c r="CK60" t="str">
        <f t="shared" si="147"/>
        <v>53 Skilled construction and building trades</v>
      </c>
      <c r="CL60" s="18">
        <f t="shared" si="156"/>
        <v>4.6951133171478041</v>
      </c>
      <c r="CM60" s="18">
        <f t="shared" si="156"/>
        <v>4.4178395896843288</v>
      </c>
      <c r="CN60" s="18">
        <f t="shared" si="156"/>
        <v>4.0234841598021927</v>
      </c>
      <c r="CO60" s="18">
        <f t="shared" si="156"/>
        <v>3.6676372217941915</v>
      </c>
      <c r="CP60" s="18">
        <f t="shared" si="156"/>
        <v>1.4622776268092017</v>
      </c>
      <c r="CR60" s="68">
        <f t="shared" si="137"/>
        <v>-63.540532974766251</v>
      </c>
      <c r="CS60" s="69">
        <f t="shared" si="138"/>
        <v>19.153023911998414</v>
      </c>
      <c r="CT60" s="69">
        <f t="shared" si="139"/>
        <v>-44.38750906276784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0.42899898296098549</v>
      </c>
      <c r="C61" s="18">
        <f t="shared" si="148"/>
        <v>0.37763255774135746</v>
      </c>
      <c r="D61" s="18">
        <f t="shared" si="148"/>
        <v>0.37791907607169262</v>
      </c>
      <c r="E61" s="18">
        <f t="shared" si="148"/>
        <v>0.44856077903368291</v>
      </c>
      <c r="F61" s="18">
        <f t="shared" si="148"/>
        <v>0.49624486289800801</v>
      </c>
      <c r="H61" s="68">
        <f t="shared" si="105"/>
        <v>94.067024246969453</v>
      </c>
      <c r="I61" s="69">
        <f t="shared" si="106"/>
        <v>78.695727063475928</v>
      </c>
      <c r="J61" s="69">
        <f t="shared" si="107"/>
        <v>172.7627513104454</v>
      </c>
      <c r="L61" t="str">
        <f t="shared" si="140"/>
        <v>54 Textiles, printing and other skilled trades</v>
      </c>
      <c r="M61" s="18">
        <f t="shared" si="149"/>
        <v>0.60635518596689908</v>
      </c>
      <c r="N61" s="18">
        <f t="shared" si="149"/>
        <v>0.55001553995515107</v>
      </c>
      <c r="O61" s="18">
        <f t="shared" si="149"/>
        <v>0.54058719017815049</v>
      </c>
      <c r="P61" s="18">
        <f t="shared" si="149"/>
        <v>0.61479433915276072</v>
      </c>
      <c r="Q61" s="18">
        <f t="shared" si="149"/>
        <v>0.71602043572065022</v>
      </c>
      <c r="S61" s="68">
        <f t="shared" si="109"/>
        <v>98.685775114302871</v>
      </c>
      <c r="T61" s="69">
        <f t="shared" si="110"/>
        <v>84.409012741408716</v>
      </c>
      <c r="U61" s="69">
        <f t="shared" si="111"/>
        <v>183.09478785571159</v>
      </c>
      <c r="W61" t="str">
        <f t="shared" si="141"/>
        <v>54 Textiles, printing and other skilled trades</v>
      </c>
      <c r="X61" s="18">
        <f t="shared" si="150"/>
        <v>0.87213483984398543</v>
      </c>
      <c r="Y61" s="18">
        <f t="shared" si="150"/>
        <v>0.7979266480766295</v>
      </c>
      <c r="Z61" s="18">
        <f t="shared" si="150"/>
        <v>0.76431028092970732</v>
      </c>
      <c r="AA61" s="18">
        <f t="shared" si="150"/>
        <v>0.91977685777544638</v>
      </c>
      <c r="AB61" s="18">
        <f t="shared" si="150"/>
        <v>1.0716088087780491</v>
      </c>
      <c r="AD61" s="68">
        <f t="shared" si="113"/>
        <v>71.165084114594151</v>
      </c>
      <c r="AE61" s="69">
        <f t="shared" si="114"/>
        <v>78.010530779095035</v>
      </c>
      <c r="AF61" s="69">
        <f t="shared" si="115"/>
        <v>149.17561489368919</v>
      </c>
      <c r="AH61" t="str">
        <f t="shared" si="142"/>
        <v>54 Textiles, printing and other skilled trades</v>
      </c>
      <c r="AI61" s="18">
        <f t="shared" si="151"/>
        <v>1.2185234994519334</v>
      </c>
      <c r="AJ61" s="18">
        <f t="shared" si="151"/>
        <v>1.1113359114458763</v>
      </c>
      <c r="AK61" s="18">
        <f t="shared" si="151"/>
        <v>1.0684013596741455</v>
      </c>
      <c r="AL61" s="18">
        <f t="shared" si="151"/>
        <v>1.176445790499024</v>
      </c>
      <c r="AM61" s="18">
        <f t="shared" si="151"/>
        <v>1.3373177562581808</v>
      </c>
      <c r="AO61" s="68">
        <f t="shared" si="117"/>
        <v>45.00190869999458</v>
      </c>
      <c r="AP61" s="69">
        <f t="shared" si="118"/>
        <v>66.646179843240688</v>
      </c>
      <c r="AQ61" s="69">
        <f t="shared" si="119"/>
        <v>111.64808854323527</v>
      </c>
      <c r="AS61" t="str">
        <f t="shared" si="143"/>
        <v>54 Textiles, printing and other skilled trades</v>
      </c>
      <c r="AT61" s="18">
        <f t="shared" si="152"/>
        <v>1.4104711490432338</v>
      </c>
      <c r="AU61" s="18">
        <f t="shared" si="152"/>
        <v>1.2821593322592513</v>
      </c>
      <c r="AV61" s="18">
        <f t="shared" si="152"/>
        <v>1.2278592540600963</v>
      </c>
      <c r="AW61" s="18">
        <f t="shared" si="152"/>
        <v>1.4022966880556522</v>
      </c>
      <c r="AX61" s="18">
        <f t="shared" si="152"/>
        <v>1.5530442950081169</v>
      </c>
      <c r="AZ61" s="68">
        <f t="shared" si="121"/>
        <v>47.925150460803849</v>
      </c>
      <c r="BA61" s="69">
        <f t="shared" si="122"/>
        <v>68.362505035816952</v>
      </c>
      <c r="BB61" s="69">
        <f t="shared" si="123"/>
        <v>116.28765549662081</v>
      </c>
      <c r="BD61" t="str">
        <f t="shared" si="144"/>
        <v>54 Textiles, printing and other skilled trades</v>
      </c>
      <c r="BE61" s="18">
        <f t="shared" si="153"/>
        <v>2.699302287334914</v>
      </c>
      <c r="BF61" s="18">
        <f t="shared" si="153"/>
        <v>2.5658155186070597</v>
      </c>
      <c r="BG61" s="18">
        <f t="shared" si="153"/>
        <v>2.3860334681092592</v>
      </c>
      <c r="BH61" s="18">
        <f t="shared" si="153"/>
        <v>2.7922266205450907</v>
      </c>
      <c r="BI61" s="18">
        <f t="shared" si="153"/>
        <v>3.0999414639280474</v>
      </c>
      <c r="BK61" s="68">
        <f t="shared" si="125"/>
        <v>26.564582123587687</v>
      </c>
      <c r="BL61" s="69">
        <f t="shared" si="126"/>
        <v>48.369768080691472</v>
      </c>
      <c r="BM61" s="69">
        <f t="shared" si="127"/>
        <v>74.934350204279156</v>
      </c>
      <c r="BO61" t="str">
        <f t="shared" si="145"/>
        <v>54 Textiles, printing and other skilled trades</v>
      </c>
      <c r="BP61" s="18">
        <f t="shared" si="154"/>
        <v>2.7278379593769428</v>
      </c>
      <c r="BQ61" s="18">
        <f t="shared" si="154"/>
        <v>2.3524013536899013</v>
      </c>
      <c r="BR61" s="18">
        <f t="shared" si="154"/>
        <v>2.364384282685644</v>
      </c>
      <c r="BS61" s="18">
        <f t="shared" si="154"/>
        <v>2.3129544528201049</v>
      </c>
      <c r="BT61" s="18">
        <f t="shared" si="154"/>
        <v>2.4029700180391149</v>
      </c>
      <c r="BV61" s="68">
        <f t="shared" si="129"/>
        <v>-15.932443807381727</v>
      </c>
      <c r="BW61" s="69">
        <f t="shared" si="130"/>
        <v>36.330175047256255</v>
      </c>
      <c r="BX61" s="69">
        <f t="shared" si="131"/>
        <v>20.397731239874524</v>
      </c>
      <c r="BZ61" t="str">
        <f t="shared" si="146"/>
        <v>54 Textiles, printing and other skilled trades</v>
      </c>
      <c r="CA61" s="18">
        <f t="shared" si="155"/>
        <v>3.4250281081485925</v>
      </c>
      <c r="CB61" s="18">
        <f t="shared" si="155"/>
        <v>3.1438489331989756</v>
      </c>
      <c r="CC61" s="18">
        <f t="shared" si="155"/>
        <v>3.143236567178151</v>
      </c>
      <c r="CD61" s="18">
        <f t="shared" si="155"/>
        <v>3.6772516579980099</v>
      </c>
      <c r="CE61" s="18">
        <f t="shared" si="155"/>
        <v>4.3946367643388538</v>
      </c>
      <c r="CG61" s="68">
        <f t="shared" si="133"/>
        <v>-6.8097713567765146</v>
      </c>
      <c r="CH61" s="69">
        <f t="shared" si="134"/>
        <v>39.002352858472982</v>
      </c>
      <c r="CI61" s="69">
        <f t="shared" si="135"/>
        <v>32.192581501696466</v>
      </c>
      <c r="CK61" t="str">
        <f t="shared" si="147"/>
        <v>54 Textiles, printing and other skilled trades</v>
      </c>
      <c r="CL61" s="18">
        <f t="shared" si="156"/>
        <v>4.127943990699686</v>
      </c>
      <c r="CM61" s="18">
        <f t="shared" si="156"/>
        <v>3.7525473239547873</v>
      </c>
      <c r="CN61" s="18">
        <f t="shared" si="156"/>
        <v>3.7466404347126816</v>
      </c>
      <c r="CO61" s="18">
        <f t="shared" si="156"/>
        <v>3.0992276909245815</v>
      </c>
      <c r="CP61" s="18">
        <f t="shared" si="156"/>
        <v>2.2044513693052186</v>
      </c>
      <c r="CR61" s="68">
        <f t="shared" si="137"/>
        <v>-40.974281381962982</v>
      </c>
      <c r="CS61" s="69">
        <f t="shared" si="138"/>
        <v>20.660408121943767</v>
      </c>
      <c r="CT61" s="69">
        <f t="shared" si="139"/>
        <v>-20.313873260019214</v>
      </c>
    </row>
    <row r="62" spans="1:98" x14ac:dyDescent="0.2">
      <c r="A62" t="str">
        <f t="shared" si="103"/>
        <v>61 Caring personal service occupations</v>
      </c>
      <c r="B62" s="18">
        <f t="shared" si="148"/>
        <v>0.35549646228214987</v>
      </c>
      <c r="C62" s="18">
        <f t="shared" si="148"/>
        <v>0.36385396040815943</v>
      </c>
      <c r="D62" s="18">
        <f t="shared" si="148"/>
        <v>0.33923463072482479</v>
      </c>
      <c r="E62" s="18">
        <f t="shared" si="148"/>
        <v>0.38904775640503075</v>
      </c>
      <c r="F62" s="18">
        <f t="shared" si="148"/>
        <v>0.42375370329994039</v>
      </c>
      <c r="H62" s="68">
        <f t="shared" si="105"/>
        <v>84.615373254895047</v>
      </c>
      <c r="I62" s="69">
        <f t="shared" si="106"/>
        <v>81.191471298422073</v>
      </c>
      <c r="J62" s="69">
        <f t="shared" si="107"/>
        <v>165.80684455331715</v>
      </c>
      <c r="L62" t="str">
        <f t="shared" si="140"/>
        <v>61 Caring personal service occupations</v>
      </c>
      <c r="M62" s="18">
        <f t="shared" si="149"/>
        <v>2.3147607663584502</v>
      </c>
      <c r="N62" s="18">
        <f t="shared" si="149"/>
        <v>2.6512348443176572</v>
      </c>
      <c r="O62" s="18">
        <f t="shared" si="149"/>
        <v>2.4404994487726905</v>
      </c>
      <c r="P62" s="18">
        <f t="shared" si="149"/>
        <v>2.7570373907090264</v>
      </c>
      <c r="Q62" s="18">
        <f t="shared" si="149"/>
        <v>2.8747797192876292</v>
      </c>
      <c r="S62" s="68">
        <f t="shared" si="109"/>
        <v>76.698542107282833</v>
      </c>
      <c r="T62" s="69">
        <f t="shared" si="110"/>
        <v>84.940137653302699</v>
      </c>
      <c r="U62" s="69">
        <f t="shared" si="111"/>
        <v>161.63867976058552</v>
      </c>
      <c r="W62" t="str">
        <f t="shared" si="141"/>
        <v>61 Caring personal service occupations</v>
      </c>
      <c r="X62" s="18">
        <f t="shared" si="150"/>
        <v>3.3769734393246327</v>
      </c>
      <c r="Y62" s="18">
        <f t="shared" si="150"/>
        <v>3.778752137467424</v>
      </c>
      <c r="Z62" s="18">
        <f t="shared" si="150"/>
        <v>3.5627036875927236</v>
      </c>
      <c r="AA62" s="18">
        <f t="shared" si="150"/>
        <v>3.8803576830146396</v>
      </c>
      <c r="AB62" s="18">
        <f t="shared" si="150"/>
        <v>4.0468606680114902</v>
      </c>
      <c r="AD62" s="68">
        <f t="shared" si="113"/>
        <v>38.671480777386833</v>
      </c>
      <c r="AE62" s="69">
        <f t="shared" si="114"/>
        <v>77.935759392694891</v>
      </c>
      <c r="AF62" s="69">
        <f t="shared" si="115"/>
        <v>116.60724017008172</v>
      </c>
      <c r="AH62" t="str">
        <f t="shared" si="142"/>
        <v>61 Caring personal service occupations</v>
      </c>
      <c r="AI62" s="18">
        <f t="shared" si="151"/>
        <v>11.67888724575659</v>
      </c>
      <c r="AJ62" s="18">
        <f t="shared" si="151"/>
        <v>11.948684448464926</v>
      </c>
      <c r="AK62" s="18">
        <f t="shared" si="151"/>
        <v>11.397934564323304</v>
      </c>
      <c r="AL62" s="18">
        <f t="shared" si="151"/>
        <v>11.329443836678994</v>
      </c>
      <c r="AM62" s="18">
        <f t="shared" si="151"/>
        <v>10.662223076726352</v>
      </c>
      <c r="AO62" s="68">
        <f t="shared" si="117"/>
        <v>8.3665245850274825</v>
      </c>
      <c r="AP62" s="69">
        <f t="shared" si="118"/>
        <v>59.437776418062107</v>
      </c>
      <c r="AQ62" s="69">
        <f t="shared" si="119"/>
        <v>67.804301003089591</v>
      </c>
      <c r="AS62" t="str">
        <f t="shared" si="143"/>
        <v>61 Caring personal service occupations</v>
      </c>
      <c r="AT62" s="18">
        <f t="shared" si="152"/>
        <v>5.7423797666883045</v>
      </c>
      <c r="AU62" s="18">
        <f t="shared" si="152"/>
        <v>6.082177158830671</v>
      </c>
      <c r="AV62" s="18">
        <f t="shared" si="152"/>
        <v>5.8360647951344617</v>
      </c>
      <c r="AW62" s="18">
        <f t="shared" si="152"/>
        <v>5.7567884029607592</v>
      </c>
      <c r="AX62" s="18">
        <f t="shared" si="152"/>
        <v>5.3964951637311964</v>
      </c>
      <c r="AZ62" s="68">
        <f t="shared" si="121"/>
        <v>8.1430096651771215</v>
      </c>
      <c r="BA62" s="69">
        <f t="shared" si="122"/>
        <v>60.82340104799804</v>
      </c>
      <c r="BB62" s="69">
        <f t="shared" si="123"/>
        <v>68.966410713175165</v>
      </c>
      <c r="BD62" t="str">
        <f t="shared" si="144"/>
        <v>61 Caring personal service occupations</v>
      </c>
      <c r="BE62" s="18">
        <f t="shared" si="153"/>
        <v>9.9982250761895699</v>
      </c>
      <c r="BF62" s="18">
        <f t="shared" si="153"/>
        <v>11.477042623593833</v>
      </c>
      <c r="BG62" s="18">
        <f t="shared" si="153"/>
        <v>10.983756832175485</v>
      </c>
      <c r="BH62" s="18">
        <f t="shared" si="153"/>
        <v>11.657781742522882</v>
      </c>
      <c r="BI62" s="18">
        <f t="shared" si="153"/>
        <v>13.201311033823337</v>
      </c>
      <c r="BK62" s="68">
        <f t="shared" si="125"/>
        <v>17.085032672197752</v>
      </c>
      <c r="BL62" s="69">
        <f t="shared" si="126"/>
        <v>60.661924048577262</v>
      </c>
      <c r="BM62" s="69">
        <f t="shared" si="127"/>
        <v>77.746956720775017</v>
      </c>
      <c r="BO62" t="str">
        <f t="shared" si="145"/>
        <v>61 Caring personal service occupations</v>
      </c>
      <c r="BP62" s="18">
        <f t="shared" si="154"/>
        <v>7.8350198776552986</v>
      </c>
      <c r="BQ62" s="18">
        <f t="shared" si="154"/>
        <v>7.7352323967984429</v>
      </c>
      <c r="BR62" s="18">
        <f t="shared" si="154"/>
        <v>7.7214669958425404</v>
      </c>
      <c r="BS62" s="18">
        <f t="shared" si="154"/>
        <v>7.6441409695481539</v>
      </c>
      <c r="BT62" s="18">
        <f t="shared" si="154"/>
        <v>7.4426464451057051</v>
      </c>
      <c r="BV62" s="68">
        <f t="shared" si="129"/>
        <v>-20.269276734564084</v>
      </c>
      <c r="BW62" s="69">
        <f t="shared" si="130"/>
        <v>42.578854040887173</v>
      </c>
      <c r="BX62" s="69">
        <f t="shared" si="131"/>
        <v>22.309577306323085</v>
      </c>
      <c r="BZ62" t="str">
        <f t="shared" si="146"/>
        <v>61 Caring personal service occupations</v>
      </c>
      <c r="CA62" s="18">
        <f t="shared" si="155"/>
        <v>3.7989904220696458</v>
      </c>
      <c r="CB62" s="18">
        <f t="shared" si="155"/>
        <v>2.7528949061556842</v>
      </c>
      <c r="CC62" s="18">
        <f t="shared" si="155"/>
        <v>2.5910448802340955</v>
      </c>
      <c r="CD62" s="18">
        <f t="shared" si="155"/>
        <v>2.3503985388746713</v>
      </c>
      <c r="CE62" s="18">
        <f t="shared" si="155"/>
        <v>2.8683235476900846</v>
      </c>
      <c r="CG62" s="68">
        <f t="shared" si="133"/>
        <v>-26.213372030642144</v>
      </c>
      <c r="CH62" s="69">
        <f t="shared" si="134"/>
        <v>27.43219313565352</v>
      </c>
      <c r="CI62" s="69">
        <f t="shared" si="135"/>
        <v>1.218821105011372</v>
      </c>
      <c r="CK62" t="str">
        <f t="shared" si="147"/>
        <v>61 Caring personal service occupations</v>
      </c>
      <c r="CL62" s="18">
        <f t="shared" si="156"/>
        <v>1.7746220506976038</v>
      </c>
      <c r="CM62" s="18">
        <f t="shared" si="156"/>
        <v>1.5315926502765371</v>
      </c>
      <c r="CN62" s="18">
        <f t="shared" si="156"/>
        <v>1.7336109400395845</v>
      </c>
      <c r="CO62" s="18">
        <f t="shared" si="156"/>
        <v>2.1547316534306447</v>
      </c>
      <c r="CP62" s="18">
        <f t="shared" si="156"/>
        <v>2.7262880931156404</v>
      </c>
      <c r="CR62" s="68">
        <f t="shared" si="137"/>
        <v>57.762174692471731</v>
      </c>
      <c r="CS62" s="69">
        <f t="shared" si="138"/>
        <v>33.922185013368555</v>
      </c>
      <c r="CT62" s="69">
        <f t="shared" si="139"/>
        <v>91.684359705840279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0.20467938206286995</v>
      </c>
      <c r="C63" s="18">
        <f t="shared" si="148"/>
        <v>0.23251357236203779</v>
      </c>
      <c r="D63" s="18">
        <f t="shared" si="148"/>
        <v>0.2301798521054863</v>
      </c>
      <c r="E63" s="18">
        <f t="shared" si="148"/>
        <v>0.22252156811999987</v>
      </c>
      <c r="F63" s="18">
        <f t="shared" si="148"/>
        <v>0.22763318041637465</v>
      </c>
      <c r="H63" s="68">
        <f t="shared" si="105"/>
        <v>46.158068913458258</v>
      </c>
      <c r="I63" s="69">
        <f t="shared" si="106"/>
        <v>67.744028952939402</v>
      </c>
      <c r="J63" s="69">
        <f t="shared" si="107"/>
        <v>113.90209786639767</v>
      </c>
      <c r="L63" t="str">
        <f t="shared" si="140"/>
        <v>62 Leisure, travel and related personal service occupations</v>
      </c>
      <c r="M63" s="18">
        <f t="shared" si="149"/>
        <v>0.5240668453822156</v>
      </c>
      <c r="N63" s="18">
        <f t="shared" si="149"/>
        <v>0.52589860912494257</v>
      </c>
      <c r="O63" s="18">
        <f t="shared" si="149"/>
        <v>0.46879066451810142</v>
      </c>
      <c r="P63" s="18">
        <f t="shared" si="149"/>
        <v>0.44662436840181025</v>
      </c>
      <c r="Q63" s="18">
        <f t="shared" si="149"/>
        <v>0.45108904495204011</v>
      </c>
      <c r="S63" s="68">
        <f t="shared" si="109"/>
        <v>44.341240457863663</v>
      </c>
      <c r="T63" s="69">
        <f t="shared" si="110"/>
        <v>67.092239018757951</v>
      </c>
      <c r="U63" s="69">
        <f t="shared" si="111"/>
        <v>111.43347947662161</v>
      </c>
      <c r="W63" t="str">
        <f t="shared" si="141"/>
        <v>62 Leisure, travel and related personal service occupations</v>
      </c>
      <c r="X63" s="18">
        <f t="shared" si="150"/>
        <v>1.1647776809766386</v>
      </c>
      <c r="Y63" s="18">
        <f t="shared" si="150"/>
        <v>1.2985438977220423</v>
      </c>
      <c r="Z63" s="18">
        <f t="shared" si="150"/>
        <v>1.1913344969846622</v>
      </c>
      <c r="AA63" s="18">
        <f t="shared" si="150"/>
        <v>1.2830676396896958</v>
      </c>
      <c r="AB63" s="18">
        <f t="shared" si="150"/>
        <v>1.4940402704326277</v>
      </c>
      <c r="AD63" s="68">
        <f t="shared" si="113"/>
        <v>53.100704927166632</v>
      </c>
      <c r="AE63" s="69">
        <f t="shared" si="114"/>
        <v>76.498666250061277</v>
      </c>
      <c r="AF63" s="69">
        <f t="shared" si="115"/>
        <v>129.59937117722791</v>
      </c>
      <c r="AH63" t="str">
        <f t="shared" si="142"/>
        <v>62 Leisure, travel and related personal service occupations</v>
      </c>
      <c r="AI63" s="18">
        <f t="shared" si="151"/>
        <v>2.7219135562528569</v>
      </c>
      <c r="AJ63" s="18">
        <f t="shared" si="151"/>
        <v>2.9944466139146773</v>
      </c>
      <c r="AK63" s="18">
        <f t="shared" si="151"/>
        <v>2.7700330725384821</v>
      </c>
      <c r="AL63" s="18">
        <f t="shared" si="151"/>
        <v>2.8191165035174208</v>
      </c>
      <c r="AM63" s="18">
        <f t="shared" si="151"/>
        <v>3.2119518682095021</v>
      </c>
      <c r="AO63" s="68">
        <f t="shared" si="117"/>
        <v>34.325236661320972</v>
      </c>
      <c r="AP63" s="69">
        <f t="shared" si="118"/>
        <v>69.142677625685607</v>
      </c>
      <c r="AQ63" s="69">
        <f t="shared" si="119"/>
        <v>103.46791428700656</v>
      </c>
      <c r="AS63" t="str">
        <f t="shared" si="143"/>
        <v>62 Leisure, travel and related personal service occupations</v>
      </c>
      <c r="AT63" s="18">
        <f t="shared" si="152"/>
        <v>3.1214076910254756</v>
      </c>
      <c r="AU63" s="18">
        <f t="shared" si="152"/>
        <v>3.3962874300216077</v>
      </c>
      <c r="AV63" s="18">
        <f t="shared" si="152"/>
        <v>3.3974053657300294</v>
      </c>
      <c r="AW63" s="18">
        <f t="shared" si="152"/>
        <v>3.49417685134615</v>
      </c>
      <c r="AX63" s="18">
        <f t="shared" si="152"/>
        <v>4.2350556664004522</v>
      </c>
      <c r="AZ63" s="68">
        <f t="shared" si="121"/>
        <v>45.786906168892685</v>
      </c>
      <c r="BA63" s="69">
        <f t="shared" si="122"/>
        <v>73.901177721837911</v>
      </c>
      <c r="BB63" s="69">
        <f t="shared" si="123"/>
        <v>119.68808389073058</v>
      </c>
      <c r="BD63" t="str">
        <f t="shared" si="144"/>
        <v>62 Leisure, travel and related personal service occupations</v>
      </c>
      <c r="BE63" s="18">
        <f t="shared" si="153"/>
        <v>3.4711589507767355</v>
      </c>
      <c r="BF63" s="18">
        <f t="shared" si="153"/>
        <v>3.3402797864998721</v>
      </c>
      <c r="BG63" s="18">
        <f t="shared" si="153"/>
        <v>3.176888042100213</v>
      </c>
      <c r="BH63" s="18">
        <f t="shared" si="153"/>
        <v>2.9437333574279005</v>
      </c>
      <c r="BI63" s="18">
        <f t="shared" si="153"/>
        <v>2.6760673812498506</v>
      </c>
      <c r="BK63" s="68">
        <f t="shared" si="125"/>
        <v>-17.94021741853496</v>
      </c>
      <c r="BL63" s="69">
        <f t="shared" si="126"/>
        <v>40.963584923096946</v>
      </c>
      <c r="BM63" s="69">
        <f t="shared" si="127"/>
        <v>23.023367504561989</v>
      </c>
      <c r="BO63" t="str">
        <f t="shared" si="145"/>
        <v>62 Leisure, travel and related personal service occupations</v>
      </c>
      <c r="BP63" s="18">
        <f t="shared" si="154"/>
        <v>3.4377912233155699</v>
      </c>
      <c r="BQ63" s="18">
        <f t="shared" si="154"/>
        <v>3.1515379201886047</v>
      </c>
      <c r="BR63" s="18">
        <f t="shared" si="154"/>
        <v>3.1480108904631847</v>
      </c>
      <c r="BS63" s="18">
        <f t="shared" si="154"/>
        <v>2.7377537012315947</v>
      </c>
      <c r="BT63" s="18">
        <f t="shared" si="154"/>
        <v>2.5696562366638158</v>
      </c>
      <c r="BV63" s="68">
        <f t="shared" si="129"/>
        <v>-32.479299931486629</v>
      </c>
      <c r="BW63" s="69">
        <f t="shared" si="130"/>
        <v>36.061373179744805</v>
      </c>
      <c r="BX63" s="69">
        <f t="shared" si="131"/>
        <v>3.5820732482581699</v>
      </c>
      <c r="BZ63" t="str">
        <f t="shared" si="146"/>
        <v>62 Leisure, travel and related personal service occupations</v>
      </c>
      <c r="CA63" s="18">
        <f t="shared" si="155"/>
        <v>2.9630391144957797</v>
      </c>
      <c r="CB63" s="18">
        <f t="shared" si="155"/>
        <v>3.1916677796433204</v>
      </c>
      <c r="CC63" s="18">
        <f t="shared" si="155"/>
        <v>3.0474838036717737</v>
      </c>
      <c r="CD63" s="18">
        <f t="shared" si="155"/>
        <v>2.9181041322886458</v>
      </c>
      <c r="CE63" s="18">
        <f t="shared" si="155"/>
        <v>3.1184526930688605</v>
      </c>
      <c r="CG63" s="68">
        <f t="shared" si="133"/>
        <v>-31.794057439636152</v>
      </c>
      <c r="CH63" s="69">
        <f t="shared" si="134"/>
        <v>35.295944322049053</v>
      </c>
      <c r="CI63" s="69">
        <f t="shared" si="135"/>
        <v>3.501886882412903</v>
      </c>
      <c r="CK63" t="str">
        <f t="shared" si="147"/>
        <v>62 Leisure, travel and related personal service occupations</v>
      </c>
      <c r="CL63" s="18">
        <f t="shared" si="156"/>
        <v>3.1876442562113914</v>
      </c>
      <c r="CM63" s="18">
        <f t="shared" si="156"/>
        <v>3.1499395303186044</v>
      </c>
      <c r="CN63" s="18">
        <f t="shared" si="156"/>
        <v>3.0836748758547454</v>
      </c>
      <c r="CO63" s="18">
        <f t="shared" si="156"/>
        <v>2.3270649313067646</v>
      </c>
      <c r="CP63" s="18">
        <f t="shared" si="156"/>
        <v>1.9637489136280966</v>
      </c>
      <c r="CR63" s="68">
        <f t="shared" si="137"/>
        <v>-36.114815736494272</v>
      </c>
      <c r="CS63" s="69">
        <f t="shared" si="138"/>
        <v>21.430636519748745</v>
      </c>
      <c r="CT63" s="69">
        <f t="shared" si="139"/>
        <v>-14.684179216745525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1.948051351911818E-2</v>
      </c>
      <c r="C64" s="18">
        <f t="shared" si="148"/>
        <v>1.7335545450422186E-2</v>
      </c>
      <c r="D64" s="18">
        <f t="shared" si="148"/>
        <v>1.5711602210815842E-2</v>
      </c>
      <c r="E64" s="18">
        <f t="shared" si="148"/>
        <v>1.56445103388008E-2</v>
      </c>
      <c r="F64" s="18">
        <f t="shared" si="148"/>
        <v>1.652342782463577E-2</v>
      </c>
      <c r="H64" s="68">
        <f t="shared" si="105"/>
        <v>55.429771843647345</v>
      </c>
      <c r="I64" s="69">
        <f t="shared" si="106"/>
        <v>72.328887724543662</v>
      </c>
      <c r="J64" s="69">
        <f t="shared" si="107"/>
        <v>127.75865956819104</v>
      </c>
      <c r="L64" t="str">
        <f t="shared" si="140"/>
        <v>63 Community and civil enforcement occupations</v>
      </c>
      <c r="M64" s="18">
        <f t="shared" si="149"/>
        <v>4.4613000269835654E-2</v>
      </c>
      <c r="N64" s="18">
        <f t="shared" si="149"/>
        <v>3.4430572598506931E-2</v>
      </c>
      <c r="O64" s="18">
        <f t="shared" si="149"/>
        <v>4.3648436119003438E-2</v>
      </c>
      <c r="P64" s="18">
        <f t="shared" si="149"/>
        <v>3.0682257959551772E-2</v>
      </c>
      <c r="Q64" s="18">
        <f t="shared" si="149"/>
        <v>3.3211262617068582E-2</v>
      </c>
      <c r="S64" s="68">
        <f t="shared" si="109"/>
        <v>14.136304435843073</v>
      </c>
      <c r="T64" s="69">
        <f t="shared" si="110"/>
        <v>50.917227654172962</v>
      </c>
      <c r="U64" s="69">
        <f t="shared" si="111"/>
        <v>65.053532090016034</v>
      </c>
      <c r="W64" t="str">
        <f t="shared" si="141"/>
        <v>63 Community and civil enforcement occupations</v>
      </c>
      <c r="X64" s="18">
        <f t="shared" si="150"/>
        <v>9.1211687750893777E-2</v>
      </c>
      <c r="Y64" s="18">
        <f t="shared" si="150"/>
        <v>7.8952134228908066E-2</v>
      </c>
      <c r="Z64" s="18">
        <f t="shared" si="150"/>
        <v>8.5993494684224042E-2</v>
      </c>
      <c r="AA64" s="18">
        <f t="shared" si="150"/>
        <v>7.9096690903086214E-2</v>
      </c>
      <c r="AB64" s="18">
        <f t="shared" si="150"/>
        <v>8.4092484606590953E-2</v>
      </c>
      <c r="AD64" s="68">
        <f t="shared" si="113"/>
        <v>19.382368307353591</v>
      </c>
      <c r="AE64" s="69">
        <f t="shared" si="114"/>
        <v>65.488247278851347</v>
      </c>
      <c r="AF64" s="69">
        <f t="shared" si="115"/>
        <v>84.870615586204934</v>
      </c>
      <c r="AH64" t="str">
        <f t="shared" si="142"/>
        <v>63 Community and civil enforcement occupations</v>
      </c>
      <c r="AI64" s="18">
        <f t="shared" si="151"/>
        <v>9.6311415729933306E-2</v>
      </c>
      <c r="AJ64" s="18">
        <f t="shared" si="151"/>
        <v>8.1130914137189772E-2</v>
      </c>
      <c r="AK64" s="18">
        <f t="shared" si="151"/>
        <v>0.10452765640430103</v>
      </c>
      <c r="AL64" s="18">
        <f t="shared" si="151"/>
        <v>7.4374150840683273E-2</v>
      </c>
      <c r="AM64" s="18">
        <f t="shared" si="151"/>
        <v>7.7778670029297864E-2</v>
      </c>
      <c r="AO64" s="68">
        <f t="shared" si="117"/>
        <v>-13.800878549291109</v>
      </c>
      <c r="AP64" s="69">
        <f t="shared" si="118"/>
        <v>46.551747900229458</v>
      </c>
      <c r="AQ64" s="69">
        <f t="shared" si="119"/>
        <v>32.750869350938352</v>
      </c>
      <c r="AS64" t="str">
        <f t="shared" si="143"/>
        <v>63 Community and civil enforcement occupations</v>
      </c>
      <c r="AT64" s="18">
        <f t="shared" si="152"/>
        <v>9.258740872785115E-2</v>
      </c>
      <c r="AU64" s="18">
        <f t="shared" si="152"/>
        <v>6.9016951223240988E-2</v>
      </c>
      <c r="AV64" s="18">
        <f t="shared" si="152"/>
        <v>8.3784223467406327E-2</v>
      </c>
      <c r="AW64" s="18">
        <f t="shared" si="152"/>
        <v>5.6996037885417676E-2</v>
      </c>
      <c r="AX64" s="18">
        <f t="shared" si="152"/>
        <v>5.2846591239756331E-2</v>
      </c>
      <c r="AZ64" s="68">
        <f t="shared" si="121"/>
        <v>-26.233106401355844</v>
      </c>
      <c r="BA64" s="69">
        <f t="shared" si="122"/>
        <v>43.879719411878249</v>
      </c>
      <c r="BB64" s="69">
        <f t="shared" si="123"/>
        <v>17.646613010522401</v>
      </c>
      <c r="BD64" t="str">
        <f t="shared" si="144"/>
        <v>63 Community and civil enforcement occupations</v>
      </c>
      <c r="BE64" s="18">
        <f t="shared" si="153"/>
        <v>9.8175486983621676E-2</v>
      </c>
      <c r="BF64" s="18">
        <f t="shared" si="153"/>
        <v>6.4321831300855226E-2</v>
      </c>
      <c r="BG64" s="18">
        <f t="shared" si="153"/>
        <v>9.1382637399063396E-2</v>
      </c>
      <c r="BH64" s="18">
        <f t="shared" si="153"/>
        <v>5.896175830995852E-2</v>
      </c>
      <c r="BI64" s="18">
        <f t="shared" si="153"/>
        <v>6.6006813678361614E-2</v>
      </c>
      <c r="BK64" s="68">
        <f t="shared" si="125"/>
        <v>-29.634414107177555</v>
      </c>
      <c r="BL64" s="69">
        <f t="shared" si="126"/>
        <v>26.641983439361749</v>
      </c>
      <c r="BM64" s="69">
        <f t="shared" si="127"/>
        <v>-2.9924306678158028</v>
      </c>
      <c r="BO64" t="str">
        <f t="shared" si="145"/>
        <v>63 Community and civil enforcement occupations</v>
      </c>
      <c r="BP64" s="18">
        <f t="shared" si="154"/>
        <v>0.13605389571657064</v>
      </c>
      <c r="BQ64" s="18">
        <f t="shared" si="154"/>
        <v>0.11721394435397763</v>
      </c>
      <c r="BR64" s="18">
        <f t="shared" si="154"/>
        <v>0.15108114554728513</v>
      </c>
      <c r="BS64" s="18">
        <f t="shared" si="154"/>
        <v>0.10986535918877544</v>
      </c>
      <c r="BT64" s="18">
        <f t="shared" si="154"/>
        <v>0.12897978828510187</v>
      </c>
      <c r="BV64" s="68">
        <f t="shared" si="129"/>
        <v>-29.382957496852764</v>
      </c>
      <c r="BW64" s="69">
        <f t="shared" si="130"/>
        <v>30.289761977320605</v>
      </c>
      <c r="BX64" s="69">
        <f t="shared" si="131"/>
        <v>0.90680448046784501</v>
      </c>
      <c r="BZ64" t="str">
        <f t="shared" si="146"/>
        <v>63 Community and civil enforcement occupations</v>
      </c>
      <c r="CA64" s="18">
        <f t="shared" si="155"/>
        <v>0.15965779130379104</v>
      </c>
      <c r="CB64" s="18">
        <f t="shared" si="155"/>
        <v>0.13815419773766602</v>
      </c>
      <c r="CC64" s="18">
        <f t="shared" si="155"/>
        <v>0.19115756744102366</v>
      </c>
      <c r="CD64" s="18">
        <f t="shared" si="155"/>
        <v>0.14189698559539285</v>
      </c>
      <c r="CE64" s="18">
        <f t="shared" si="155"/>
        <v>0.18186228631595855</v>
      </c>
      <c r="CG64" s="68">
        <f t="shared" si="133"/>
        <v>-36.587392401751949</v>
      </c>
      <c r="CH64" s="69">
        <f t="shared" si="134"/>
        <v>28.35330378478595</v>
      </c>
      <c r="CI64" s="69">
        <f t="shared" si="135"/>
        <v>-8.2340886169660035</v>
      </c>
      <c r="CK64" t="str">
        <f t="shared" si="147"/>
        <v>63 Community and civil enforcement occupations</v>
      </c>
      <c r="CL64" s="18">
        <f t="shared" si="156"/>
        <v>0.15036843318910961</v>
      </c>
      <c r="CM64" s="18">
        <f t="shared" si="156"/>
        <v>0.10656909477999908</v>
      </c>
      <c r="CN64" s="18">
        <f t="shared" si="156"/>
        <v>0.15910040891787416</v>
      </c>
      <c r="CO64" s="18">
        <f t="shared" si="156"/>
        <v>7.4057141751150829E-2</v>
      </c>
      <c r="CP64" s="18">
        <f t="shared" si="156"/>
        <v>5.2924376793336468E-2</v>
      </c>
      <c r="CR64" s="68">
        <f t="shared" si="137"/>
        <v>-66.629152738024246</v>
      </c>
      <c r="CS64" s="69">
        <f t="shared" si="138"/>
        <v>11.068343929565144</v>
      </c>
      <c r="CT64" s="69">
        <f t="shared" si="139"/>
        <v>-55.560808808459107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1.3212201685296714</v>
      </c>
      <c r="C65" s="18">
        <f t="shared" si="157"/>
        <v>1.2247326251355268</v>
      </c>
      <c r="D65" s="18">
        <f t="shared" si="157"/>
        <v>1.0612172149401227</v>
      </c>
      <c r="E65" s="18">
        <f t="shared" si="157"/>
        <v>1.0446858604560276</v>
      </c>
      <c r="F65" s="18">
        <f t="shared" si="157"/>
        <v>1.0563556081266079</v>
      </c>
      <c r="H65" s="68">
        <f t="shared" si="105"/>
        <v>47.116164110853781</v>
      </c>
      <c r="I65" s="69">
        <f t="shared" si="106"/>
        <v>59.375189806648876</v>
      </c>
      <c r="J65" s="69">
        <f t="shared" si="107"/>
        <v>106.49135391750266</v>
      </c>
      <c r="L65" t="str">
        <f t="shared" si="140"/>
        <v>71 Sales occupations</v>
      </c>
      <c r="M65" s="18">
        <f t="shared" ref="M65:Q70" si="158">M28/M$35*100</f>
        <v>2.084951762758203</v>
      </c>
      <c r="N65" s="18">
        <f t="shared" si="158"/>
        <v>1.9451043162083848</v>
      </c>
      <c r="O65" s="18">
        <f t="shared" si="158"/>
        <v>1.9704233668439204</v>
      </c>
      <c r="P65" s="18">
        <f t="shared" si="158"/>
        <v>2.0305111053826925</v>
      </c>
      <c r="Q65" s="18">
        <f t="shared" si="158"/>
        <v>2.2400624502890816</v>
      </c>
      <c r="S65" s="68">
        <f t="shared" si="109"/>
        <v>70.532706541818456</v>
      </c>
      <c r="T65" s="69">
        <f t="shared" si="110"/>
        <v>65.60295520033938</v>
      </c>
      <c r="U65" s="69">
        <f t="shared" si="111"/>
        <v>136.13566174215785</v>
      </c>
      <c r="W65" t="str">
        <f t="shared" si="141"/>
        <v>71 Sales occupations</v>
      </c>
      <c r="X65" s="18">
        <f t="shared" ref="X65:AB70" si="159">X28/X$35*100</f>
        <v>3.7071061670782619</v>
      </c>
      <c r="Y65" s="18">
        <f t="shared" si="159"/>
        <v>3.6348733097039196</v>
      </c>
      <c r="Z65" s="18">
        <f t="shared" si="159"/>
        <v>3.780271057133338</v>
      </c>
      <c r="AA65" s="18">
        <f t="shared" si="159"/>
        <v>3.8930446249845327</v>
      </c>
      <c r="AB65" s="18">
        <f t="shared" si="159"/>
        <v>4.3381880462916653</v>
      </c>
      <c r="AD65" s="68">
        <f t="shared" si="113"/>
        <v>40.098677765128961</v>
      </c>
      <c r="AE65" s="69">
        <f t="shared" si="114"/>
        <v>62.859982372654898</v>
      </c>
      <c r="AF65" s="69">
        <f t="shared" si="115"/>
        <v>102.95866013778385</v>
      </c>
      <c r="AH65" t="str">
        <f t="shared" si="142"/>
        <v>71 Sales occupations</v>
      </c>
      <c r="AI65" s="18">
        <f t="shared" ref="AI65:AM70" si="160">AI28/AI$35*100</f>
        <v>4.7314624054815537</v>
      </c>
      <c r="AJ65" s="18">
        <f t="shared" si="160"/>
        <v>4.5040877806026041</v>
      </c>
      <c r="AK65" s="18">
        <f t="shared" si="160"/>
        <v>4.6818407673143634</v>
      </c>
      <c r="AL65" s="18">
        <f t="shared" si="160"/>
        <v>4.787737908221267</v>
      </c>
      <c r="AM65" s="18">
        <f t="shared" si="160"/>
        <v>5.1044005106619226</v>
      </c>
      <c r="AO65" s="68">
        <f t="shared" si="117"/>
        <v>26.29950386666528</v>
      </c>
      <c r="AP65" s="69">
        <f t="shared" si="118"/>
        <v>58.033246818372596</v>
      </c>
      <c r="AQ65" s="69">
        <f t="shared" si="119"/>
        <v>84.33275068503788</v>
      </c>
      <c r="AS65" t="str">
        <f t="shared" si="143"/>
        <v>71 Sales occupations</v>
      </c>
      <c r="AT65" s="18">
        <f t="shared" ref="AT65:AX70" si="161">AT28/AT$35*100</f>
        <v>3.8234130430573878</v>
      </c>
      <c r="AU65" s="18">
        <f t="shared" si="161"/>
        <v>3.4357293394037742</v>
      </c>
      <c r="AV65" s="18">
        <f t="shared" si="161"/>
        <v>3.5274017621076612</v>
      </c>
      <c r="AW65" s="18">
        <f t="shared" si="161"/>
        <v>3.4219856466755454</v>
      </c>
      <c r="AX65" s="18">
        <f t="shared" si="161"/>
        <v>3.6074825094854011</v>
      </c>
      <c r="AZ65" s="68">
        <f t="shared" si="121"/>
        <v>19.606855128201062</v>
      </c>
      <c r="BA65" s="69">
        <f t="shared" si="122"/>
        <v>47.947031568927088</v>
      </c>
      <c r="BB65" s="69">
        <f t="shared" si="123"/>
        <v>67.553886697128149</v>
      </c>
      <c r="BD65" t="str">
        <f t="shared" si="144"/>
        <v>71 Sales occupations</v>
      </c>
      <c r="BE65" s="18">
        <f t="shared" ref="BE65:BI70" si="162">BE28/BE$35*100</f>
        <v>8.5333240012348774</v>
      </c>
      <c r="BF65" s="18">
        <f t="shared" si="162"/>
        <v>8.2348647593263635</v>
      </c>
      <c r="BG65" s="18">
        <f t="shared" si="162"/>
        <v>8.7073824213213236</v>
      </c>
      <c r="BH65" s="18">
        <f t="shared" si="162"/>
        <v>8.852777617980486</v>
      </c>
      <c r="BI65" s="18">
        <f t="shared" si="162"/>
        <v>9.1795737120562624</v>
      </c>
      <c r="BK65" s="68">
        <f t="shared" si="125"/>
        <v>2.6999240284592525</v>
      </c>
      <c r="BL65" s="69">
        <f t="shared" si="126"/>
        <v>44.352059600642313</v>
      </c>
      <c r="BM65" s="69">
        <f t="shared" si="127"/>
        <v>47.051983629101571</v>
      </c>
      <c r="BO65" t="str">
        <f t="shared" si="145"/>
        <v>71 Sales occupations</v>
      </c>
      <c r="BP65" s="18">
        <f t="shared" ref="BP65:BT70" si="163">BP28/BP$35*100</f>
        <v>8.8761684768369022</v>
      </c>
      <c r="BQ65" s="18">
        <f t="shared" si="163"/>
        <v>7.9471644643594557</v>
      </c>
      <c r="BR65" s="18">
        <f t="shared" si="163"/>
        <v>8.3224231693415618</v>
      </c>
      <c r="BS65" s="18">
        <f t="shared" si="163"/>
        <v>8.0668635715114423</v>
      </c>
      <c r="BT65" s="18">
        <f t="shared" si="163"/>
        <v>7.7530701559250845</v>
      </c>
      <c r="BV65" s="68">
        <f t="shared" si="129"/>
        <v>-22.941233350562676</v>
      </c>
      <c r="BW65" s="69">
        <f t="shared" si="130"/>
        <v>37.982808897773729</v>
      </c>
      <c r="BX65" s="69">
        <f t="shared" si="131"/>
        <v>15.041575547211053</v>
      </c>
      <c r="BZ65" t="str">
        <f t="shared" si="146"/>
        <v>71 Sales occupations</v>
      </c>
      <c r="CA65" s="18">
        <f t="shared" ref="CA65:CE70" si="164">CA28/CA$35*100</f>
        <v>8.5594981365940228</v>
      </c>
      <c r="CB65" s="18">
        <f t="shared" si="164"/>
        <v>8.4834454984258905</v>
      </c>
      <c r="CC65" s="18">
        <f t="shared" si="164"/>
        <v>8.5899440009546471</v>
      </c>
      <c r="CD65" s="18">
        <f t="shared" si="164"/>
        <v>7.8302168349282466</v>
      </c>
      <c r="CE65" s="18">
        <f t="shared" si="164"/>
        <v>4.7432953374202409</v>
      </c>
      <c r="CG65" s="68">
        <f t="shared" si="133"/>
        <v>-63.194366704383732</v>
      </c>
      <c r="CH65" s="69">
        <f t="shared" si="134"/>
        <v>24.068627515460019</v>
      </c>
      <c r="CI65" s="69">
        <f t="shared" si="135"/>
        <v>-39.125739188923717</v>
      </c>
      <c r="CK65" t="str">
        <f t="shared" si="147"/>
        <v>71 Sales occupations</v>
      </c>
      <c r="CL65" s="18">
        <f t="shared" ref="CL65:CP70" si="165">CL28/CL$35*100</f>
        <v>10.414196987014328</v>
      </c>
      <c r="CM65" s="18">
        <f t="shared" si="165"/>
        <v>9.6427751013399146</v>
      </c>
      <c r="CN65" s="18">
        <f t="shared" si="165"/>
        <v>9.885754726081494</v>
      </c>
      <c r="CO65" s="18">
        <f t="shared" si="165"/>
        <v>9.2534737597747103</v>
      </c>
      <c r="CP65" s="18">
        <f t="shared" si="165"/>
        <v>8.0011577540636711</v>
      </c>
      <c r="CR65" s="68">
        <f t="shared" si="137"/>
        <v>-18.805655774045388</v>
      </c>
      <c r="CS65" s="69">
        <f t="shared" si="138"/>
        <v>21.784972452267475</v>
      </c>
      <c r="CT65" s="69">
        <f t="shared" si="139"/>
        <v>2.9793166782220877</v>
      </c>
    </row>
    <row r="66" spans="1:98" x14ac:dyDescent="0.2">
      <c r="A66" t="str">
        <f t="shared" si="103"/>
        <v>72 Customer service occupations</v>
      </c>
      <c r="B66" s="18">
        <f t="shared" si="157"/>
        <v>0.37256511793518354</v>
      </c>
      <c r="C66" s="18">
        <f t="shared" si="157"/>
        <v>0.35410315960761274</v>
      </c>
      <c r="D66" s="18">
        <f t="shared" si="157"/>
        <v>0.38261278763191903</v>
      </c>
      <c r="E66" s="18">
        <f t="shared" si="157"/>
        <v>0.44531837999250579</v>
      </c>
      <c r="F66" s="18">
        <f t="shared" si="157"/>
        <v>0.4623576756717338</v>
      </c>
      <c r="H66" s="68">
        <f t="shared" si="105"/>
        <v>78.596575696171016</v>
      </c>
      <c r="I66" s="69">
        <f t="shared" si="106"/>
        <v>66.228581417571931</v>
      </c>
      <c r="J66" s="69">
        <f t="shared" si="107"/>
        <v>144.82515711374296</v>
      </c>
      <c r="L66" t="str">
        <f t="shared" si="140"/>
        <v>72 Customer service occupations</v>
      </c>
      <c r="M66" s="18">
        <f t="shared" si="158"/>
        <v>0.70696243970510775</v>
      </c>
      <c r="N66" s="18">
        <f t="shared" si="158"/>
        <v>0.70181934062470097</v>
      </c>
      <c r="O66" s="18">
        <f t="shared" si="158"/>
        <v>0.6809960838920126</v>
      </c>
      <c r="P66" s="18">
        <f t="shared" si="158"/>
        <v>0.74744940237825241</v>
      </c>
      <c r="Q66" s="18">
        <f t="shared" si="158"/>
        <v>0.77354425319972164</v>
      </c>
      <c r="S66" s="68">
        <f t="shared" si="109"/>
        <v>70.391394536326018</v>
      </c>
      <c r="T66" s="69">
        <f t="shared" si="110"/>
        <v>67.005247416999808</v>
      </c>
      <c r="U66" s="69">
        <f t="shared" si="111"/>
        <v>137.39664195332583</v>
      </c>
      <c r="W66" t="str">
        <f t="shared" si="141"/>
        <v>72 Customer service occupations</v>
      </c>
      <c r="X66" s="18">
        <f t="shared" si="159"/>
        <v>1.2287359156159714</v>
      </c>
      <c r="Y66" s="18">
        <f t="shared" si="159"/>
        <v>1.2506474038618609</v>
      </c>
      <c r="Z66" s="18">
        <f t="shared" si="159"/>
        <v>1.3032535777884131</v>
      </c>
      <c r="AA66" s="18">
        <f t="shared" si="159"/>
        <v>1.4368006834259055</v>
      </c>
      <c r="AB66" s="18">
        <f t="shared" si="159"/>
        <v>1.6079440348261291</v>
      </c>
      <c r="AD66" s="68">
        <f t="shared" si="113"/>
        <v>50.6227621013565</v>
      </c>
      <c r="AE66" s="69">
        <f t="shared" si="114"/>
        <v>63.256082551074222</v>
      </c>
      <c r="AF66" s="69">
        <f t="shared" si="115"/>
        <v>113.87884465243074</v>
      </c>
      <c r="AH66" t="str">
        <f t="shared" si="142"/>
        <v>72 Customer service occupations</v>
      </c>
      <c r="AI66" s="18">
        <f t="shared" si="160"/>
        <v>1.3966958807579262</v>
      </c>
      <c r="AJ66" s="18">
        <f t="shared" si="160"/>
        <v>1.5349792312055985</v>
      </c>
      <c r="AK66" s="18">
        <f t="shared" si="160"/>
        <v>1.706750656111252</v>
      </c>
      <c r="AL66" s="18">
        <f t="shared" si="160"/>
        <v>1.9649420433656466</v>
      </c>
      <c r="AM66" s="18">
        <f t="shared" si="160"/>
        <v>2.1330112764335567</v>
      </c>
      <c r="AO66" s="68">
        <f t="shared" si="117"/>
        <v>44.776013202786409</v>
      </c>
      <c r="AP66" s="69">
        <f t="shared" si="118"/>
        <v>67.714638541842092</v>
      </c>
      <c r="AQ66" s="69">
        <f t="shared" si="119"/>
        <v>112.49065174462849</v>
      </c>
      <c r="AS66" t="str">
        <f t="shared" si="143"/>
        <v>72 Customer service occupations</v>
      </c>
      <c r="AT66" s="18">
        <f t="shared" si="161"/>
        <v>1.7169473691423094</v>
      </c>
      <c r="AU66" s="18">
        <f t="shared" si="161"/>
        <v>1.787667292265718</v>
      </c>
      <c r="AV66" s="18">
        <f t="shared" si="161"/>
        <v>1.8314380243009964</v>
      </c>
      <c r="AW66" s="18">
        <f t="shared" si="161"/>
        <v>1.9786570987824497</v>
      </c>
      <c r="AX66" s="18">
        <f t="shared" si="161"/>
        <v>1.9531478945205434</v>
      </c>
      <c r="AZ66" s="68">
        <f t="shared" si="121"/>
        <v>24.723895832670831</v>
      </c>
      <c r="BA66" s="69">
        <f t="shared" si="122"/>
        <v>56.839618490866108</v>
      </c>
      <c r="BB66" s="69">
        <f t="shared" si="123"/>
        <v>81.563514323536936</v>
      </c>
      <c r="BD66" t="str">
        <f t="shared" si="144"/>
        <v>72 Customer service occupations</v>
      </c>
      <c r="BE66" s="18">
        <f t="shared" si="162"/>
        <v>2.0487864337158124</v>
      </c>
      <c r="BF66" s="18">
        <f t="shared" si="162"/>
        <v>2.0978760620596084</v>
      </c>
      <c r="BG66" s="18">
        <f t="shared" si="162"/>
        <v>2.1668264830709347</v>
      </c>
      <c r="BH66" s="18">
        <f t="shared" si="162"/>
        <v>2.3084752958259762</v>
      </c>
      <c r="BI66" s="18">
        <f t="shared" si="162"/>
        <v>2.433670232067108</v>
      </c>
      <c r="BK66" s="68">
        <f t="shared" si="125"/>
        <v>9.4139816410307731</v>
      </c>
      <c r="BL66" s="69">
        <f t="shared" si="126"/>
        <v>45.836894967814139</v>
      </c>
      <c r="BM66" s="69">
        <f t="shared" si="127"/>
        <v>55.250876608844912</v>
      </c>
      <c r="BO66" t="str">
        <f t="shared" si="145"/>
        <v>72 Customer service occupations</v>
      </c>
      <c r="BP66" s="18">
        <f t="shared" si="163"/>
        <v>2.1441725215041409</v>
      </c>
      <c r="BQ66" s="18">
        <f t="shared" si="163"/>
        <v>2.1931692047487896</v>
      </c>
      <c r="BR66" s="18">
        <f t="shared" si="163"/>
        <v>2.3292505460851771</v>
      </c>
      <c r="BS66" s="18">
        <f t="shared" si="163"/>
        <v>2.539750835675628</v>
      </c>
      <c r="BT66" s="18">
        <f t="shared" si="163"/>
        <v>2.8419286855039374</v>
      </c>
      <c r="BV66" s="68">
        <f t="shared" si="129"/>
        <v>0.92415086446236105</v>
      </c>
      <c r="BW66" s="69">
        <f t="shared" si="130"/>
        <v>46.562983342979948</v>
      </c>
      <c r="BX66" s="69">
        <f t="shared" si="131"/>
        <v>47.48713420744231</v>
      </c>
      <c r="BZ66" t="str">
        <f t="shared" si="146"/>
        <v>72 Customer service occupations</v>
      </c>
      <c r="CA66" s="18">
        <f t="shared" si="164"/>
        <v>1.6475699430393769</v>
      </c>
      <c r="CB66" s="18">
        <f t="shared" si="164"/>
        <v>1.7120618305187094</v>
      </c>
      <c r="CC66" s="18">
        <f t="shared" si="164"/>
        <v>1.7895421741665034</v>
      </c>
      <c r="CD66" s="18">
        <f t="shared" si="164"/>
        <v>1.9043167718745937</v>
      </c>
      <c r="CE66" s="18">
        <f t="shared" si="164"/>
        <v>2.4703496009603105</v>
      </c>
      <c r="CG66" s="68">
        <f t="shared" si="133"/>
        <v>-7.9887477199993118</v>
      </c>
      <c r="CH66" s="69">
        <f t="shared" si="134"/>
        <v>32.635288123043303</v>
      </c>
      <c r="CI66" s="69">
        <f t="shared" si="135"/>
        <v>24.646540403043993</v>
      </c>
      <c r="CK66" t="str">
        <f t="shared" si="147"/>
        <v>72 Customer service occupations</v>
      </c>
      <c r="CL66" s="18">
        <f t="shared" si="165"/>
        <v>1.5035862995986593</v>
      </c>
      <c r="CM66" s="18">
        <f t="shared" si="165"/>
        <v>1.884867990419109</v>
      </c>
      <c r="CN66" s="18">
        <f t="shared" si="165"/>
        <v>2.1480124480631861</v>
      </c>
      <c r="CO66" s="18">
        <f t="shared" si="165"/>
        <v>3.1719353703231388</v>
      </c>
      <c r="CP66" s="18">
        <f t="shared" si="165"/>
        <v>4.7003580332580546</v>
      </c>
      <c r="CR66" s="68">
        <f t="shared" si="137"/>
        <v>119.52142973450842</v>
      </c>
      <c r="CS66" s="69">
        <f t="shared" si="138"/>
        <v>48.85281612019697</v>
      </c>
      <c r="CT66" s="69">
        <f t="shared" si="139"/>
        <v>168.37424585470538</v>
      </c>
    </row>
    <row r="67" spans="1:98" x14ac:dyDescent="0.2">
      <c r="A67" t="str">
        <f t="shared" si="103"/>
        <v>81 Process, plant and machine operatives</v>
      </c>
      <c r="B67" s="18">
        <f t="shared" si="157"/>
        <v>0.21885425864026412</v>
      </c>
      <c r="C67" s="18">
        <f t="shared" si="157"/>
        <v>0.22992278049157114</v>
      </c>
      <c r="D67" s="18">
        <f t="shared" si="157"/>
        <v>0.20044380999665298</v>
      </c>
      <c r="E67" s="18">
        <f t="shared" si="157"/>
        <v>0.22018510480083159</v>
      </c>
      <c r="F67" s="18">
        <f t="shared" si="157"/>
        <v>0.25191780794767393</v>
      </c>
      <c r="H67" s="68">
        <f t="shared" si="105"/>
        <v>85.746550103409092</v>
      </c>
      <c r="I67" s="69">
        <f t="shared" si="106"/>
        <v>73.736782004325192</v>
      </c>
      <c r="J67" s="69">
        <f t="shared" si="107"/>
        <v>159.48333210773427</v>
      </c>
      <c r="L67" t="str">
        <f t="shared" si="140"/>
        <v>81 Process, plant and machine operatives</v>
      </c>
      <c r="M67" s="18">
        <f t="shared" si="158"/>
        <v>0.19191183843895948</v>
      </c>
      <c r="N67" s="18">
        <f t="shared" si="158"/>
        <v>0.18439581539764779</v>
      </c>
      <c r="O67" s="18">
        <f t="shared" si="158"/>
        <v>0.17288318469819777</v>
      </c>
      <c r="P67" s="18">
        <f t="shared" si="158"/>
        <v>0.20979950921582222</v>
      </c>
      <c r="Q67" s="18">
        <f t="shared" si="158"/>
        <v>0.25138182768446604</v>
      </c>
      <c r="S67" s="68">
        <f t="shared" si="109"/>
        <v>118.11635583805236</v>
      </c>
      <c r="T67" s="69">
        <f t="shared" si="110"/>
        <v>75.98993087849864</v>
      </c>
      <c r="U67" s="69">
        <f t="shared" si="111"/>
        <v>194.10628671655098</v>
      </c>
      <c r="W67" t="str">
        <f t="shared" si="141"/>
        <v>81 Process, plant and machine operatives</v>
      </c>
      <c r="X67" s="18">
        <f t="shared" si="159"/>
        <v>0.28085444326280634</v>
      </c>
      <c r="Y67" s="18">
        <f t="shared" si="159"/>
        <v>0.25801552272812373</v>
      </c>
      <c r="Z67" s="18">
        <f t="shared" si="159"/>
        <v>0.24028191745989971</v>
      </c>
      <c r="AA67" s="18">
        <f t="shared" si="159"/>
        <v>0.32202056748868563</v>
      </c>
      <c r="AB67" s="18">
        <f t="shared" si="159"/>
        <v>0.41798453935787944</v>
      </c>
      <c r="AD67" s="68">
        <f t="shared" si="113"/>
        <v>112.36734302791574</v>
      </c>
      <c r="AE67" s="69">
        <f t="shared" si="114"/>
        <v>79.035376645242479</v>
      </c>
      <c r="AF67" s="69">
        <f t="shared" si="115"/>
        <v>191.4027196731582</v>
      </c>
      <c r="AH67" t="str">
        <f t="shared" si="142"/>
        <v>81 Process, plant and machine operatives</v>
      </c>
      <c r="AI67" s="18">
        <f t="shared" si="160"/>
        <v>0.48629985609260057</v>
      </c>
      <c r="AJ67" s="18">
        <f t="shared" si="160"/>
        <v>0.49554268825655168</v>
      </c>
      <c r="AK67" s="18">
        <f t="shared" si="160"/>
        <v>0.47860132529016947</v>
      </c>
      <c r="AL67" s="18">
        <f t="shared" si="160"/>
        <v>0.67291780510738652</v>
      </c>
      <c r="AM67" s="18">
        <f t="shared" si="160"/>
        <v>0.92946461756875753</v>
      </c>
      <c r="AO67" s="68">
        <f t="shared" si="117"/>
        <v>124.97409065710005</v>
      </c>
      <c r="AP67" s="69">
        <f t="shared" si="118"/>
        <v>80.444074590839833</v>
      </c>
      <c r="AQ67" s="69">
        <f t="shared" si="119"/>
        <v>205.41816524793987</v>
      </c>
      <c r="AS67" t="str">
        <f t="shared" si="143"/>
        <v>81 Process, plant and machine operatives</v>
      </c>
      <c r="AT67" s="18">
        <f t="shared" si="161"/>
        <v>1.0304600726708701</v>
      </c>
      <c r="AU67" s="18">
        <f t="shared" si="161"/>
        <v>1.0040810012622448</v>
      </c>
      <c r="AV67" s="18">
        <f t="shared" si="161"/>
        <v>0.94669861908056019</v>
      </c>
      <c r="AW67" s="18">
        <f t="shared" si="161"/>
        <v>1.1295337553242393</v>
      </c>
      <c r="AX67" s="18">
        <f t="shared" si="161"/>
        <v>1.3020629598590032</v>
      </c>
      <c r="AZ67" s="68">
        <f t="shared" si="121"/>
        <v>60.852200223774034</v>
      </c>
      <c r="BA67" s="69">
        <f t="shared" si="122"/>
        <v>64.013642819165497</v>
      </c>
      <c r="BB67" s="69">
        <f t="shared" si="123"/>
        <v>124.8658430429395</v>
      </c>
      <c r="BD67" t="str">
        <f t="shared" si="144"/>
        <v>81 Process, plant and machine operatives</v>
      </c>
      <c r="BE67" s="18">
        <f t="shared" si="162"/>
        <v>1.7602464045158144</v>
      </c>
      <c r="BF67" s="18">
        <f t="shared" si="162"/>
        <v>1.8096680388329087</v>
      </c>
      <c r="BG67" s="18">
        <f t="shared" si="162"/>
        <v>1.668699484057736</v>
      </c>
      <c r="BH67" s="18">
        <f t="shared" si="162"/>
        <v>1.9422574381141664</v>
      </c>
      <c r="BI67" s="18">
        <f t="shared" si="162"/>
        <v>2.1760308457766584</v>
      </c>
      <c r="BK67" s="68">
        <f t="shared" si="125"/>
        <v>27.034634719966853</v>
      </c>
      <c r="BL67" s="69">
        <f t="shared" si="126"/>
        <v>42.934580959767139</v>
      </c>
      <c r="BM67" s="69">
        <f t="shared" si="127"/>
        <v>69.969215679733992</v>
      </c>
      <c r="BO67" t="str">
        <f t="shared" si="145"/>
        <v>81 Process, plant and machine operatives</v>
      </c>
      <c r="BP67" s="18">
        <f t="shared" si="163"/>
        <v>2.1803506864468019</v>
      </c>
      <c r="BQ67" s="18">
        <f t="shared" si="163"/>
        <v>2.4260795539655682</v>
      </c>
      <c r="BR67" s="18">
        <f t="shared" si="163"/>
        <v>2.1792933724357448</v>
      </c>
      <c r="BS67" s="18">
        <f t="shared" si="163"/>
        <v>2.4761335083700304</v>
      </c>
      <c r="BT67" s="18">
        <f t="shared" si="163"/>
        <v>2.6821408595998606</v>
      </c>
      <c r="BV67" s="68">
        <f t="shared" si="129"/>
        <v>1.8038069051616166</v>
      </c>
      <c r="BW67" s="69">
        <f t="shared" si="130"/>
        <v>40.790238624290296</v>
      </c>
      <c r="BX67" s="69">
        <f t="shared" si="131"/>
        <v>42.594045529451918</v>
      </c>
      <c r="BZ67" t="str">
        <f t="shared" si="146"/>
        <v>81 Process, plant and machine operatives</v>
      </c>
      <c r="CA67" s="18">
        <f t="shared" si="164"/>
        <v>2.8816433522778619</v>
      </c>
      <c r="CB67" s="18">
        <f t="shared" si="164"/>
        <v>2.6603282985359593</v>
      </c>
      <c r="CC67" s="18">
        <f t="shared" si="164"/>
        <v>2.5817408479131365</v>
      </c>
      <c r="CD67" s="18">
        <f t="shared" si="164"/>
        <v>2.5819712111784829</v>
      </c>
      <c r="CE67" s="18">
        <f t="shared" si="164"/>
        <v>1.6394838787681327</v>
      </c>
      <c r="CG67" s="68">
        <f t="shared" si="133"/>
        <v>-57.672856033192858</v>
      </c>
      <c r="CH67" s="69">
        <f t="shared" si="134"/>
        <v>25.772382058783766</v>
      </c>
      <c r="CI67" s="69">
        <f t="shared" si="135"/>
        <v>-31.900473974409081</v>
      </c>
      <c r="CK67" t="str">
        <f t="shared" si="147"/>
        <v>81 Process, plant and machine operatives</v>
      </c>
      <c r="CL67" s="18">
        <f t="shared" si="165"/>
        <v>3.9722173547082713</v>
      </c>
      <c r="CM67" s="18">
        <f t="shared" si="165"/>
        <v>3.4746806614477967</v>
      </c>
      <c r="CN67" s="18">
        <f t="shared" si="165"/>
        <v>3.1947851208469618</v>
      </c>
      <c r="CO67" s="18">
        <f t="shared" si="165"/>
        <v>2.1752161576710436</v>
      </c>
      <c r="CP67" s="18">
        <f t="shared" si="165"/>
        <v>1.5820421478063635</v>
      </c>
      <c r="CR67" s="68">
        <f t="shared" si="137"/>
        <v>-50.322563970560473</v>
      </c>
      <c r="CS67" s="69">
        <f t="shared" si="138"/>
        <v>14.694811466283769</v>
      </c>
      <c r="CT67" s="69">
        <f t="shared" si="139"/>
        <v>-35.6277525042767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0.53297291739463293</v>
      </c>
      <c r="C68" s="18">
        <f t="shared" si="157"/>
        <v>0.56392133750388196</v>
      </c>
      <c r="D68" s="18">
        <f t="shared" si="157"/>
        <v>0.47880736336320207</v>
      </c>
      <c r="E68" s="18">
        <f t="shared" si="157"/>
        <v>0.51956027811014061</v>
      </c>
      <c r="F68" s="18">
        <f t="shared" si="157"/>
        <v>0.55136625023672503</v>
      </c>
      <c r="H68" s="68">
        <f t="shared" si="105"/>
        <v>70.189943886121</v>
      </c>
      <c r="I68" s="69">
        <f t="shared" si="106"/>
        <v>90.081121402165422</v>
      </c>
      <c r="J68" s="69">
        <f t="shared" si="107"/>
        <v>160.27106528828639</v>
      </c>
      <c r="L68" t="str">
        <f t="shared" si="140"/>
        <v>82 Transport and mobile machine drivers and operatives</v>
      </c>
      <c r="M68" s="18">
        <f t="shared" si="158"/>
        <v>0.55570784959350672</v>
      </c>
      <c r="N68" s="18">
        <f t="shared" si="158"/>
        <v>0.61873086210066697</v>
      </c>
      <c r="O68" s="18">
        <f t="shared" si="158"/>
        <v>0.56327036273284614</v>
      </c>
      <c r="P68" s="18">
        <f t="shared" si="158"/>
        <v>0.55801607426955302</v>
      </c>
      <c r="Q68" s="18">
        <f t="shared" si="158"/>
        <v>0.58483592165776022</v>
      </c>
      <c r="S68" s="68">
        <f t="shared" si="109"/>
        <v>55.748634191134109</v>
      </c>
      <c r="T68" s="69">
        <f t="shared" si="110"/>
        <v>81.462118873717358</v>
      </c>
      <c r="U68" s="69">
        <f t="shared" si="111"/>
        <v>137.21075306485147</v>
      </c>
      <c r="W68" t="str">
        <f t="shared" si="141"/>
        <v>82 Transport and mobile machine drivers and operatives</v>
      </c>
      <c r="X68" s="18">
        <f t="shared" si="159"/>
        <v>0.69658986851737714</v>
      </c>
      <c r="Y68" s="18">
        <f t="shared" si="159"/>
        <v>0.81302148896920534</v>
      </c>
      <c r="Z68" s="18">
        <f t="shared" si="159"/>
        <v>0.70931422229097862</v>
      </c>
      <c r="AA68" s="18">
        <f t="shared" si="159"/>
        <v>0.72590455385960484</v>
      </c>
      <c r="AB68" s="18">
        <f t="shared" si="159"/>
        <v>0.83567575970163244</v>
      </c>
      <c r="AD68" s="68">
        <f t="shared" si="113"/>
        <v>43.82942403967958</v>
      </c>
      <c r="AE68" s="69">
        <f t="shared" si="114"/>
        <v>80.119908227749576</v>
      </c>
      <c r="AF68" s="69">
        <f t="shared" si="115"/>
        <v>123.94933226742914</v>
      </c>
      <c r="AH68" t="str">
        <f t="shared" si="142"/>
        <v>82 Transport and mobile machine drivers and operatives</v>
      </c>
      <c r="AI68" s="18">
        <f t="shared" si="160"/>
        <v>1.2644767511476662</v>
      </c>
      <c r="AJ68" s="18">
        <f t="shared" si="160"/>
        <v>1.5029159310220601</v>
      </c>
      <c r="AK68" s="18">
        <f t="shared" si="160"/>
        <v>1.3078888016947279</v>
      </c>
      <c r="AL68" s="18">
        <f t="shared" si="160"/>
        <v>1.414641784476101</v>
      </c>
      <c r="AM68" s="18">
        <f t="shared" si="160"/>
        <v>1.5076031077372956</v>
      </c>
      <c r="AO68" s="68">
        <f t="shared" si="117"/>
        <v>33.533349485519793</v>
      </c>
      <c r="AP68" s="69">
        <f t="shared" si="118"/>
        <v>78.660846585471973</v>
      </c>
      <c r="AQ68" s="69">
        <f t="shared" si="119"/>
        <v>112.19419607099177</v>
      </c>
      <c r="AS68" t="str">
        <f t="shared" si="143"/>
        <v>82 Transport and mobile machine drivers and operatives</v>
      </c>
      <c r="AT68" s="18">
        <f t="shared" si="161"/>
        <v>1.9688212965332845</v>
      </c>
      <c r="AU68" s="18">
        <f t="shared" si="161"/>
        <v>2.2251421865411793</v>
      </c>
      <c r="AV68" s="18">
        <f t="shared" si="161"/>
        <v>2.0506803702804461</v>
      </c>
      <c r="AW68" s="18">
        <f t="shared" si="161"/>
        <v>2.0612265299581822</v>
      </c>
      <c r="AX68" s="18">
        <f t="shared" si="161"/>
        <v>2.0854695837836492</v>
      </c>
      <c r="AZ68" s="68">
        <f t="shared" si="121"/>
        <v>18.935814402368401</v>
      </c>
      <c r="BA68" s="69">
        <f t="shared" si="122"/>
        <v>73.779544699461496</v>
      </c>
      <c r="BB68" s="69">
        <f t="shared" si="123"/>
        <v>92.715359101829904</v>
      </c>
      <c r="BD68" t="str">
        <f t="shared" si="144"/>
        <v>82 Transport and mobile machine drivers and operatives</v>
      </c>
      <c r="BE68" s="18">
        <f t="shared" si="162"/>
        <v>3.3424770145933862</v>
      </c>
      <c r="BF68" s="18">
        <f t="shared" si="162"/>
        <v>3.7087303328612471</v>
      </c>
      <c r="BG68" s="18">
        <f t="shared" si="162"/>
        <v>3.3372869555677336</v>
      </c>
      <c r="BH68" s="18">
        <f t="shared" si="162"/>
        <v>3.6354411298131226</v>
      </c>
      <c r="BI68" s="18">
        <f t="shared" si="162"/>
        <v>4.091163409099785</v>
      </c>
      <c r="BK68" s="68">
        <f t="shared" si="125"/>
        <v>19.423144691031158</v>
      </c>
      <c r="BL68" s="69">
        <f t="shared" si="126"/>
        <v>55.869832554259055</v>
      </c>
      <c r="BM68" s="69">
        <f t="shared" si="127"/>
        <v>75.292977245290217</v>
      </c>
      <c r="BO68" t="str">
        <f t="shared" si="145"/>
        <v>82 Transport and mobile machine drivers and operatives</v>
      </c>
      <c r="BP68" s="18">
        <f t="shared" si="163"/>
        <v>4.910246080604729</v>
      </c>
      <c r="BQ68" s="18">
        <f t="shared" si="163"/>
        <v>5.7841828026279396</v>
      </c>
      <c r="BR68" s="18">
        <f t="shared" si="163"/>
        <v>4.8886692971224148</v>
      </c>
      <c r="BS68" s="18">
        <f t="shared" si="163"/>
        <v>5.1274994313350533</v>
      </c>
      <c r="BT68" s="18">
        <f t="shared" si="163"/>
        <v>5.7180541462961427</v>
      </c>
      <c r="BV68" s="68">
        <f t="shared" si="129"/>
        <v>-3.2489385507160113</v>
      </c>
      <c r="BW68" s="69">
        <f t="shared" si="130"/>
        <v>53.617579197679511</v>
      </c>
      <c r="BX68" s="69">
        <f t="shared" si="131"/>
        <v>50.368640646963492</v>
      </c>
      <c r="BZ68" t="str">
        <f t="shared" si="146"/>
        <v>82 Transport and mobile machine drivers and operatives</v>
      </c>
      <c r="CA68" s="18">
        <f t="shared" si="164"/>
        <v>6.9314394103568615</v>
      </c>
      <c r="CB68" s="18">
        <f t="shared" si="164"/>
        <v>6.6708280099890978</v>
      </c>
      <c r="CC68" s="18">
        <f t="shared" si="164"/>
        <v>5.880156251053748</v>
      </c>
      <c r="CD68" s="18">
        <f t="shared" si="164"/>
        <v>5.6982380181486336</v>
      </c>
      <c r="CE68" s="18">
        <f t="shared" si="164"/>
        <v>6.1259327076517671</v>
      </c>
      <c r="CG68" s="68">
        <f t="shared" si="133"/>
        <v>-30.560303145010998</v>
      </c>
      <c r="CH68" s="69">
        <f t="shared" si="134"/>
        <v>38.616819834922836</v>
      </c>
      <c r="CI68" s="69">
        <f t="shared" si="135"/>
        <v>8.0565166899118399</v>
      </c>
      <c r="CK68" t="str">
        <f t="shared" si="147"/>
        <v>82 Transport and mobile machine drivers and operatives</v>
      </c>
      <c r="CL68" s="18">
        <f t="shared" si="165"/>
        <v>8.5560483296219303</v>
      </c>
      <c r="CM68" s="18">
        <f t="shared" si="165"/>
        <v>9.772451692859832</v>
      </c>
      <c r="CN68" s="18">
        <f t="shared" si="165"/>
        <v>8.8232845577119949</v>
      </c>
      <c r="CO68" s="18">
        <f t="shared" si="165"/>
        <v>8.6823155395109328</v>
      </c>
      <c r="CP68" s="18">
        <f t="shared" si="165"/>
        <v>6.4665560616751048</v>
      </c>
      <c r="CR68" s="68">
        <f t="shared" si="137"/>
        <v>-26.476607558408595</v>
      </c>
      <c r="CS68" s="69">
        <f t="shared" si="138"/>
        <v>33.573166083330086</v>
      </c>
      <c r="CT68" s="69">
        <f t="shared" si="139"/>
        <v>7.0965585249214955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7.0262743626194422E-3</v>
      </c>
      <c r="C69" s="18">
        <f t="shared" si="157"/>
        <v>4.2671321151646745E-3</v>
      </c>
      <c r="D69" s="18">
        <f t="shared" si="157"/>
        <v>3.9970035440040014E-3</v>
      </c>
      <c r="E69" s="18">
        <f t="shared" si="157"/>
        <v>1.4656993105792491E-2</v>
      </c>
      <c r="F69" s="18">
        <f t="shared" si="157"/>
        <v>1.7864502541200658E-2</v>
      </c>
      <c r="H69" s="68">
        <f t="shared" si="105"/>
        <v>560.55796050942877</v>
      </c>
      <c r="I69" s="69">
        <f t="shared" si="106"/>
        <v>335.53039674914891</v>
      </c>
      <c r="J69" s="69">
        <f t="shared" si="107"/>
        <v>896.08835725857773</v>
      </c>
      <c r="L69" t="str">
        <f t="shared" si="140"/>
        <v>91 Elementary trades and related occupations</v>
      </c>
      <c r="M69" s="18">
        <f t="shared" si="158"/>
        <v>0.11378463086963242</v>
      </c>
      <c r="N69" s="18">
        <f t="shared" si="158"/>
        <v>0.10907509139277968</v>
      </c>
      <c r="O69" s="18">
        <f t="shared" si="158"/>
        <v>9.4298038846110058E-2</v>
      </c>
      <c r="P69" s="18">
        <f t="shared" si="158"/>
        <v>0.17725967766361064</v>
      </c>
      <c r="Q69" s="18">
        <f t="shared" si="158"/>
        <v>0.22842614520990884</v>
      </c>
      <c r="S69" s="68">
        <f t="shared" si="109"/>
        <v>263.37099497885254</v>
      </c>
      <c r="T69" s="69">
        <f t="shared" si="110"/>
        <v>143.17611675117362</v>
      </c>
      <c r="U69" s="69">
        <f t="shared" si="111"/>
        <v>406.54711173002613</v>
      </c>
      <c r="W69" t="str">
        <f t="shared" si="141"/>
        <v>91 Elementary trades and related occupations</v>
      </c>
      <c r="X69" s="18">
        <f t="shared" si="159"/>
        <v>0.23916062371831495</v>
      </c>
      <c r="Y69" s="18">
        <f t="shared" si="159"/>
        <v>0.22434238393416769</v>
      </c>
      <c r="Z69" s="18">
        <f t="shared" si="159"/>
        <v>0.19713052640364109</v>
      </c>
      <c r="AA69" s="18">
        <f t="shared" si="159"/>
        <v>0.46443757130174673</v>
      </c>
      <c r="AB69" s="18">
        <f t="shared" si="159"/>
        <v>0.57671489118238084</v>
      </c>
      <c r="AD69" s="68">
        <f t="shared" si="113"/>
        <v>257.1543039919834</v>
      </c>
      <c r="AE69" s="69">
        <f t="shared" si="114"/>
        <v>170.19810557270947</v>
      </c>
      <c r="AF69" s="69">
        <f t="shared" si="115"/>
        <v>427.35240956469295</v>
      </c>
      <c r="AH69" t="str">
        <f t="shared" si="142"/>
        <v>91 Elementary trades and related occupations</v>
      </c>
      <c r="AI69" s="18">
        <f t="shared" si="160"/>
        <v>0.68551359861747696</v>
      </c>
      <c r="AJ69" s="18">
        <f t="shared" si="160"/>
        <v>0.73234374102582078</v>
      </c>
      <c r="AK69" s="18">
        <f t="shared" si="160"/>
        <v>0.60001740026124772</v>
      </c>
      <c r="AL69" s="18">
        <f t="shared" si="160"/>
        <v>1.344811644744266</v>
      </c>
      <c r="AM69" s="18">
        <f t="shared" si="160"/>
        <v>1.7271610134224857</v>
      </c>
      <c r="AO69" s="68">
        <f t="shared" si="117"/>
        <v>233.45905984959541</v>
      </c>
      <c r="AP69" s="69">
        <f t="shared" si="118"/>
        <v>152.91783243389898</v>
      </c>
      <c r="AQ69" s="69">
        <f t="shared" si="119"/>
        <v>386.37689228349433</v>
      </c>
      <c r="AS69" t="str">
        <f t="shared" si="143"/>
        <v>91 Elementary trades and related occupations</v>
      </c>
      <c r="AT69" s="18">
        <f t="shared" si="161"/>
        <v>0.68384859225838024</v>
      </c>
      <c r="AU69" s="18">
        <f t="shared" si="161"/>
        <v>0.6116223848623602</v>
      </c>
      <c r="AV69" s="18">
        <f t="shared" si="161"/>
        <v>0.61345572579986396</v>
      </c>
      <c r="AW69" s="18">
        <f t="shared" si="161"/>
        <v>1.3983013085865128</v>
      </c>
      <c r="AX69" s="18">
        <f t="shared" si="161"/>
        <v>1.6690575493504671</v>
      </c>
      <c r="AZ69" s="68">
        <f t="shared" si="121"/>
        <v>218.19609967530721</v>
      </c>
      <c r="BA69" s="69">
        <f t="shared" si="122"/>
        <v>145.13186648311026</v>
      </c>
      <c r="BB69" s="69">
        <f t="shared" si="123"/>
        <v>363.32796615841744</v>
      </c>
      <c r="BD69" t="str">
        <f t="shared" si="144"/>
        <v>91 Elementary trades and related occupations</v>
      </c>
      <c r="BE69" s="18">
        <f t="shared" si="162"/>
        <v>1.0824523823807186</v>
      </c>
      <c r="BF69" s="18">
        <f t="shared" si="162"/>
        <v>0.95360756535179603</v>
      </c>
      <c r="BG69" s="18">
        <f t="shared" si="162"/>
        <v>0.89500877592460482</v>
      </c>
      <c r="BH69" s="18">
        <f t="shared" si="162"/>
        <v>1.7452388731467288</v>
      </c>
      <c r="BI69" s="18">
        <f t="shared" si="162"/>
        <v>2.205195414999972</v>
      </c>
      <c r="BK69" s="68">
        <f t="shared" si="125"/>
        <v>140.02419099080089</v>
      </c>
      <c r="BL69" s="69">
        <f t="shared" si="126"/>
        <v>91.440164012577924</v>
      </c>
      <c r="BM69" s="69">
        <f t="shared" si="127"/>
        <v>231.46435500337881</v>
      </c>
      <c r="BO69" t="str">
        <f t="shared" si="145"/>
        <v>91 Elementary trades and related occupations</v>
      </c>
      <c r="BP69" s="18">
        <f t="shared" si="163"/>
        <v>1.7758385071908092</v>
      </c>
      <c r="BQ69" s="18">
        <f t="shared" si="163"/>
        <v>1.7045221371619144</v>
      </c>
      <c r="BR69" s="18">
        <f t="shared" si="163"/>
        <v>1.5673313345044595</v>
      </c>
      <c r="BS69" s="18">
        <f t="shared" si="163"/>
        <v>2.8002143046277559</v>
      </c>
      <c r="BT69" s="18">
        <f t="shared" si="163"/>
        <v>3.4497125150194012</v>
      </c>
      <c r="BV69" s="68">
        <f t="shared" si="129"/>
        <v>82.062382825269367</v>
      </c>
      <c r="BW69" s="69">
        <f t="shared" si="130"/>
        <v>67.972084056700879</v>
      </c>
      <c r="BX69" s="69">
        <f t="shared" si="131"/>
        <v>150.03446688197025</v>
      </c>
      <c r="BZ69" t="str">
        <f t="shared" si="146"/>
        <v>91 Elementary trades and related occupations</v>
      </c>
      <c r="CA69" s="18">
        <f t="shared" si="164"/>
        <v>3.1910077014545744</v>
      </c>
      <c r="CB69" s="18">
        <f t="shared" si="164"/>
        <v>2.8129729429492776</v>
      </c>
      <c r="CC69" s="18">
        <f t="shared" si="164"/>
        <v>2.717860145940878</v>
      </c>
      <c r="CD69" s="18">
        <f t="shared" si="164"/>
        <v>4.7737864109756645</v>
      </c>
      <c r="CE69" s="18">
        <f t="shared" si="164"/>
        <v>5.9854921363476272</v>
      </c>
      <c r="CG69" s="68">
        <f t="shared" si="133"/>
        <v>46.790253406945645</v>
      </c>
      <c r="CH69" s="69">
        <f t="shared" si="134"/>
        <v>59.32065790074472</v>
      </c>
      <c r="CI69" s="69">
        <f t="shared" si="135"/>
        <v>106.11091130769037</v>
      </c>
      <c r="CK69" t="str">
        <f t="shared" si="147"/>
        <v>91 Elementary trades and related occupations</v>
      </c>
      <c r="CL69" s="18">
        <f t="shared" si="165"/>
        <v>4.5707512896618825</v>
      </c>
      <c r="CM69" s="18">
        <f t="shared" si="165"/>
        <v>3.8581994331143203</v>
      </c>
      <c r="CN69" s="18">
        <f t="shared" si="165"/>
        <v>3.9314476347898268</v>
      </c>
      <c r="CO69" s="18">
        <f t="shared" si="165"/>
        <v>8.2115839614641839</v>
      </c>
      <c r="CP69" s="18">
        <f t="shared" si="165"/>
        <v>9.1211373286971433</v>
      </c>
      <c r="CR69" s="68">
        <f t="shared" si="137"/>
        <v>132.74441884245513</v>
      </c>
      <c r="CS69" s="69">
        <f t="shared" si="138"/>
        <v>62.851546431287765</v>
      </c>
      <c r="CT69" s="69">
        <f t="shared" si="139"/>
        <v>195.59596527374291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0.43011225512967655</v>
      </c>
      <c r="C70" s="18">
        <f t="shared" si="157"/>
        <v>0.43359288806054258</v>
      </c>
      <c r="D70" s="18">
        <f t="shared" si="157"/>
        <v>0.42598060734465804</v>
      </c>
      <c r="E70" s="18">
        <f t="shared" si="157"/>
        <v>0.38873675214324299</v>
      </c>
      <c r="F70" s="18">
        <f t="shared" si="157"/>
        <v>0.37926883362063796</v>
      </c>
      <c r="H70" s="68">
        <f t="shared" si="105"/>
        <v>31.586660258356929</v>
      </c>
      <c r="I70" s="69">
        <f t="shared" si="106"/>
        <v>63.485332378520432</v>
      </c>
      <c r="J70" s="69">
        <f t="shared" si="107"/>
        <v>95.071992636877354</v>
      </c>
      <c r="L70" t="str">
        <f t="shared" ref="L70" si="166">A70</f>
        <v>92 Elementary administration and service occupations</v>
      </c>
      <c r="M70" s="18">
        <f t="shared" si="158"/>
        <v>1.5967325790359896</v>
      </c>
      <c r="N70" s="18">
        <f t="shared" si="158"/>
        <v>1.7921103257660225</v>
      </c>
      <c r="O70" s="18">
        <f t="shared" si="158"/>
        <v>1.7823889752143269</v>
      </c>
      <c r="P70" s="18">
        <f t="shared" si="158"/>
        <v>1.7400272590133163</v>
      </c>
      <c r="Q70" s="18">
        <f t="shared" si="158"/>
        <v>1.7922367278912301</v>
      </c>
      <c r="S70" s="68">
        <f t="shared" si="109"/>
        <v>50.834258814888223</v>
      </c>
      <c r="T70" s="69">
        <f t="shared" si="110"/>
        <v>70.629689840701985</v>
      </c>
      <c r="U70" s="69">
        <f t="shared" si="111"/>
        <v>121.4639486555902</v>
      </c>
      <c r="W70" t="str">
        <f t="shared" ref="W70" si="167">A70</f>
        <v>92 Elementary administration and service occupations</v>
      </c>
      <c r="X70" s="18">
        <f t="shared" si="159"/>
        <v>2.8165939956749848</v>
      </c>
      <c r="Y70" s="18">
        <f t="shared" si="159"/>
        <v>3.1836135220551816</v>
      </c>
      <c r="Z70" s="18">
        <f t="shared" si="159"/>
        <v>3.1575707294429054</v>
      </c>
      <c r="AA70" s="18">
        <f t="shared" si="159"/>
        <v>3.0971005793152919</v>
      </c>
      <c r="AB70" s="18">
        <f t="shared" si="159"/>
        <v>3.361720114363985</v>
      </c>
      <c r="AD70" s="68">
        <f t="shared" si="113"/>
        <v>29.974175022867104</v>
      </c>
      <c r="AE70" s="69">
        <f t="shared" si="114"/>
        <v>70.948139776235664</v>
      </c>
      <c r="AF70" s="69">
        <f t="shared" si="115"/>
        <v>100.92231479910276</v>
      </c>
      <c r="AH70" t="str">
        <f t="shared" ref="AH70" si="168">L70</f>
        <v>92 Elementary administration and service occupations</v>
      </c>
      <c r="AI70" s="18">
        <f t="shared" si="160"/>
        <v>5.7035203944344053</v>
      </c>
      <c r="AJ70" s="18">
        <f t="shared" si="160"/>
        <v>6.8766655448747276</v>
      </c>
      <c r="AK70" s="18">
        <f t="shared" si="160"/>
        <v>6.8453696072916026</v>
      </c>
      <c r="AL70" s="18">
        <f t="shared" si="160"/>
        <v>6.8122528673945357</v>
      </c>
      <c r="AM70" s="18">
        <f t="shared" si="160"/>
        <v>7.4534687529743158</v>
      </c>
      <c r="AO70" s="68">
        <f t="shared" si="117"/>
        <v>26.134843554844707</v>
      </c>
      <c r="AP70" s="69">
        <f t="shared" si="118"/>
        <v>66.582727093282699</v>
      </c>
      <c r="AQ70" s="69">
        <f t="shared" si="119"/>
        <v>92.717570648127406</v>
      </c>
      <c r="AS70" t="str">
        <f t="shared" ref="AS70" si="169">W70</f>
        <v>92 Elementary administration and service occupations</v>
      </c>
      <c r="AT70" s="18">
        <f t="shared" si="161"/>
        <v>4.8356657256178019</v>
      </c>
      <c r="AU70" s="18">
        <f t="shared" si="161"/>
        <v>5.2113307523668038</v>
      </c>
      <c r="AV70" s="18">
        <f t="shared" si="161"/>
        <v>5.3865942520444081</v>
      </c>
      <c r="AW70" s="18">
        <f t="shared" si="161"/>
        <v>5.2001691975353941</v>
      </c>
      <c r="AX70" s="18">
        <f t="shared" si="161"/>
        <v>5.739484919453008</v>
      </c>
      <c r="AZ70" s="68">
        <f t="shared" si="121"/>
        <v>24.613593674719159</v>
      </c>
      <c r="BA70" s="69">
        <f t="shared" si="122"/>
        <v>65.07960003436277</v>
      </c>
      <c r="BB70" s="69">
        <f t="shared" si="123"/>
        <v>89.693193709081925</v>
      </c>
      <c r="BD70" t="str">
        <f t="shared" ref="BD70" si="170">AH70</f>
        <v>92 Elementary administration and service occupations</v>
      </c>
      <c r="BE70" s="18">
        <f t="shared" si="162"/>
        <v>9.2180243936150141</v>
      </c>
      <c r="BF70" s="18">
        <f t="shared" si="162"/>
        <v>8.9491431797375505</v>
      </c>
      <c r="BG70" s="18">
        <f t="shared" si="162"/>
        <v>8.6701692352216586</v>
      </c>
      <c r="BH70" s="18">
        <f t="shared" si="162"/>
        <v>7.3278384283921234</v>
      </c>
      <c r="BI70" s="18">
        <f t="shared" si="162"/>
        <v>6.7454997262506238</v>
      </c>
      <c r="BK70" s="68">
        <f t="shared" si="125"/>
        <v>-24.208276704932043</v>
      </c>
      <c r="BL70" s="69">
        <f t="shared" si="126"/>
        <v>41.172722134040235</v>
      </c>
      <c r="BM70" s="69">
        <f t="shared" si="127"/>
        <v>16.964445429108189</v>
      </c>
      <c r="BO70" t="str">
        <f t="shared" ref="BO70" si="171">AS70</f>
        <v>92 Elementary administration and service occupations</v>
      </c>
      <c r="BP70" s="18">
        <f t="shared" si="163"/>
        <v>14.356062384577168</v>
      </c>
      <c r="BQ70" s="18">
        <f t="shared" si="163"/>
        <v>15.273754312025142</v>
      </c>
      <c r="BR70" s="18">
        <f t="shared" si="163"/>
        <v>14.756646673559946</v>
      </c>
      <c r="BS70" s="18">
        <f t="shared" si="163"/>
        <v>14.061467717647446</v>
      </c>
      <c r="BT70" s="18">
        <f t="shared" si="163"/>
        <v>14.585440601208491</v>
      </c>
      <c r="BV70" s="68">
        <f t="shared" si="129"/>
        <v>-18.242047157888766</v>
      </c>
      <c r="BW70" s="69">
        <f t="shared" si="130"/>
        <v>41.013812898875848</v>
      </c>
      <c r="BX70" s="69">
        <f t="shared" si="131"/>
        <v>22.771765740987085</v>
      </c>
      <c r="BZ70" t="str">
        <f t="shared" ref="BZ70" si="172">BD70</f>
        <v>92 Elementary administration and service occupations</v>
      </c>
      <c r="CA70" s="18">
        <f t="shared" si="164"/>
        <v>18.965847357602804</v>
      </c>
      <c r="CB70" s="18">
        <f t="shared" si="164"/>
        <v>20.687909705054064</v>
      </c>
      <c r="CC70" s="18">
        <f t="shared" si="164"/>
        <v>19.957890096841652</v>
      </c>
      <c r="CD70" s="18">
        <f t="shared" si="164"/>
        <v>19.298902653783447</v>
      </c>
      <c r="CE70" s="18">
        <f t="shared" si="164"/>
        <v>20.297306974590008</v>
      </c>
      <c r="CG70" s="68">
        <f t="shared" si="133"/>
        <v>-32.212712784072714</v>
      </c>
      <c r="CH70" s="69">
        <f t="shared" si="134"/>
        <v>33.474270631256708</v>
      </c>
      <c r="CI70" s="69">
        <f t="shared" si="135"/>
        <v>1.2615578471840001</v>
      </c>
      <c r="CK70" t="str">
        <f t="shared" ref="CK70" si="173">BO70</f>
        <v>92 Elementary administration and service occupations</v>
      </c>
      <c r="CL70" s="18">
        <f t="shared" si="165"/>
        <v>26.977452953111314</v>
      </c>
      <c r="CM70" s="18">
        <f t="shared" si="165"/>
        <v>24.43043515341752</v>
      </c>
      <c r="CN70" s="18">
        <f t="shared" si="165"/>
        <v>23.491144342101702</v>
      </c>
      <c r="CO70" s="18">
        <f t="shared" si="165"/>
        <v>14.551788320465642</v>
      </c>
      <c r="CP70" s="18">
        <f t="shared" si="165"/>
        <v>9.8103880405475277</v>
      </c>
      <c r="CR70" s="68">
        <f t="shared" si="137"/>
        <v>-58.104749762443916</v>
      </c>
      <c r="CS70" s="69">
        <f t="shared" si="138"/>
        <v>14.41917504101529</v>
      </c>
      <c r="CT70" s="69">
        <f t="shared" si="139"/>
        <v>-43.68557472142863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47.793228671610834</v>
      </c>
      <c r="I72" s="67">
        <f>IF(D35&gt;0,I35/D35*100,0)</f>
        <v>59.545949793506445</v>
      </c>
      <c r="J72" s="67">
        <f t="shared" ref="J72" si="175">IF(D35&gt;0,(J35/D35)*100,0)</f>
        <v>107.33917846511727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50.005474060677344</v>
      </c>
      <c r="T72" s="67">
        <f t="shared" ref="T72" si="177">IF(O35&gt;0,T35/O35*100,0)</f>
        <v>62.683598910085934</v>
      </c>
      <c r="U72" s="67">
        <f t="shared" ref="U72" si="178">IF(O35&gt;0,(U35/O35)*100,0)</f>
        <v>112.68907297076329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22.08114794629169</v>
      </c>
      <c r="AE72" s="67">
        <f t="shared" ref="AE72" si="180">IF(Z35&gt;0,AE35/Z35*100,0)</f>
        <v>58.205580375756597</v>
      </c>
      <c r="AF72" s="67">
        <f t="shared" ref="AF72" si="181">IF(Z35&gt;0,(AF35/Z35)*100,0)</f>
        <v>80.28672832204829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15.843998694736397</v>
      </c>
      <c r="AP72" s="67">
        <f t="shared" ref="AP72" si="183">IF(AK35&gt;0,AP35/AK35*100,0)</f>
        <v>55.452910577245532</v>
      </c>
      <c r="AQ72" s="67">
        <f t="shared" ref="AQ72" si="184">IF(AK35&gt;0,(AQ35/AK35)*100,0)</f>
        <v>71.296909271981932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16.951760799958915</v>
      </c>
      <c r="BA72" s="67">
        <f t="shared" ref="BA72" si="186">IF(AV35&gt;0,BA35/AV35*100,0)</f>
        <v>55.002292465147619</v>
      </c>
      <c r="BB72" s="67">
        <f t="shared" ref="BB72" si="187">IF(AV35&gt;0,(BB35/AV35)*100,0)</f>
        <v>71.954053265106538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-2.5828931487357409</v>
      </c>
      <c r="BL72" s="67">
        <f t="shared" ref="BL72" si="189">IF(BG35&gt;0,BL35/BG35*100,0)</f>
        <v>44.517973452641328</v>
      </c>
      <c r="BM72" s="67">
        <f t="shared" ref="BM72" si="190">IF(BG35&gt;0,(BM35/BG35)*100,0)</f>
        <v>41.935080303905593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-17.282360140382185</v>
      </c>
      <c r="BW72" s="67">
        <f t="shared" ref="BW72" si="192">IF(BR35&gt;0,BW35/BR35*100,0)</f>
        <v>40.333171629805122</v>
      </c>
      <c r="BX72" s="67">
        <f t="shared" ref="BX72" si="193">IF(BR35&gt;0,(BX35/BR35)*100,0)</f>
        <v>23.050811489422937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-33.346269536535715</v>
      </c>
      <c r="CH72" s="67">
        <f t="shared" ref="CH72" si="195">IF(CC35&gt;0,CH35/CC35*100,0)</f>
        <v>32.862060612985516</v>
      </c>
      <c r="CI72" s="67">
        <f t="shared" ref="CI72" si="196">IF(CC35&gt;0,(CI35/CC35)*100,0)</f>
        <v>-0.48420892355020206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0.31890344308676916</v>
      </c>
      <c r="CS72" s="67">
        <f t="shared" ref="CS72" si="198">IF(CN35&gt;0,CS35/CN35*100,0)</f>
        <v>29.039218022698194</v>
      </c>
      <c r="CT72" s="67">
        <f t="shared" ref="CT72" si="199">IF(CN35&gt;0,(CT35/CN35)*100,0)</f>
        <v>29.358121465784965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Thames Valley Berkshire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Thames Valley Berkshire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Thames Valley Berkshire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Thames Valley Berkshire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Thames Valley Berkshire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Thames Valley Berkshire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Thames Valley Berkshire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Thames Valley Berkshire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Thames Valley Berkshire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5.9099577332638598</v>
      </c>
      <c r="C82" s="18">
        <f t="shared" si="210"/>
        <v>14.135865344785415</v>
      </c>
      <c r="D82" s="18">
        <f t="shared" si="210"/>
        <v>0.53915166034237405</v>
      </c>
      <c r="E82" s="18">
        <f t="shared" si="210"/>
        <v>2.8135380861750603</v>
      </c>
      <c r="F82" s="18">
        <f t="shared" ref="F82:F107" si="211">IF(AND(F$6-C$6 &lt;&gt; 0,C8&lt;&gt;0,F8&lt;&gt;0),(EXP(LN(F8/C8)/(F$6-C$6))-1)*100,0)</f>
        <v>2.7661482126285497</v>
      </c>
      <c r="H82" s="18">
        <f t="shared" ref="H82:H107" si="212">IF($F$6-$D$6 &lt;&gt; 0,(EXP(LN(1+(H45/100))/($F$6-$D$6))-1)*100,0)</f>
        <v>2.0497492369264902</v>
      </c>
      <c r="I82" s="18">
        <f t="shared" ref="I82:I107" si="213">IF(D8&gt;0,((1+(I8/D8))^(1/($F$6-$D$6))-1)*100,0)</f>
        <v>3.2471259246807271</v>
      </c>
      <c r="J82" s="18">
        <f t="shared" ref="J82:J107" si="214">IF($F$6-$D$6 &lt;&gt; 0,(EXP(LN(1+(J45/100))/($F$6-$D$6))-1)*100,0)</f>
        <v>4.6265532390026953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7.3051188498761688</v>
      </c>
      <c r="N82" s="18">
        <f t="shared" si="215"/>
        <v>9.6951335873877618</v>
      </c>
      <c r="O82" s="18">
        <f t="shared" si="215"/>
        <v>0.16759217645030411</v>
      </c>
      <c r="P82" s="18">
        <f t="shared" si="215"/>
        <v>2.6120638730859902</v>
      </c>
      <c r="Q82" s="18">
        <f t="shared" ref="Q82:Q107" si="216">IF(AND(Q$6-N$6 &lt;&gt; 0,N8&lt;&gt;0,Q8&lt;&gt;0),(EXP(LN(Q8/N8)/(Q$6-N$6))-1)*100,0)</f>
        <v>2.2675813895059349</v>
      </c>
      <c r="S82" s="18">
        <f t="shared" ref="S82:S107" si="217">IF($F$6-$D$6 &lt;&gt; 0,(EXP(LN(1+(S45/100))/($F$6-$D$6))-1)*100,0)</f>
        <v>1.7906825869293819</v>
      </c>
      <c r="T82" s="18">
        <f t="shared" ref="T82:T107" si="218">IF(O8&gt;0,((1+(T8/O8))^(1/($F$6-$D$6))-1)*100,0)</f>
        <v>3.1569507873590918</v>
      </c>
      <c r="U82" s="18">
        <f t="shared" ref="U82:U107" si="219">IF($F$6-$D$6 &lt;&gt; 0,(EXP(LN(1+(U45/100))/($F$6-$D$6))-1)*100,0)</f>
        <v>4.3681957288581819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5.3238814669783752</v>
      </c>
      <c r="Y82" s="18">
        <f t="shared" si="220"/>
        <v>-3.97759386654013</v>
      </c>
      <c r="Z82" s="18">
        <f t="shared" si="220"/>
        <v>-1.4116338444161824</v>
      </c>
      <c r="AA82" s="18">
        <f t="shared" si="220"/>
        <v>1.2265005521759464</v>
      </c>
      <c r="AB82" s="18">
        <f t="shared" ref="AB82:AB107" si="221">IF(AND(AB$6-Y$6 &lt;&gt; 0,Y8&lt;&gt;0,AB8&lt;&gt;0),(EXP(LN(AB8/Y8)/(AB$6-Y$6))-1)*100,0)</f>
        <v>6.3962726885935517E-2</v>
      </c>
      <c r="AD82" s="18">
        <f t="shared" ref="AD82:AD107" si="222">IF($F$6-$D$6 &lt;&gt; 0,(EXP(LN(1+(AD45/100))/($F$6-$D$6))-1)*100,0)</f>
        <v>0.3393704903662087</v>
      </c>
      <c r="AE82" s="18">
        <f t="shared" ref="AE82:AE107" si="223">IF(Z8&gt;0,((1+(AE8/Z8))^(1/($F$6-$D$6))-1)*100,0)</f>
        <v>2.9911392791468927</v>
      </c>
      <c r="AF82" s="18">
        <f t="shared" ref="AF82:AF107" si="224">IF($F$6-$D$6 &lt;&gt; 0,(EXP(LN(1+(AF45/100))/($F$6-$D$6))-1)*100,0)</f>
        <v>3.2176680156623005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5.532830271964384</v>
      </c>
      <c r="AJ82" s="18">
        <f t="shared" si="225"/>
        <v>3.0700181992671105</v>
      </c>
      <c r="AK82" s="18">
        <f t="shared" si="225"/>
        <v>-2.078367220422872</v>
      </c>
      <c r="AL82" s="18">
        <f t="shared" si="225"/>
        <v>1.162160881404728</v>
      </c>
      <c r="AM82" s="18">
        <f t="shared" ref="AM82:AM107" si="226">IF(AND(AM$6-AJ$6 &lt;&gt; 0,AJ8&lt;&gt;0,AM8&lt;&gt;0),(EXP(LN(AM8/AJ8)/(AM$6-AJ$6))-1)*100,0)</f>
        <v>0.25514282468259708</v>
      </c>
      <c r="AO82" s="18">
        <f t="shared" ref="AO82:AO107" si="227">IF($F$6-$D$6 &lt;&gt; 0,(EXP(LN(1+(AO45/100))/($F$6-$D$6))-1)*100,0)</f>
        <v>7.0241340626631121E-2</v>
      </c>
      <c r="AP82" s="18">
        <f t="shared" ref="AP82:AP107" si="228">IF(AK8&gt;0,((1+(AP8/AK8))^(1/($F$6-$D$6))-1)*100,0)</f>
        <v>2.7360203090215141</v>
      </c>
      <c r="AQ82" s="18">
        <f t="shared" ref="AQ82:AQ107" si="229">IF($F$6-$D$6 &lt;&gt; 0,(EXP(LN(1+(AQ45/100))/($F$6-$D$6))-1)*100,0)</f>
        <v>2.7842354887250176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4.9692326222526617</v>
      </c>
      <c r="AU82" s="18">
        <f t="shared" si="230"/>
        <v>-1.1718655883488749</v>
      </c>
      <c r="AV82" s="18">
        <f t="shared" si="230"/>
        <v>-2.7046721588400824</v>
      </c>
      <c r="AW82" s="18">
        <f t="shared" si="230"/>
        <v>0.96965539247095833</v>
      </c>
      <c r="AX82" s="18">
        <f t="shared" ref="AX82:AX107" si="231">IF(AND(AX$6-AU$6 &lt;&gt; 0,AU8&lt;&gt;0,AX8&lt;&gt;0),(EXP(LN(AX8/AU8)/(AX$6-AU$6))-1)*100,0)</f>
        <v>-0.32687397572165322</v>
      </c>
      <c r="AZ82" s="18">
        <f t="shared" ref="AZ82:AZ107" si="232">IF($F$6-$D$6 &lt;&gt; 0,(EXP(LN(1+(AZ45/100))/($F$6-$D$6))-1)*100,0)</f>
        <v>-0.27028500123512655</v>
      </c>
      <c r="BA82" s="18">
        <f t="shared" ref="BA82:BA107" si="233">IF(AV8&gt;0,((1+(BA8/AV8))^(1/($F$6-$D$6))-1)*100,0)</f>
        <v>2.6893199957538805</v>
      </c>
      <c r="BB82" s="18">
        <f t="shared" ref="BB82:BB107" si="234">IF($F$6-$D$6 &lt;&gt; 0,(EXP(LN(1+(BB45/100))/($F$6-$D$6))-1)*100,0)</f>
        <v>2.5040753791415904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1.5807093612145495</v>
      </c>
      <c r="BF82" s="18">
        <f t="shared" si="235"/>
        <v>7.1850019781064534</v>
      </c>
      <c r="BG82" s="18">
        <f t="shared" si="235"/>
        <v>-3.3093689755973044</v>
      </c>
      <c r="BH82" s="18">
        <f t="shared" si="235"/>
        <v>0.6491303551412253</v>
      </c>
      <c r="BI82" s="18">
        <f t="shared" ref="BI82:BI107" si="236">IF(AND(BI$6-BF$6 &lt;&gt; 0,BF8&lt;&gt;0,BI8&lt;&gt;0),(EXP(LN(BI8/BF8)/(BI$6-BF$6))-1)*100,0)</f>
        <v>-0.21339057649668591</v>
      </c>
      <c r="BK82" s="18">
        <f t="shared" ref="BK82:BK107" si="237">IF($F$6-$D$6 &lt;&gt; 0,(EXP(LN(1+(BK45/100))/($F$6-$D$6))-1)*100,0)</f>
        <v>-0.68805610308378951</v>
      </c>
      <c r="BL82" s="18">
        <f t="shared" ref="BL82:BL107" si="238">IF(BG8&gt;0,((1+(BL8/BG8))^(1/($F$6-$D$6))-1)*100,0)</f>
        <v>2.2731090351516325</v>
      </c>
      <c r="BM82" s="18">
        <f t="shared" ref="BM82:BM107" si="239">IF($F$6-$D$6 &lt;&gt; 0,(EXP(LN(1+(BM45/100))/($F$6-$D$6))-1)*100,0)</f>
        <v>1.7778542416738263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2.8421714166788625</v>
      </c>
      <c r="BQ82" s="18">
        <f t="shared" si="240"/>
        <v>-7.3125681971444978</v>
      </c>
      <c r="BR82" s="18">
        <f t="shared" si="240"/>
        <v>-2.4084347946821238</v>
      </c>
      <c r="BS82" s="18">
        <f t="shared" si="240"/>
        <v>-1.6271842200137998</v>
      </c>
      <c r="BT82" s="18">
        <f t="shared" ref="BT82:BT107" si="241">IF(AND(BT$6-BQ$6 &lt;&gt; 0,BQ8&lt;&gt;0,BT8&lt;&gt;0),(EXP(LN(BT8/BQ8)/(BT$6-BQ$6))-1)*100,0)</f>
        <v>-2.236423566379675</v>
      </c>
      <c r="BV82" s="18">
        <f t="shared" ref="BV82:BV107" si="242">IF($F$6-$D$6 &lt;&gt; 0,(EXP(LN(1+(BV45/100))/($F$6-$D$6))-1)*100,0)</f>
        <v>-1.8882935230578157</v>
      </c>
      <c r="BW82" s="18">
        <f t="shared" ref="BW82:BW107" si="243">IF(BR8&gt;0,((1+(BW8/BR8))^(1/($F$6-$D$6))-1)*100,0)</f>
        <v>2.1722806992935828</v>
      </c>
      <c r="BX82" s="18">
        <f t="shared" ref="BX82:BX107" si="244">IF($F$6-$D$6 &lt;&gt; 0,(EXP(LN(1+(BX45/100))/($F$6-$D$6))-1)*100,0)</f>
        <v>0.82804438118737611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0.87555898502194029</v>
      </c>
      <c r="CB82" s="18">
        <f t="shared" si="245"/>
        <v>-3.6324270508122147</v>
      </c>
      <c r="CC82" s="18">
        <f t="shared" si="245"/>
        <v>-1.317424837901171</v>
      </c>
      <c r="CD82" s="18">
        <f t="shared" si="245"/>
        <v>-2.5349513610250063</v>
      </c>
      <c r="CE82" s="18">
        <f t="shared" ref="CE82:CE107" si="246">IF(AND(CE$6-CB$6 &lt;&gt; 0,CB8&lt;&gt;0,CE8&lt;&gt;0),(EXP(LN(CE8/CB8)/(CE$6-CB$6))-1)*100,0)</f>
        <v>-2.2253217158752281</v>
      </c>
      <c r="CG82" s="18">
        <f t="shared" ref="CG82:CG107" si="247">IF($F$6-$D$6 &lt;&gt; 0,(EXP(LN(1+(CG45/100))/($F$6-$D$6))-1)*100,0)</f>
        <v>-2.1307874727605869</v>
      </c>
      <c r="CH82" s="18">
        <f t="shared" ref="CH82:CH107" si="248">IF(CC8&gt;0,((1+(CH8/CC8))^(1/($F$6-$D$6))-1)*100,0)</f>
        <v>2.1484489590913647</v>
      </c>
      <c r="CI82" s="18">
        <f t="shared" ref="CI82:CI107" si="249">IF($F$6-$D$6 &lt;&gt; 0,(EXP(LN(1+(CI45/100))/($F$6-$D$6))-1)*100,0)</f>
        <v>0.63420448912092642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6.4495185889481554</v>
      </c>
      <c r="CM82" s="18">
        <f t="shared" si="250"/>
        <v>-8.562096198375535</v>
      </c>
      <c r="CN82" s="18">
        <f t="shared" si="250"/>
        <v>2.2463332313507056</v>
      </c>
      <c r="CO82" s="18">
        <f t="shared" si="250"/>
        <v>2.749160697370101</v>
      </c>
      <c r="CP82" s="18">
        <f t="shared" ref="CP82:CP107" si="251">IF(AND(CP$6-CM$6 &lt;&gt; 0,CM8&lt;&gt;0,CP8&lt;&gt;0),(EXP(LN(CP8/CM8)/(CP$6-CM$6))-1)*100,0)</f>
        <v>1.8466474647064413</v>
      </c>
      <c r="CR82" s="18">
        <f t="shared" ref="CR82:CR107" si="252">IF($F$6-$D$6 &lt;&gt; 0,(EXP(LN(1+(CR45/100))/($F$6-$D$6))-1)*100,0)</f>
        <v>2.581277384499181</v>
      </c>
      <c r="CS82" s="18">
        <f t="shared" ref="CS82:CS107" si="253">IF(CN8&gt;0,((1+(CS8/CN8))^(1/($F$6-$D$6))-1)*100,0)</f>
        <v>2.1078273163128269</v>
      </c>
      <c r="CT82" s="18">
        <f t="shared" ref="CT82:CT107" si="254">IF($F$6-$D$6 &lt;&gt; 0,(EXP(LN(1+(CT45/100))/($F$6-$D$6))-1)*100,0)</f>
        <v>4.1223566272512002</v>
      </c>
    </row>
    <row r="83" spans="1:98" x14ac:dyDescent="0.2">
      <c r="A83" t="str">
        <f t="shared" si="209"/>
        <v>12 Other managers and proprietors</v>
      </c>
      <c r="B83" s="18">
        <f t="shared" si="210"/>
        <v>8.2276548995772423</v>
      </c>
      <c r="C83" s="18">
        <f t="shared" si="210"/>
        <v>3.1780166945844845</v>
      </c>
      <c r="D83" s="18">
        <f t="shared" si="210"/>
        <v>3.2668528120693763</v>
      </c>
      <c r="E83" s="18">
        <f t="shared" si="210"/>
        <v>2.9725954957680267</v>
      </c>
      <c r="F83" s="18">
        <f t="shared" si="211"/>
        <v>3.0772990011983747</v>
      </c>
      <c r="H83" s="18">
        <f t="shared" si="212"/>
        <v>3.0705879850494</v>
      </c>
      <c r="I83" s="18">
        <f t="shared" si="213"/>
        <v>3.9597233058058068</v>
      </c>
      <c r="J83" s="18">
        <f t="shared" si="214"/>
        <v>5.905084542043082</v>
      </c>
      <c r="L83" t="str">
        <f t="shared" ref="L83:L106" si="255">A83</f>
        <v>12 Other managers and proprietors</v>
      </c>
      <c r="M83" s="18">
        <f t="shared" si="215"/>
        <v>6.6106157913947472</v>
      </c>
      <c r="N83" s="18">
        <f t="shared" si="215"/>
        <v>8.2950975551439488</v>
      </c>
      <c r="O83" s="18">
        <f t="shared" si="215"/>
        <v>3.2185863385490787</v>
      </c>
      <c r="P83" s="18">
        <f t="shared" si="215"/>
        <v>3.0684670283622983</v>
      </c>
      <c r="Q83" s="18">
        <f t="shared" si="216"/>
        <v>3.4346456808770798</v>
      </c>
      <c r="S83" s="18">
        <f t="shared" si="217"/>
        <v>3.1184825237410507</v>
      </c>
      <c r="T83" s="18">
        <f t="shared" si="218"/>
        <v>3.9183075187869454</v>
      </c>
      <c r="U83" s="18">
        <f t="shared" si="219"/>
        <v>5.9060917917020062</v>
      </c>
      <c r="W83" t="str">
        <f t="shared" ref="W83:W106" si="256">A83</f>
        <v>12 Other managers and proprietors</v>
      </c>
      <c r="X83" s="18">
        <f t="shared" si="220"/>
        <v>3.4243711112755593</v>
      </c>
      <c r="Y83" s="18">
        <f t="shared" si="220"/>
        <v>-4.5551952977919701</v>
      </c>
      <c r="Z83" s="18">
        <f t="shared" si="220"/>
        <v>1.5291734320098005</v>
      </c>
      <c r="AA83" s="18">
        <f t="shared" si="220"/>
        <v>1.7294485302600693</v>
      </c>
      <c r="AB83" s="18">
        <f t="shared" si="221"/>
        <v>1.2624289657340082</v>
      </c>
      <c r="AD83" s="18">
        <f t="shared" si="222"/>
        <v>1.6626463070606334</v>
      </c>
      <c r="AE83" s="18">
        <f t="shared" si="223"/>
        <v>3.6817202552680062</v>
      </c>
      <c r="AF83" s="18">
        <f t="shared" si="224"/>
        <v>4.731647121896998</v>
      </c>
      <c r="AH83" t="str">
        <f t="shared" ref="AH83:AH106" si="257">L83</f>
        <v>12 Other managers and proprietors</v>
      </c>
      <c r="AI83" s="18">
        <f t="shared" si="225"/>
        <v>4.3878090343300924</v>
      </c>
      <c r="AJ83" s="18">
        <f t="shared" si="225"/>
        <v>2.7572491848803393</v>
      </c>
      <c r="AK83" s="18">
        <f t="shared" si="225"/>
        <v>0.32861942626398744</v>
      </c>
      <c r="AL83" s="18">
        <f t="shared" si="225"/>
        <v>1.8634378936410734</v>
      </c>
      <c r="AM83" s="18">
        <f t="shared" si="226"/>
        <v>1.4366730421258911</v>
      </c>
      <c r="AO83" s="18">
        <f t="shared" si="227"/>
        <v>1.3492404833729044</v>
      </c>
      <c r="AP83" s="18">
        <f t="shared" si="228"/>
        <v>3.5950713526905931</v>
      </c>
      <c r="AQ83" s="18">
        <f t="shared" si="229"/>
        <v>4.4493015483067166</v>
      </c>
      <c r="AS83" t="str">
        <f t="shared" ref="AS83:AS106" si="258">W83</f>
        <v>12 Other managers and proprietors</v>
      </c>
      <c r="AT83" s="18">
        <f t="shared" si="230"/>
        <v>3.5457403026768919</v>
      </c>
      <c r="AU83" s="18">
        <f t="shared" si="230"/>
        <v>-2.4649766116631611</v>
      </c>
      <c r="AV83" s="18">
        <f t="shared" si="230"/>
        <v>1.6719287523435655</v>
      </c>
      <c r="AW83" s="18">
        <f t="shared" si="230"/>
        <v>1.5586752076227617</v>
      </c>
      <c r="AX83" s="18">
        <f t="shared" si="231"/>
        <v>1.3376924782597666</v>
      </c>
      <c r="AZ83" s="18">
        <f t="shared" si="232"/>
        <v>1.5964123650921813</v>
      </c>
      <c r="BA83" s="18">
        <f t="shared" si="233"/>
        <v>3.5359620206524278</v>
      </c>
      <c r="BB83" s="18">
        <f t="shared" si="234"/>
        <v>4.560889834224291</v>
      </c>
      <c r="BD83" t="str">
        <f t="shared" ref="BD83:BD106" si="259">AH83</f>
        <v>12 Other managers and proprietors</v>
      </c>
      <c r="BE83" s="18">
        <f t="shared" si="235"/>
        <v>-2.0622060117549634</v>
      </c>
      <c r="BF83" s="18">
        <f t="shared" si="235"/>
        <v>5.7318538299753641</v>
      </c>
      <c r="BG83" s="18">
        <f t="shared" si="235"/>
        <v>-0.89054719924891446</v>
      </c>
      <c r="BH83" s="18">
        <f t="shared" si="235"/>
        <v>0.40544012112355698</v>
      </c>
      <c r="BI83" s="18">
        <f t="shared" si="236"/>
        <v>0.32221331594819436</v>
      </c>
      <c r="BK83" s="18">
        <f t="shared" si="237"/>
        <v>-2.8427764057159521E-2</v>
      </c>
      <c r="BL83" s="18">
        <f t="shared" si="238"/>
        <v>2.6028020004479568</v>
      </c>
      <c r="BM83" s="18">
        <f t="shared" si="239"/>
        <v>2.5829759169959443</v>
      </c>
      <c r="BO83" t="str">
        <f t="shared" ref="BO83:BO106" si="260">AS83</f>
        <v>12 Other managers and proprietors</v>
      </c>
      <c r="BP83" s="18">
        <f t="shared" si="240"/>
        <v>0.57401245096282416</v>
      </c>
      <c r="BQ83" s="18">
        <f t="shared" si="240"/>
        <v>-5.1461872584046215</v>
      </c>
      <c r="BR83" s="18">
        <f t="shared" si="240"/>
        <v>0.8205644493098907</v>
      </c>
      <c r="BS83" s="18">
        <f t="shared" si="240"/>
        <v>-0.329039808882714</v>
      </c>
      <c r="BT83" s="18">
        <f t="shared" si="241"/>
        <v>-0.28042307896232188</v>
      </c>
      <c r="BV83" s="18">
        <f t="shared" si="242"/>
        <v>5.2697698025561124E-2</v>
      </c>
      <c r="BW83" s="18">
        <f t="shared" si="243"/>
        <v>2.9337658670109956</v>
      </c>
      <c r="BX83" s="18">
        <f t="shared" si="244"/>
        <v>2.9689660094756043</v>
      </c>
      <c r="BZ83" t="str">
        <f t="shared" ref="BZ83:BZ106" si="261">BD83</f>
        <v>12 Other managers and proprietors</v>
      </c>
      <c r="CA83" s="18">
        <f t="shared" si="245"/>
        <v>-1.3836523729840011</v>
      </c>
      <c r="CB83" s="18">
        <f t="shared" si="245"/>
        <v>-13.887390161099288</v>
      </c>
      <c r="CC83" s="18">
        <f t="shared" si="245"/>
        <v>0.49089819512189159</v>
      </c>
      <c r="CD83" s="18">
        <f t="shared" si="245"/>
        <v>-2.3410646528088441</v>
      </c>
      <c r="CE83" s="18">
        <f t="shared" si="246"/>
        <v>-2.2366071190451309</v>
      </c>
      <c r="CG83" s="18">
        <f t="shared" si="247"/>
        <v>-1.4060575597877212</v>
      </c>
      <c r="CH83" s="18">
        <f t="shared" si="248"/>
        <v>2.3698554079062184</v>
      </c>
      <c r="CI83" s="18">
        <f t="shared" si="249"/>
        <v>1.3874364993686994</v>
      </c>
      <c r="CK83" t="str">
        <f t="shared" ref="CK83:CK106" si="262">BO83</f>
        <v>12 Other managers and proprietors</v>
      </c>
      <c r="CL83" s="18">
        <f t="shared" si="250"/>
        <v>2.3210204878793883</v>
      </c>
      <c r="CM83" s="18">
        <f t="shared" si="250"/>
        <v>-12.196363277727285</v>
      </c>
      <c r="CN83" s="18">
        <f t="shared" si="250"/>
        <v>4.1426940700205472</v>
      </c>
      <c r="CO83" s="18">
        <f t="shared" si="250"/>
        <v>2.5445714936077612</v>
      </c>
      <c r="CP83" s="18">
        <f t="shared" si="251"/>
        <v>2.0466978219747967</v>
      </c>
      <c r="CR83" s="18">
        <f t="shared" si="252"/>
        <v>3.0745353773871553</v>
      </c>
      <c r="CS83" s="18">
        <f t="shared" si="253"/>
        <v>2.4642978243954117</v>
      </c>
      <c r="CT83" s="18">
        <f t="shared" si="254"/>
        <v>4.7840701804997998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6.1416902427103848</v>
      </c>
      <c r="C84" s="18">
        <f t="shared" si="210"/>
        <v>5.7765209460454825</v>
      </c>
      <c r="D84" s="18">
        <f t="shared" si="210"/>
        <v>4.7250477465764495</v>
      </c>
      <c r="E84" s="18">
        <f t="shared" si="210"/>
        <v>2.3773443332860023</v>
      </c>
      <c r="F84" s="18">
        <f t="shared" si="211"/>
        <v>3.3159906904741687</v>
      </c>
      <c r="H84" s="18">
        <f t="shared" si="212"/>
        <v>3.1540052879947655</v>
      </c>
      <c r="I84" s="18">
        <f t="shared" si="213"/>
        <v>2.7740265340244319</v>
      </c>
      <c r="J84" s="18">
        <f t="shared" si="214"/>
        <v>5.073132950986925</v>
      </c>
      <c r="L84" t="str">
        <f t="shared" si="255"/>
        <v>21 Science, research, engineering and technology professionals</v>
      </c>
      <c r="M84" s="18">
        <f t="shared" si="215"/>
        <v>6.7280234282105278</v>
      </c>
      <c r="N84" s="18">
        <f t="shared" si="215"/>
        <v>14.067733944516124</v>
      </c>
      <c r="O84" s="18">
        <f t="shared" si="215"/>
        <v>6.4510435780456898</v>
      </c>
      <c r="P84" s="18">
        <f t="shared" si="215"/>
        <v>3.0906257137777615</v>
      </c>
      <c r="Q84" s="18">
        <f t="shared" si="216"/>
        <v>4.7898000483594716</v>
      </c>
      <c r="S84" s="18">
        <f t="shared" si="217"/>
        <v>4.198809769998002</v>
      </c>
      <c r="T84" s="18">
        <f t="shared" si="218"/>
        <v>3.1285359439857441</v>
      </c>
      <c r="U84" s="18">
        <f t="shared" si="219"/>
        <v>6.1289621862517629</v>
      </c>
      <c r="W84" t="str">
        <f t="shared" si="256"/>
        <v>21 Science, research, engineering and technology professionals</v>
      </c>
      <c r="X84" s="18">
        <f t="shared" si="220"/>
        <v>2.8445747263574406</v>
      </c>
      <c r="Y84" s="18">
        <f t="shared" si="220"/>
        <v>-2.1187754310187823</v>
      </c>
      <c r="Z84" s="18">
        <f t="shared" si="220"/>
        <v>3.9557732893876318</v>
      </c>
      <c r="AA84" s="18">
        <f t="shared" si="220"/>
        <v>0.75474526638137363</v>
      </c>
      <c r="AB84" s="18">
        <f t="shared" si="221"/>
        <v>1.5605039337079463</v>
      </c>
      <c r="AD84" s="18">
        <f t="shared" si="222"/>
        <v>1.8106501191827107</v>
      </c>
      <c r="AE84" s="18">
        <f t="shared" si="223"/>
        <v>2.6727288335380406</v>
      </c>
      <c r="AF84" s="18">
        <f t="shared" si="224"/>
        <v>3.9740601494583361</v>
      </c>
      <c r="AH84" t="str">
        <f t="shared" si="257"/>
        <v>21 Science, research, engineering and technology professionals</v>
      </c>
      <c r="AI84" s="18">
        <f t="shared" si="225"/>
        <v>4.8867507828896928</v>
      </c>
      <c r="AJ84" s="18">
        <f t="shared" si="225"/>
        <v>1.1264759279337566</v>
      </c>
      <c r="AK84" s="18">
        <f t="shared" si="225"/>
        <v>5.1810813444598036</v>
      </c>
      <c r="AL84" s="18">
        <f t="shared" si="225"/>
        <v>1.6336585050598762</v>
      </c>
      <c r="AM84" s="18">
        <f t="shared" si="226"/>
        <v>2.6970666232168705</v>
      </c>
      <c r="AO84" s="18">
        <f t="shared" si="227"/>
        <v>2.8026358086659098</v>
      </c>
      <c r="AP84" s="18">
        <f t="shared" si="228"/>
        <v>2.7398155975819849</v>
      </c>
      <c r="AQ84" s="18">
        <f t="shared" si="229"/>
        <v>4.7772617335866796</v>
      </c>
      <c r="AS84" t="str">
        <f t="shared" si="258"/>
        <v>21 Science, research, engineering and technology professionals</v>
      </c>
      <c r="AT84" s="18">
        <f t="shared" si="230"/>
        <v>2.1184852492978745</v>
      </c>
      <c r="AU84" s="18">
        <f t="shared" si="230"/>
        <v>-1.5539235644527305</v>
      </c>
      <c r="AV84" s="18">
        <f t="shared" si="230"/>
        <v>2.2069360314105779</v>
      </c>
      <c r="AW84" s="18">
        <f t="shared" si="230"/>
        <v>0.39631819173879812</v>
      </c>
      <c r="AX84" s="18">
        <f t="shared" si="231"/>
        <v>0.83496051579814434</v>
      </c>
      <c r="AZ84" s="18">
        <f t="shared" si="232"/>
        <v>0.99626517504958212</v>
      </c>
      <c r="BA84" s="18">
        <f t="shared" si="233"/>
        <v>2.3916578962320134</v>
      </c>
      <c r="BB84" s="18">
        <f t="shared" si="234"/>
        <v>3.1217887551412415</v>
      </c>
      <c r="BD84" t="str">
        <f t="shared" si="259"/>
        <v>21 Science, research, engineering and technology professionals</v>
      </c>
      <c r="BE84" s="18">
        <f t="shared" si="235"/>
        <v>-2.3276017230516199</v>
      </c>
      <c r="BF84" s="18">
        <f t="shared" si="235"/>
        <v>5.3220511235537948</v>
      </c>
      <c r="BG84" s="18">
        <f t="shared" si="235"/>
        <v>-0.93886491978472097</v>
      </c>
      <c r="BH84" s="18">
        <f t="shared" si="235"/>
        <v>-0.81181831936828486</v>
      </c>
      <c r="BI84" s="18">
        <f t="shared" si="236"/>
        <v>-0.47900863360710311</v>
      </c>
      <c r="BK84" s="18">
        <f t="shared" si="237"/>
        <v>-0.85418528010156036</v>
      </c>
      <c r="BL84" s="18">
        <f t="shared" si="238"/>
        <v>1.644158779941618</v>
      </c>
      <c r="BM84" s="18">
        <f t="shared" si="239"/>
        <v>0.97339813013403997</v>
      </c>
      <c r="BO84" t="str">
        <f t="shared" si="260"/>
        <v>21 Science, research, engineering and technology professionals</v>
      </c>
      <c r="BP84" s="18">
        <f t="shared" si="240"/>
        <v>-0.44296064253005474</v>
      </c>
      <c r="BQ84" s="18">
        <f t="shared" si="240"/>
        <v>-5.2476940882454031</v>
      </c>
      <c r="BR84" s="18">
        <f t="shared" si="240"/>
        <v>2.0552675397666809</v>
      </c>
      <c r="BS84" s="18">
        <f t="shared" si="240"/>
        <v>-1.0165886451596773</v>
      </c>
      <c r="BT84" s="18">
        <f t="shared" si="241"/>
        <v>-0.33918302835116432</v>
      </c>
      <c r="BV84" s="18">
        <f t="shared" si="242"/>
        <v>-3.0501118840731145E-3</v>
      </c>
      <c r="BW84" s="18">
        <f t="shared" si="243"/>
        <v>2.0918878978993583</v>
      </c>
      <c r="BX84" s="18">
        <f t="shared" si="244"/>
        <v>2.0896053824523309</v>
      </c>
      <c r="BZ84" t="str">
        <f t="shared" si="261"/>
        <v>21 Science, research, engineering and technology professionals</v>
      </c>
      <c r="CA84" s="18">
        <f t="shared" si="245"/>
        <v>-0.83535069623095204</v>
      </c>
      <c r="CB84" s="18">
        <f t="shared" si="245"/>
        <v>-7.0221696021012807</v>
      </c>
      <c r="CC84" s="18">
        <f t="shared" si="245"/>
        <v>5.655866553464306</v>
      </c>
      <c r="CD84" s="18">
        <f t="shared" si="245"/>
        <v>-2.4514427049742937</v>
      </c>
      <c r="CE84" s="18">
        <f t="shared" si="246"/>
        <v>-0.28660577814096921</v>
      </c>
      <c r="CG84" s="18">
        <f t="shared" si="247"/>
        <v>0.17940299789445113</v>
      </c>
      <c r="CH84" s="18">
        <f t="shared" si="248"/>
        <v>1.9749200665082567</v>
      </c>
      <c r="CI84" s="18">
        <f t="shared" si="249"/>
        <v>2.1117873788046637</v>
      </c>
      <c r="CK84" t="str">
        <f t="shared" si="262"/>
        <v>21 Science, research, engineering and technology professionals</v>
      </c>
      <c r="CL84" s="18">
        <f t="shared" si="250"/>
        <v>8.8332543981411771</v>
      </c>
      <c r="CM84" s="18">
        <f t="shared" si="250"/>
        <v>-2.1616422702047222</v>
      </c>
      <c r="CN84" s="18">
        <f t="shared" si="250"/>
        <v>13.404982397749787</v>
      </c>
      <c r="CO84" s="18">
        <f t="shared" si="250"/>
        <v>4.9328650710201094</v>
      </c>
      <c r="CP84" s="18">
        <f t="shared" si="251"/>
        <v>7.0407322356238256</v>
      </c>
      <c r="CR84" s="18">
        <f t="shared" si="252"/>
        <v>7.6841371418034932</v>
      </c>
      <c r="CS84" s="18">
        <f t="shared" si="253"/>
        <v>3.211633855708329</v>
      </c>
      <c r="CT84" s="18">
        <f t="shared" si="254"/>
        <v>9.0000375745536978</v>
      </c>
    </row>
    <row r="85" spans="1:98" x14ac:dyDescent="0.2">
      <c r="A85" t="str">
        <f t="shared" si="209"/>
        <v>22 Health professionals</v>
      </c>
      <c r="B85" s="18">
        <f t="shared" si="210"/>
        <v>9.4264378351114111</v>
      </c>
      <c r="C85" s="18">
        <f t="shared" si="210"/>
        <v>4.1058576080579057</v>
      </c>
      <c r="D85" s="18">
        <f t="shared" si="210"/>
        <v>2.8998748597101276</v>
      </c>
      <c r="E85" s="18">
        <f t="shared" si="210"/>
        <v>1.9124159608022495</v>
      </c>
      <c r="F85" s="18">
        <f t="shared" si="211"/>
        <v>2.3561101995499767</v>
      </c>
      <c r="H85" s="18">
        <f t="shared" si="212"/>
        <v>2.2405115268045117</v>
      </c>
      <c r="I85" s="18">
        <f t="shared" si="213"/>
        <v>3.2578298935491024</v>
      </c>
      <c r="J85" s="18">
        <f t="shared" si="214"/>
        <v>4.7703779318765571</v>
      </c>
      <c r="L85" t="str">
        <f t="shared" si="255"/>
        <v>22 Health professionals</v>
      </c>
      <c r="M85" s="18">
        <f t="shared" si="215"/>
        <v>9.9107095592907655</v>
      </c>
      <c r="N85" s="18">
        <f t="shared" si="215"/>
        <v>5.0022265779907871</v>
      </c>
      <c r="O85" s="18">
        <f t="shared" si="215"/>
        <v>1.7283150107492373</v>
      </c>
      <c r="P85" s="18">
        <f t="shared" si="215"/>
        <v>1.5740222892627997</v>
      </c>
      <c r="Q85" s="18">
        <f t="shared" si="216"/>
        <v>1.8332587797016631</v>
      </c>
      <c r="S85" s="18">
        <f t="shared" si="217"/>
        <v>1.6254271768957329</v>
      </c>
      <c r="T85" s="18">
        <f t="shared" si="218"/>
        <v>3.2420754188670298</v>
      </c>
      <c r="U85" s="18">
        <f t="shared" si="219"/>
        <v>4.3256548687559793</v>
      </c>
      <c r="W85" t="str">
        <f t="shared" si="256"/>
        <v>22 Health professionals</v>
      </c>
      <c r="X85" s="18">
        <f t="shared" si="220"/>
        <v>6.9651798499516415</v>
      </c>
      <c r="Y85" s="18">
        <f t="shared" si="220"/>
        <v>-2.199082058325208</v>
      </c>
      <c r="Z85" s="18">
        <f t="shared" si="220"/>
        <v>-5.6287764753482072E-2</v>
      </c>
      <c r="AA85" s="18">
        <f t="shared" si="220"/>
        <v>0.63935971030462113</v>
      </c>
      <c r="AB85" s="18">
        <f t="shared" si="221"/>
        <v>0.24204899141262448</v>
      </c>
      <c r="AD85" s="18">
        <f t="shared" si="222"/>
        <v>0.40694087846613325</v>
      </c>
      <c r="AE85" s="18">
        <f t="shared" si="223"/>
        <v>3.0804634762876093</v>
      </c>
      <c r="AF85" s="18">
        <f t="shared" si="224"/>
        <v>3.3493250662934182</v>
      </c>
      <c r="AH85" t="str">
        <f t="shared" si="257"/>
        <v>22 Health professionals</v>
      </c>
      <c r="AI85" s="18">
        <f t="shared" si="225"/>
        <v>-2.7001088429166042</v>
      </c>
      <c r="AJ85" s="18">
        <f t="shared" si="225"/>
        <v>-11.589992796679338</v>
      </c>
      <c r="AK85" s="18">
        <f t="shared" si="225"/>
        <v>-11.328880685045018</v>
      </c>
      <c r="AL85" s="18">
        <f t="shared" si="225"/>
        <v>-8.2383454004251853</v>
      </c>
      <c r="AM85" s="18">
        <f t="shared" si="226"/>
        <v>-9.4264174502450953</v>
      </c>
      <c r="AO85" s="18">
        <f t="shared" si="227"/>
        <v>-9.2803106941687812</v>
      </c>
      <c r="AP85" s="18">
        <f t="shared" si="228"/>
        <v>1.1479147446719296</v>
      </c>
      <c r="AQ85" s="18">
        <f t="shared" si="229"/>
        <v>-5.6379637048998843</v>
      </c>
      <c r="AS85" t="str">
        <f t="shared" si="258"/>
        <v>22 Health professionals</v>
      </c>
      <c r="AT85" s="18">
        <f t="shared" si="230"/>
        <v>6.9360075738831295</v>
      </c>
      <c r="AU85" s="18">
        <f t="shared" si="230"/>
        <v>10.712101315983569</v>
      </c>
      <c r="AV85" s="18">
        <f t="shared" si="230"/>
        <v>0.54825689276198908</v>
      </c>
      <c r="AW85" s="18">
        <f t="shared" si="230"/>
        <v>0.80872507739755406</v>
      </c>
      <c r="AX85" s="18">
        <f t="shared" si="231"/>
        <v>1.318923174352471</v>
      </c>
      <c r="AZ85" s="18">
        <f t="shared" si="232"/>
        <v>0.7218274645426126</v>
      </c>
      <c r="BA85" s="18">
        <f t="shared" si="233"/>
        <v>2.9154900856760868</v>
      </c>
      <c r="BB85" s="18">
        <f t="shared" si="234"/>
        <v>3.4066379007002379</v>
      </c>
      <c r="BD85" t="str">
        <f t="shared" si="259"/>
        <v>22 Health professionals</v>
      </c>
      <c r="BE85" s="18">
        <f t="shared" si="235"/>
        <v>5.5211656598573633</v>
      </c>
      <c r="BF85" s="18">
        <f t="shared" si="235"/>
        <v>8.8435212439579303</v>
      </c>
      <c r="BG85" s="18">
        <f t="shared" si="235"/>
        <v>8.6402601743951202E-2</v>
      </c>
      <c r="BH85" s="18">
        <f t="shared" si="235"/>
        <v>0.87921070861334272</v>
      </c>
      <c r="BI85" s="18">
        <f t="shared" si="236"/>
        <v>1.1098395297612917</v>
      </c>
      <c r="BK85" s="18">
        <f t="shared" si="237"/>
        <v>0.61424600484134562</v>
      </c>
      <c r="BL85" s="18">
        <f t="shared" si="238"/>
        <v>3.1229573812495692</v>
      </c>
      <c r="BM85" s="18">
        <f t="shared" si="239"/>
        <v>3.5285951984610264</v>
      </c>
      <c r="BO85" t="str">
        <f t="shared" si="260"/>
        <v>22 Health professionals</v>
      </c>
      <c r="BP85" s="18">
        <f t="shared" si="240"/>
        <v>4.3909632494669726</v>
      </c>
      <c r="BQ85" s="18">
        <f t="shared" si="240"/>
        <v>-0.97947583147629524</v>
      </c>
      <c r="BR85" s="18">
        <f t="shared" si="240"/>
        <v>-0.35565367668098924</v>
      </c>
      <c r="BS85" s="18">
        <f t="shared" si="240"/>
        <v>-1.8038067573496241</v>
      </c>
      <c r="BT85" s="18">
        <f t="shared" si="241"/>
        <v>-1.3019798923536552</v>
      </c>
      <c r="BV85" s="18">
        <f t="shared" si="242"/>
        <v>-1.3234427784432401</v>
      </c>
      <c r="BW85" s="18">
        <f t="shared" si="243"/>
        <v>2.4491653736327113</v>
      </c>
      <c r="BX85" s="18">
        <f t="shared" si="244"/>
        <v>1.5334227428588809</v>
      </c>
      <c r="BZ85" t="str">
        <f t="shared" si="261"/>
        <v>22 Health professionals</v>
      </c>
      <c r="CA85" s="18">
        <f t="shared" si="245"/>
        <v>6.1331738632960153</v>
      </c>
      <c r="CB85" s="18">
        <f t="shared" si="245"/>
        <v>-17.47168904505606</v>
      </c>
      <c r="CC85" s="18">
        <f t="shared" si="245"/>
        <v>0.30724040171576927</v>
      </c>
      <c r="CD85" s="18">
        <f t="shared" si="245"/>
        <v>-3.9725666163260565</v>
      </c>
      <c r="CE85" s="18">
        <f t="shared" si="246"/>
        <v>-3.5724574699025125</v>
      </c>
      <c r="CG85" s="18">
        <f t="shared" si="247"/>
        <v>-2.566648492539314</v>
      </c>
      <c r="CH85" s="18">
        <f t="shared" si="248"/>
        <v>2.1805807494173823</v>
      </c>
      <c r="CI85" s="18">
        <f t="shared" si="249"/>
        <v>0.38350503438149275</v>
      </c>
      <c r="CK85" t="str">
        <f t="shared" si="262"/>
        <v>22 Health professionals</v>
      </c>
      <c r="CL85" s="18">
        <f t="shared" si="250"/>
        <v>15.473872125824384</v>
      </c>
      <c r="CM85" s="18">
        <f t="shared" si="250"/>
        <v>2.0597910626225291</v>
      </c>
      <c r="CN85" s="18">
        <f t="shared" si="250"/>
        <v>7.9685161633070045</v>
      </c>
      <c r="CO85" s="18">
        <f t="shared" si="250"/>
        <v>5.8455555333784437</v>
      </c>
      <c r="CP85" s="18">
        <f t="shared" si="251"/>
        <v>6.2622880260742697</v>
      </c>
      <c r="CR85" s="18">
        <f t="shared" si="252"/>
        <v>6.5485299286934584</v>
      </c>
      <c r="CS85" s="18">
        <f t="shared" si="253"/>
        <v>3.3755854323862522</v>
      </c>
      <c r="CT85" s="18">
        <f t="shared" si="254"/>
        <v>8.1410175125627315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4.8675110785627584</v>
      </c>
      <c r="C86" s="18">
        <f t="shared" si="210"/>
        <v>3.4558299367306144</v>
      </c>
      <c r="D86" s="18">
        <f t="shared" si="210"/>
        <v>1.0726123990867364</v>
      </c>
      <c r="E86" s="18">
        <f t="shared" si="210"/>
        <v>1.5520129504878355</v>
      </c>
      <c r="F86" s="18">
        <f t="shared" si="211"/>
        <v>1.5197376345830849</v>
      </c>
      <c r="H86" s="18">
        <f t="shared" si="212"/>
        <v>1.3919606468002277</v>
      </c>
      <c r="I86" s="18">
        <f t="shared" si="213"/>
        <v>3.0253615818017332</v>
      </c>
      <c r="J86" s="18">
        <f t="shared" si="214"/>
        <v>3.9737999756795039</v>
      </c>
      <c r="L86" t="str">
        <f t="shared" si="255"/>
        <v>23 Teaching and other educational professionals</v>
      </c>
      <c r="M86" s="18">
        <f t="shared" si="215"/>
        <v>5.5093556324669501</v>
      </c>
      <c r="N86" s="18">
        <f t="shared" si="215"/>
        <v>1.1412318419163903</v>
      </c>
      <c r="O86" s="18">
        <f t="shared" si="215"/>
        <v>1.0126195508383118</v>
      </c>
      <c r="P86" s="18">
        <f t="shared" si="215"/>
        <v>1.3832685826498992</v>
      </c>
      <c r="Q86" s="18">
        <f t="shared" si="216"/>
        <v>1.2521679695349786</v>
      </c>
      <c r="S86" s="18">
        <f t="shared" si="217"/>
        <v>1.2595680362863737</v>
      </c>
      <c r="T86" s="18">
        <f t="shared" si="218"/>
        <v>3.1253436676743407</v>
      </c>
      <c r="U86" s="18">
        <f t="shared" si="219"/>
        <v>3.9700829287017569</v>
      </c>
      <c r="W86" t="str">
        <f t="shared" si="256"/>
        <v>23 Teaching and other educational professionals</v>
      </c>
      <c r="X86" s="18">
        <f t="shared" si="220"/>
        <v>-0.27586963556568422</v>
      </c>
      <c r="Y86" s="18">
        <f t="shared" si="220"/>
        <v>-3.730174802124131</v>
      </c>
      <c r="Z86" s="18">
        <f t="shared" si="220"/>
        <v>-3.8548776443502186</v>
      </c>
      <c r="AA86" s="18">
        <f t="shared" si="220"/>
        <v>-1.4792512910788091</v>
      </c>
      <c r="AB86" s="18">
        <f t="shared" si="221"/>
        <v>-2.3690042287923485</v>
      </c>
      <c r="AD86" s="18">
        <f t="shared" si="222"/>
        <v>-2.2775782201380212</v>
      </c>
      <c r="AE86" s="18">
        <f t="shared" si="223"/>
        <v>2.3454670885346696</v>
      </c>
      <c r="AF86" s="18">
        <f t="shared" si="224"/>
        <v>0.78050325248197883</v>
      </c>
      <c r="AH86" t="str">
        <f t="shared" si="257"/>
        <v>23 Teaching and other educational professionals</v>
      </c>
      <c r="AI86" s="18">
        <f t="shared" si="225"/>
        <v>-9.7729463829969276</v>
      </c>
      <c r="AJ86" s="18">
        <f t="shared" si="225"/>
        <v>-13.412100918178027</v>
      </c>
      <c r="AK86" s="18">
        <f t="shared" si="225"/>
        <v>-9.7179333612956942</v>
      </c>
      <c r="AL86" s="18">
        <f t="shared" si="225"/>
        <v>0.20394083966817078</v>
      </c>
      <c r="AM86" s="18">
        <f t="shared" si="226"/>
        <v>-3.8897863788875497</v>
      </c>
      <c r="AO86" s="18">
        <f t="shared" si="227"/>
        <v>-3.2189420515369993</v>
      </c>
      <c r="AP86" s="18">
        <f t="shared" si="228"/>
        <v>1.1983129012500315</v>
      </c>
      <c r="AQ86" s="18">
        <f t="shared" si="229"/>
        <v>-1.4130014440841387</v>
      </c>
      <c r="AS86" t="str">
        <f t="shared" si="258"/>
        <v>23 Teaching and other educational professionals</v>
      </c>
      <c r="AT86" s="18">
        <f t="shared" si="230"/>
        <v>3.0343894771074575</v>
      </c>
      <c r="AU86" s="18">
        <f t="shared" si="230"/>
        <v>-1.5576334098127309</v>
      </c>
      <c r="AV86" s="18">
        <f t="shared" si="230"/>
        <v>-3.7182764643758692</v>
      </c>
      <c r="AW86" s="18">
        <f t="shared" si="230"/>
        <v>-0.74776866481303106</v>
      </c>
      <c r="AX86" s="18">
        <f t="shared" si="231"/>
        <v>-1.7360976412585272</v>
      </c>
      <c r="AZ86" s="18">
        <f t="shared" si="232"/>
        <v>-1.7479837467528458</v>
      </c>
      <c r="BA86" s="18">
        <f t="shared" si="233"/>
        <v>2.2639981896160455</v>
      </c>
      <c r="BB86" s="18">
        <f t="shared" si="234"/>
        <v>1.0328962075230708</v>
      </c>
      <c r="BD86" t="str">
        <f t="shared" si="259"/>
        <v>23 Teaching and other educational professionals</v>
      </c>
      <c r="BE86" s="18">
        <f t="shared" si="235"/>
        <v>0.20517189065973884</v>
      </c>
      <c r="BF86" s="18">
        <f t="shared" si="235"/>
        <v>12.2952893173363</v>
      </c>
      <c r="BG86" s="18">
        <f t="shared" si="235"/>
        <v>-0.74099435853562934</v>
      </c>
      <c r="BH86" s="18">
        <f t="shared" si="235"/>
        <v>1.827350253470672</v>
      </c>
      <c r="BI86" s="18">
        <f t="shared" si="236"/>
        <v>1.6373827146329845</v>
      </c>
      <c r="BK86" s="18">
        <f t="shared" si="237"/>
        <v>0.96393499780129677</v>
      </c>
      <c r="BL86" s="18">
        <f t="shared" si="238"/>
        <v>2.3961822921365172</v>
      </c>
      <c r="BM86" s="18">
        <f t="shared" si="239"/>
        <v>3.1017595543077592</v>
      </c>
      <c r="BO86" t="str">
        <f t="shared" si="260"/>
        <v>23 Teaching and other educational professionals</v>
      </c>
      <c r="BP86" s="18">
        <f t="shared" si="240"/>
        <v>0.43136826448375576</v>
      </c>
      <c r="BQ86" s="18">
        <f t="shared" si="240"/>
        <v>-2.1199798031446004E-2</v>
      </c>
      <c r="BR86" s="18">
        <f t="shared" si="240"/>
        <v>-1.5281014073171062</v>
      </c>
      <c r="BS86" s="18">
        <f t="shared" si="240"/>
        <v>-0.56434734064856329</v>
      </c>
      <c r="BT86" s="18">
        <f t="shared" si="241"/>
        <v>-0.83277220566523313</v>
      </c>
      <c r="BV86" s="18">
        <f t="shared" si="242"/>
        <v>-0.88664220271870153</v>
      </c>
      <c r="BW86" s="18">
        <f t="shared" si="243"/>
        <v>2.3213294614557789</v>
      </c>
      <c r="BX86" s="18">
        <f t="shared" si="244"/>
        <v>1.690192963331949</v>
      </c>
      <c r="BZ86" t="str">
        <f t="shared" si="261"/>
        <v>23 Teaching and other educational professionals</v>
      </c>
      <c r="CA86" s="18">
        <f t="shared" si="245"/>
        <v>-0.20685987859796473</v>
      </c>
      <c r="CB86" s="18">
        <f t="shared" si="245"/>
        <v>-5.9654088062929596</v>
      </c>
      <c r="CC86" s="18">
        <f t="shared" si="245"/>
        <v>0.82019449729209271</v>
      </c>
      <c r="CD86" s="18">
        <f t="shared" si="245"/>
        <v>-1.1716909063049563</v>
      </c>
      <c r="CE86" s="18">
        <f t="shared" si="246"/>
        <v>-0.86205004802452079</v>
      </c>
      <c r="CG86" s="18">
        <f t="shared" si="247"/>
        <v>-0.51214053736033938</v>
      </c>
      <c r="CH86" s="18">
        <f t="shared" si="248"/>
        <v>2.3828037707489758</v>
      </c>
      <c r="CI86" s="18">
        <f t="shared" si="249"/>
        <v>2.0184743813877137</v>
      </c>
      <c r="CK86" t="str">
        <f t="shared" si="262"/>
        <v>23 Teaching and other educational professionals</v>
      </c>
      <c r="CL86" s="18">
        <f t="shared" si="250"/>
        <v>8.5093416707987313</v>
      </c>
      <c r="CM86" s="18">
        <f t="shared" si="250"/>
        <v>8.9803508302984891</v>
      </c>
      <c r="CN86" s="18">
        <f t="shared" si="250"/>
        <v>4.915568937257131</v>
      </c>
      <c r="CO86" s="18">
        <f t="shared" si="250"/>
        <v>2.1698049731536884</v>
      </c>
      <c r="CP86" s="18">
        <f t="shared" si="251"/>
        <v>3.4363880104091749</v>
      </c>
      <c r="CR86" s="18">
        <f t="shared" si="252"/>
        <v>3.0769808821929923</v>
      </c>
      <c r="CS86" s="18">
        <f t="shared" si="253"/>
        <v>2.557317427271788</v>
      </c>
      <c r="CT86" s="18">
        <f t="shared" si="254"/>
        <v>4.8541099185972492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6.1012757575909626</v>
      </c>
      <c r="C87" s="18">
        <f t="shared" si="210"/>
        <v>15.318518030938822</v>
      </c>
      <c r="D87" s="18">
        <f t="shared" si="210"/>
        <v>3.0478009231042824</v>
      </c>
      <c r="E87" s="18">
        <f t="shared" si="210"/>
        <v>2.9508979243971556</v>
      </c>
      <c r="F87" s="18">
        <f t="shared" si="211"/>
        <v>3.7139393046431435</v>
      </c>
      <c r="H87" s="18">
        <f t="shared" si="212"/>
        <v>2.983188794775038</v>
      </c>
      <c r="I87" s="18">
        <f t="shared" si="213"/>
        <v>3.3022299962339741</v>
      </c>
      <c r="J87" s="18">
        <f t="shared" si="214"/>
        <v>5.339671859160533</v>
      </c>
      <c r="L87" t="str">
        <f t="shared" si="255"/>
        <v>24 Business, media and public service professionals</v>
      </c>
      <c r="M87" s="18">
        <f t="shared" si="215"/>
        <v>6.9749340636314772</v>
      </c>
      <c r="N87" s="18">
        <f t="shared" si="215"/>
        <v>8.6898177735440729</v>
      </c>
      <c r="O87" s="18">
        <f t="shared" si="215"/>
        <v>2.6021454559918888</v>
      </c>
      <c r="P87" s="18">
        <f t="shared" si="215"/>
        <v>2.2843366347200078</v>
      </c>
      <c r="Q87" s="18">
        <f t="shared" si="216"/>
        <v>2.7729682934323208</v>
      </c>
      <c r="S87" s="18">
        <f t="shared" si="217"/>
        <v>2.3901633788803167</v>
      </c>
      <c r="T87" s="18">
        <f t="shared" si="218"/>
        <v>3.1975039743583844</v>
      </c>
      <c r="U87" s="18">
        <f t="shared" si="219"/>
        <v>4.8285177717434236</v>
      </c>
      <c r="W87" t="str">
        <f t="shared" si="256"/>
        <v>24 Business, media and public service professionals</v>
      </c>
      <c r="X87" s="18">
        <f t="shared" si="220"/>
        <v>3.5694878297720889</v>
      </c>
      <c r="Y87" s="18">
        <f t="shared" si="220"/>
        <v>1.9551561129298234</v>
      </c>
      <c r="Z87" s="18">
        <f t="shared" si="220"/>
        <v>0.62613938972790883</v>
      </c>
      <c r="AA87" s="18">
        <f t="shared" si="220"/>
        <v>0.69442331493156928</v>
      </c>
      <c r="AB87" s="18">
        <f t="shared" si="221"/>
        <v>0.7514000656698494</v>
      </c>
      <c r="AD87" s="18">
        <f t="shared" si="222"/>
        <v>0.67165685954790888</v>
      </c>
      <c r="AE87" s="18">
        <f t="shared" si="223"/>
        <v>2.9008505449720223</v>
      </c>
      <c r="AF87" s="18">
        <f t="shared" si="224"/>
        <v>3.358204490536032</v>
      </c>
      <c r="AH87" t="str">
        <f t="shared" si="257"/>
        <v>24 Business, media and public service professionals</v>
      </c>
      <c r="AI87" s="18">
        <f t="shared" si="225"/>
        <v>1.8875558110589274</v>
      </c>
      <c r="AJ87" s="18">
        <f t="shared" si="225"/>
        <v>6.5887837651201986</v>
      </c>
      <c r="AK87" s="18">
        <f t="shared" si="225"/>
        <v>-0.96697861188871359</v>
      </c>
      <c r="AL87" s="18">
        <f t="shared" si="225"/>
        <v>0.73014360991994209</v>
      </c>
      <c r="AM87" s="18">
        <f t="shared" si="226"/>
        <v>0.55134552295958983</v>
      </c>
      <c r="AO87" s="18">
        <f t="shared" si="227"/>
        <v>0.1612290752181611</v>
      </c>
      <c r="AP87" s="18">
        <f t="shared" si="228"/>
        <v>2.1437290511641782</v>
      </c>
      <c r="AQ87" s="18">
        <f t="shared" si="229"/>
        <v>2.2639021634069056</v>
      </c>
      <c r="AS87" t="str">
        <f t="shared" si="258"/>
        <v>24 Business, media and public service professionals</v>
      </c>
      <c r="AT87" s="18">
        <f t="shared" si="230"/>
        <v>3.1594030393550687</v>
      </c>
      <c r="AU87" s="18">
        <f t="shared" si="230"/>
        <v>4.3348443712375451</v>
      </c>
      <c r="AV87" s="18">
        <f t="shared" si="230"/>
        <v>0.94012632909175053</v>
      </c>
      <c r="AW87" s="18">
        <f t="shared" si="230"/>
        <v>1.2788061681433316</v>
      </c>
      <c r="AX87" s="18">
        <f t="shared" si="231"/>
        <v>1.3610020715312476</v>
      </c>
      <c r="AZ87" s="18">
        <f t="shared" si="232"/>
        <v>1.1657868144720362</v>
      </c>
      <c r="BA87" s="18">
        <f t="shared" si="233"/>
        <v>2.8980559274190965</v>
      </c>
      <c r="BB87" s="18">
        <f t="shared" si="234"/>
        <v>3.7012421552993446</v>
      </c>
      <c r="BD87" t="str">
        <f t="shared" si="259"/>
        <v>24 Business, media and public service professionals</v>
      </c>
      <c r="BE87" s="18">
        <f t="shared" si="235"/>
        <v>0.5970199075985283</v>
      </c>
      <c r="BF87" s="18">
        <f t="shared" si="235"/>
        <v>13.582325470572254</v>
      </c>
      <c r="BG87" s="18">
        <f t="shared" si="235"/>
        <v>0.6417457945473215</v>
      </c>
      <c r="BH87" s="18">
        <f t="shared" si="235"/>
        <v>0.64741757886128681</v>
      </c>
      <c r="BI87" s="18">
        <f t="shared" si="236"/>
        <v>1.4090572740377061</v>
      </c>
      <c r="BK87" s="18">
        <f t="shared" si="237"/>
        <v>0.64552694857529236</v>
      </c>
      <c r="BL87" s="18">
        <f t="shared" si="238"/>
        <v>2.4394257022295474</v>
      </c>
      <c r="BM87" s="18">
        <f t="shared" si="239"/>
        <v>2.9062959062950533</v>
      </c>
      <c r="BO87" t="str">
        <f t="shared" si="260"/>
        <v>24 Business, media and public service professionals</v>
      </c>
      <c r="BP87" s="18">
        <f t="shared" si="240"/>
        <v>2.1668748994591702</v>
      </c>
      <c r="BQ87" s="18">
        <f t="shared" si="240"/>
        <v>-2.7147469389563028</v>
      </c>
      <c r="BR87" s="18">
        <f t="shared" si="240"/>
        <v>0.25841998194011673</v>
      </c>
      <c r="BS87" s="18">
        <f t="shared" si="240"/>
        <v>-1.7177857163602317</v>
      </c>
      <c r="BT87" s="18">
        <f t="shared" si="241"/>
        <v>-1.1674413937977857</v>
      </c>
      <c r="BV87" s="18">
        <f t="shared" si="242"/>
        <v>-1.0634169783037661</v>
      </c>
      <c r="BW87" s="18">
        <f t="shared" si="243"/>
        <v>2.1667779471630011</v>
      </c>
      <c r="BX87" s="18">
        <f t="shared" si="244"/>
        <v>1.3956445488871205</v>
      </c>
      <c r="BZ87" t="str">
        <f t="shared" si="261"/>
        <v>24 Business, media and public service professionals</v>
      </c>
      <c r="CA87" s="18">
        <f t="shared" si="245"/>
        <v>1.3544173271680782</v>
      </c>
      <c r="CB87" s="18">
        <f t="shared" si="245"/>
        <v>-3.6606339841109836</v>
      </c>
      <c r="CC87" s="18">
        <f t="shared" si="245"/>
        <v>0.3698415861167037</v>
      </c>
      <c r="CD87" s="18">
        <f t="shared" si="245"/>
        <v>-4.0879537196695352</v>
      </c>
      <c r="CE87" s="18">
        <f t="shared" si="246"/>
        <v>-2.689552092512526</v>
      </c>
      <c r="CG87" s="18">
        <f t="shared" si="247"/>
        <v>-2.6244663568810056</v>
      </c>
      <c r="CH87" s="18">
        <f t="shared" si="248"/>
        <v>1.9432707318095765</v>
      </c>
      <c r="CI87" s="18">
        <f t="shared" si="249"/>
        <v>3.8051711195907778E-2</v>
      </c>
      <c r="CK87" t="str">
        <f t="shared" si="262"/>
        <v>24 Business, media and public service professionals</v>
      </c>
      <c r="CL87" s="18">
        <f t="shared" si="250"/>
        <v>6.8729098339346484</v>
      </c>
      <c r="CM87" s="18">
        <f t="shared" si="250"/>
        <v>0.6730555074573763</v>
      </c>
      <c r="CN87" s="18">
        <f t="shared" si="250"/>
        <v>6.1563374711554486</v>
      </c>
      <c r="CO87" s="18">
        <f t="shared" si="250"/>
        <v>3.6255820968577268</v>
      </c>
      <c r="CP87" s="18">
        <f t="shared" si="251"/>
        <v>4.2214340433639475</v>
      </c>
      <c r="CR87" s="18">
        <f t="shared" si="252"/>
        <v>4.4623915304514705</v>
      </c>
      <c r="CS87" s="18">
        <f t="shared" si="253"/>
        <v>2.602158990263348</v>
      </c>
      <c r="CT87" s="18">
        <f t="shared" si="254"/>
        <v>5.9952962455825709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9.6104745437007857</v>
      </c>
      <c r="C88" s="18">
        <f t="shared" si="210"/>
        <v>11.273791773289776</v>
      </c>
      <c r="D88" s="18">
        <f t="shared" si="210"/>
        <v>1.7731423747262109</v>
      </c>
      <c r="E88" s="18">
        <f t="shared" si="210"/>
        <v>3.7060091173427123</v>
      </c>
      <c r="F88" s="18">
        <f t="shared" si="211"/>
        <v>3.5529264158225216</v>
      </c>
      <c r="H88" s="18">
        <f t="shared" si="212"/>
        <v>3.0576754948557383</v>
      </c>
      <c r="I88" s="18">
        <f t="shared" si="213"/>
        <v>3.1335011694118009</v>
      </c>
      <c r="J88" s="18">
        <f t="shared" si="214"/>
        <v>5.2669571385401959</v>
      </c>
      <c r="L88" t="str">
        <f t="shared" si="255"/>
        <v>31 Science, engineering and technology associate professionals</v>
      </c>
      <c r="M88" s="18">
        <f t="shared" si="215"/>
        <v>8.2987751841405721</v>
      </c>
      <c r="N88" s="18">
        <f t="shared" si="215"/>
        <v>16.726093518819884</v>
      </c>
      <c r="O88" s="18">
        <f t="shared" si="215"/>
        <v>-0.25633861657456958</v>
      </c>
      <c r="P88" s="18">
        <f t="shared" si="215"/>
        <v>2.4924333507657215</v>
      </c>
      <c r="Q88" s="18">
        <f t="shared" si="216"/>
        <v>2.454734622643806</v>
      </c>
      <c r="S88" s="18">
        <f t="shared" si="217"/>
        <v>1.567860641405372</v>
      </c>
      <c r="T88" s="18">
        <f t="shared" si="218"/>
        <v>2.6104639940639274</v>
      </c>
      <c r="U88" s="18">
        <f t="shared" si="219"/>
        <v>3.7405574420770638</v>
      </c>
      <c r="W88" t="str">
        <f t="shared" si="256"/>
        <v>31 Science, engineering and technology associate professionals</v>
      </c>
      <c r="X88" s="18">
        <f t="shared" si="220"/>
        <v>5.9018202876340631</v>
      </c>
      <c r="Y88" s="18">
        <f t="shared" si="220"/>
        <v>1.4710322788630048</v>
      </c>
      <c r="Z88" s="18">
        <f t="shared" si="220"/>
        <v>-0.1789965962566864</v>
      </c>
      <c r="AA88" s="18">
        <f t="shared" si="220"/>
        <v>1.4871829887996846</v>
      </c>
      <c r="AB88" s="18">
        <f t="shared" si="221"/>
        <v>0.96253164642967626</v>
      </c>
      <c r="AD88" s="18">
        <f t="shared" si="222"/>
        <v>0.9287223500801689</v>
      </c>
      <c r="AE88" s="18">
        <f t="shared" si="223"/>
        <v>2.608374288520876</v>
      </c>
      <c r="AF88" s="18">
        <f t="shared" si="224"/>
        <v>3.2692092637422787</v>
      </c>
      <c r="AH88" t="str">
        <f t="shared" si="257"/>
        <v>31 Science, engineering and technology associate professionals</v>
      </c>
      <c r="AI88" s="18">
        <f t="shared" si="225"/>
        <v>5.5445744498150429</v>
      </c>
      <c r="AJ88" s="18">
        <f t="shared" si="225"/>
        <v>11.652218173242446</v>
      </c>
      <c r="AK88" s="18">
        <f t="shared" si="225"/>
        <v>1.9440538862558476</v>
      </c>
      <c r="AL88" s="18">
        <f t="shared" si="225"/>
        <v>3.2514415993778689</v>
      </c>
      <c r="AM88" s="18">
        <f t="shared" si="226"/>
        <v>3.345097866515423</v>
      </c>
      <c r="AO88" s="18">
        <f t="shared" si="227"/>
        <v>2.8137932710841751</v>
      </c>
      <c r="AP88" s="18">
        <f t="shared" si="228"/>
        <v>3.2076940209936566</v>
      </c>
      <c r="AQ88" s="18">
        <f t="shared" si="229"/>
        <v>5.1436822930198245</v>
      </c>
      <c r="AS88" t="str">
        <f t="shared" si="258"/>
        <v>31 Science, engineering and technology associate professionals</v>
      </c>
      <c r="AT88" s="18">
        <f t="shared" si="230"/>
        <v>1.8871545887759522</v>
      </c>
      <c r="AU88" s="18">
        <f t="shared" si="230"/>
        <v>1.3477875596847433</v>
      </c>
      <c r="AV88" s="18">
        <f t="shared" si="230"/>
        <v>-2.1561712357181628</v>
      </c>
      <c r="AW88" s="18">
        <f t="shared" si="230"/>
        <v>0.15666373523377519</v>
      </c>
      <c r="AX88" s="18">
        <f t="shared" si="231"/>
        <v>-0.49841527324891999</v>
      </c>
      <c r="AZ88" s="18">
        <f t="shared" si="232"/>
        <v>-0.62029284284246256</v>
      </c>
      <c r="BA88" s="18">
        <f t="shared" si="233"/>
        <v>2.0388109705660851</v>
      </c>
      <c r="BB88" s="18">
        <f t="shared" si="234"/>
        <v>1.5765994971581376</v>
      </c>
      <c r="BD88" t="str">
        <f t="shared" si="259"/>
        <v>31 Science, engineering and technology associate professionals</v>
      </c>
      <c r="BE88" s="18">
        <f t="shared" si="235"/>
        <v>-2.3416487363122851</v>
      </c>
      <c r="BF88" s="18">
        <f t="shared" si="235"/>
        <v>18.270302663800251</v>
      </c>
      <c r="BG88" s="18">
        <f t="shared" si="235"/>
        <v>-4.6628930368344808</v>
      </c>
      <c r="BH88" s="18">
        <f t="shared" si="235"/>
        <v>-2.3034878572234296</v>
      </c>
      <c r="BI88" s="18">
        <f t="shared" si="236"/>
        <v>-1.8820402182002871</v>
      </c>
      <c r="BK88" s="18">
        <f t="shared" si="237"/>
        <v>-3.0963737499809407</v>
      </c>
      <c r="BL88" s="18">
        <f t="shared" si="238"/>
        <v>1.5647739030604901</v>
      </c>
      <c r="BM88" s="18">
        <f t="shared" si="239"/>
        <v>-0.80268549195363637</v>
      </c>
      <c r="BO88" t="str">
        <f t="shared" si="260"/>
        <v>31 Science, engineering and technology associate professionals</v>
      </c>
      <c r="BP88" s="18">
        <f t="shared" si="240"/>
        <v>1.6831421976229777</v>
      </c>
      <c r="BQ88" s="18">
        <f t="shared" si="240"/>
        <v>0.22980050044099087</v>
      </c>
      <c r="BR88" s="18">
        <f t="shared" si="240"/>
        <v>-2.4592091057000109</v>
      </c>
      <c r="BS88" s="18">
        <f t="shared" si="240"/>
        <v>-0.81247371728737638</v>
      </c>
      <c r="BT88" s="18">
        <f t="shared" si="241"/>
        <v>-1.2655579472537704</v>
      </c>
      <c r="BV88" s="18">
        <f t="shared" si="242"/>
        <v>-1.3644515679909985</v>
      </c>
      <c r="BW88" s="18">
        <f t="shared" si="243"/>
        <v>1.9596572080820662</v>
      </c>
      <c r="BX88" s="18">
        <f t="shared" si="244"/>
        <v>0.9459020248435035</v>
      </c>
      <c r="BZ88" t="str">
        <f t="shared" si="261"/>
        <v>31 Science, engineering and technology associate professionals</v>
      </c>
      <c r="CA88" s="18">
        <f t="shared" si="245"/>
        <v>1.1079914474504848</v>
      </c>
      <c r="CB88" s="18">
        <f t="shared" si="245"/>
        <v>-0.8851673288783779</v>
      </c>
      <c r="CC88" s="18">
        <f t="shared" si="245"/>
        <v>-0.9841746956430808</v>
      </c>
      <c r="CD88" s="18">
        <f t="shared" si="245"/>
        <v>-2.5873719067579071</v>
      </c>
      <c r="CE88" s="18">
        <f t="shared" si="246"/>
        <v>-1.9831154055471978</v>
      </c>
      <c r="CG88" s="18">
        <f t="shared" si="247"/>
        <v>-2.0558779990656029</v>
      </c>
      <c r="CH88" s="18">
        <f t="shared" si="248"/>
        <v>1.7657157587068761</v>
      </c>
      <c r="CI88" s="18">
        <f t="shared" si="249"/>
        <v>0.21353843455564903</v>
      </c>
      <c r="CK88" t="str">
        <f t="shared" si="262"/>
        <v>31 Science, engineering and technology associate professionals</v>
      </c>
      <c r="CL88" s="18">
        <f t="shared" si="250"/>
        <v>9.4716085917599493</v>
      </c>
      <c r="CM88" s="18">
        <f t="shared" si="250"/>
        <v>15.00626971209571</v>
      </c>
      <c r="CN88" s="18">
        <f t="shared" si="250"/>
        <v>7.2079455739201492</v>
      </c>
      <c r="CO88" s="18">
        <f t="shared" si="250"/>
        <v>4.5882748795182726</v>
      </c>
      <c r="CP88" s="18">
        <f t="shared" si="251"/>
        <v>6.0273480201791241</v>
      </c>
      <c r="CR88" s="18">
        <f t="shared" si="252"/>
        <v>5.4543075548037168</v>
      </c>
      <c r="CS88" s="18">
        <f t="shared" si="253"/>
        <v>2.9971982399347175</v>
      </c>
      <c r="CT88" s="18">
        <f t="shared" si="254"/>
        <v>7.0420714936475282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7.5203974584087341</v>
      </c>
      <c r="C89" s="18">
        <f t="shared" si="210"/>
        <v>-1.6530113074006314</v>
      </c>
      <c r="D89" s="18">
        <f t="shared" si="210"/>
        <v>11.365742784756971</v>
      </c>
      <c r="E89" s="18">
        <f t="shared" si="210"/>
        <v>3.6109284254116192</v>
      </c>
      <c r="F89" s="18">
        <f t="shared" si="211"/>
        <v>5.6296706374934224</v>
      </c>
      <c r="H89" s="18">
        <f t="shared" si="212"/>
        <v>6.1339308969831086</v>
      </c>
      <c r="I89" s="18">
        <f t="shared" si="213"/>
        <v>5.2240938716094254</v>
      </c>
      <c r="J89" s="18">
        <f t="shared" si="214"/>
        <v>8.892298986211733</v>
      </c>
      <c r="L89" t="str">
        <f t="shared" si="255"/>
        <v>32 Health and social care associate professionals</v>
      </c>
      <c r="M89" s="18">
        <f t="shared" si="215"/>
        <v>9.7421739813923658</v>
      </c>
      <c r="N89" s="18">
        <f t="shared" si="215"/>
        <v>4.2412445019438971</v>
      </c>
      <c r="O89" s="18">
        <f t="shared" si="215"/>
        <v>12.246269261295083</v>
      </c>
      <c r="P89" s="18">
        <f t="shared" si="215"/>
        <v>3.2019142671410039</v>
      </c>
      <c r="Q89" s="18">
        <f t="shared" si="216"/>
        <v>6.0134683939093492</v>
      </c>
      <c r="S89" s="18">
        <f t="shared" si="217"/>
        <v>6.1326823182532797</v>
      </c>
      <c r="T89" s="18">
        <f t="shared" si="218"/>
        <v>5.1873567926777886</v>
      </c>
      <c r="U89" s="18">
        <f t="shared" si="219"/>
        <v>8.8687087593892322</v>
      </c>
      <c r="W89" t="str">
        <f t="shared" si="256"/>
        <v>32 Health and social care associate professionals</v>
      </c>
      <c r="X89" s="18">
        <f t="shared" si="220"/>
        <v>6.8249944162398268</v>
      </c>
      <c r="Y89" s="18">
        <f t="shared" si="220"/>
        <v>-9.3314834812707748E-2</v>
      </c>
      <c r="Z89" s="18">
        <f t="shared" si="220"/>
        <v>10.80216525189015</v>
      </c>
      <c r="AA89" s="18">
        <f t="shared" si="220"/>
        <v>2.2253809535896396</v>
      </c>
      <c r="AB89" s="18">
        <f t="shared" si="221"/>
        <v>4.6815628091729344</v>
      </c>
      <c r="AD89" s="18">
        <f t="shared" si="222"/>
        <v>5.0078840935460445</v>
      </c>
      <c r="AE89" s="18">
        <f t="shared" si="223"/>
        <v>5.0706440221383486</v>
      </c>
      <c r="AF89" s="18">
        <f t="shared" si="224"/>
        <v>8.0206488110788889</v>
      </c>
      <c r="AH89" t="str">
        <f t="shared" si="257"/>
        <v>32 Health and social care associate professionals</v>
      </c>
      <c r="AI89" s="18">
        <f t="shared" si="225"/>
        <v>-0.67434944512064776</v>
      </c>
      <c r="AJ89" s="18">
        <f t="shared" si="225"/>
        <v>-4.9406066485857991</v>
      </c>
      <c r="AK89" s="18">
        <f t="shared" si="225"/>
        <v>2.5613309309455046</v>
      </c>
      <c r="AL89" s="18">
        <f t="shared" si="225"/>
        <v>-3.7757009579408307</v>
      </c>
      <c r="AM89" s="18">
        <f t="shared" si="226"/>
        <v>-1.9133160429391838</v>
      </c>
      <c r="AO89" s="18">
        <f t="shared" si="227"/>
        <v>-1.708102277290402</v>
      </c>
      <c r="AP89" s="18">
        <f t="shared" si="228"/>
        <v>2.4559688218572129</v>
      </c>
      <c r="AQ89" s="18">
        <f t="shared" si="229"/>
        <v>1.2859275541542647</v>
      </c>
      <c r="AS89" t="str">
        <f t="shared" si="258"/>
        <v>32 Health and social care associate professionals</v>
      </c>
      <c r="AT89" s="18">
        <f t="shared" si="230"/>
        <v>5.5045757923634975</v>
      </c>
      <c r="AU89" s="18">
        <f t="shared" si="230"/>
        <v>11.17771058323358</v>
      </c>
      <c r="AV89" s="18">
        <f t="shared" si="230"/>
        <v>7.4058976473308835</v>
      </c>
      <c r="AW89" s="18">
        <f t="shared" si="230"/>
        <v>1.4543211330805494</v>
      </c>
      <c r="AX89" s="18">
        <f t="shared" si="231"/>
        <v>3.8703252420334344</v>
      </c>
      <c r="AZ89" s="18">
        <f t="shared" si="232"/>
        <v>3.4006040450800246</v>
      </c>
      <c r="BA89" s="18">
        <f t="shared" si="233"/>
        <v>4.1453079258129133</v>
      </c>
      <c r="BB89" s="18">
        <f t="shared" si="234"/>
        <v>6.2718774445410075</v>
      </c>
      <c r="BD89" t="str">
        <f t="shared" si="259"/>
        <v>32 Health and social care associate professionals</v>
      </c>
      <c r="BE89" s="18">
        <f t="shared" si="235"/>
        <v>5.1679397091394907</v>
      </c>
      <c r="BF89" s="18">
        <f t="shared" si="235"/>
        <v>9.9717610017926006</v>
      </c>
      <c r="BG89" s="18">
        <f t="shared" si="235"/>
        <v>9.5432484472546477</v>
      </c>
      <c r="BH89" s="18">
        <f t="shared" si="235"/>
        <v>2.1741838775523936</v>
      </c>
      <c r="BI89" s="18">
        <f t="shared" si="236"/>
        <v>4.9032188979682756</v>
      </c>
      <c r="BK89" s="18">
        <f t="shared" si="237"/>
        <v>4.573743926789664</v>
      </c>
      <c r="BL89" s="18">
        <f t="shared" si="238"/>
        <v>4.6875881470111791</v>
      </c>
      <c r="BM89" s="18">
        <f t="shared" si="239"/>
        <v>7.4636915763938383</v>
      </c>
      <c r="BO89" t="str">
        <f t="shared" si="260"/>
        <v>32 Health and social care associate professionals</v>
      </c>
      <c r="BP89" s="18">
        <f t="shared" si="240"/>
        <v>3.0541629891924549</v>
      </c>
      <c r="BQ89" s="18">
        <f t="shared" si="240"/>
        <v>0.32683183176034358</v>
      </c>
      <c r="BR89" s="18">
        <f t="shared" si="240"/>
        <v>8.2992041528152871</v>
      </c>
      <c r="BS89" s="18">
        <f t="shared" si="240"/>
        <v>-1.1230616556219264</v>
      </c>
      <c r="BT89" s="18">
        <f t="shared" si="241"/>
        <v>1.8224037784140945</v>
      </c>
      <c r="BV89" s="18">
        <f t="shared" si="242"/>
        <v>1.9228976177598778</v>
      </c>
      <c r="BW89" s="18">
        <f t="shared" si="243"/>
        <v>3.659645831670888</v>
      </c>
      <c r="BX89" s="18">
        <f t="shared" si="244"/>
        <v>4.8856375126832052</v>
      </c>
      <c r="BZ89" t="str">
        <f t="shared" si="261"/>
        <v>32 Health and social care associate professionals</v>
      </c>
      <c r="CA89" s="18">
        <f t="shared" si="245"/>
        <v>-6.5010920458741239E-2</v>
      </c>
      <c r="CB89" s="18">
        <f t="shared" si="245"/>
        <v>-15.444203429032665</v>
      </c>
      <c r="CC89" s="18">
        <f t="shared" si="245"/>
        <v>7.1465495052722261</v>
      </c>
      <c r="CD89" s="18">
        <f t="shared" si="245"/>
        <v>-3.3790850746665768</v>
      </c>
      <c r="CE89" s="18">
        <f t="shared" si="246"/>
        <v>-1.0344342082634905</v>
      </c>
      <c r="CG89" s="18">
        <f t="shared" si="247"/>
        <v>9.2476862878942967E-3</v>
      </c>
      <c r="CH89" s="18">
        <f t="shared" si="248"/>
        <v>2.930979991139937</v>
      </c>
      <c r="CI89" s="18">
        <f t="shared" si="249"/>
        <v>2.9371528509548162</v>
      </c>
      <c r="CK89" t="str">
        <f t="shared" si="262"/>
        <v>32 Health and social care associate professionals</v>
      </c>
      <c r="CL89" s="18">
        <f t="shared" si="250"/>
        <v>9.1931413528618009</v>
      </c>
      <c r="CM89" s="18">
        <f t="shared" si="250"/>
        <v>4.573124546492302</v>
      </c>
      <c r="CN89" s="18">
        <f t="shared" si="250"/>
        <v>14.906269245894531</v>
      </c>
      <c r="CO89" s="18">
        <f t="shared" si="250"/>
        <v>6.049039989684335</v>
      </c>
      <c r="CP89" s="18">
        <f t="shared" si="251"/>
        <v>8.645785081273738</v>
      </c>
      <c r="CR89" s="18">
        <f t="shared" si="252"/>
        <v>8.9228682518798905</v>
      </c>
      <c r="CS89" s="18">
        <f t="shared" si="253"/>
        <v>4.4928475025480141</v>
      </c>
      <c r="CT89" s="18">
        <f t="shared" si="254"/>
        <v>10.608001046248594</v>
      </c>
    </row>
    <row r="90" spans="1:98" x14ac:dyDescent="0.2">
      <c r="A90" t="str">
        <f t="shared" si="209"/>
        <v>33 Protective service occupations</v>
      </c>
      <c r="B90" s="18">
        <f t="shared" si="210"/>
        <v>0.83708346550723789</v>
      </c>
      <c r="C90" s="18">
        <f t="shared" si="210"/>
        <v>10.664211935935164</v>
      </c>
      <c r="D90" s="18">
        <f t="shared" si="210"/>
        <v>1.8428596595905899</v>
      </c>
      <c r="E90" s="18">
        <f t="shared" si="210"/>
        <v>3.7445741651389586</v>
      </c>
      <c r="F90" s="18">
        <f t="shared" si="211"/>
        <v>3.56359744475232</v>
      </c>
      <c r="H90" s="18">
        <f t="shared" si="212"/>
        <v>3.1067560822360285</v>
      </c>
      <c r="I90" s="18">
        <f t="shared" si="213"/>
        <v>2.577488402643513</v>
      </c>
      <c r="J90" s="18">
        <f t="shared" si="214"/>
        <v>4.8923115003230544</v>
      </c>
      <c r="L90" t="str">
        <f t="shared" si="255"/>
        <v>33 Protective service occupations</v>
      </c>
      <c r="M90" s="18">
        <f t="shared" si="215"/>
        <v>2.7245015928057947</v>
      </c>
      <c r="N90" s="18">
        <f t="shared" si="215"/>
        <v>19.343373702959219</v>
      </c>
      <c r="O90" s="18">
        <f t="shared" si="215"/>
        <v>-1.85028040865165</v>
      </c>
      <c r="P90" s="18">
        <f t="shared" si="215"/>
        <v>3.0867341898205947</v>
      </c>
      <c r="Q90" s="18">
        <f t="shared" si="216"/>
        <v>2.4511800337521539</v>
      </c>
      <c r="S90" s="18">
        <f t="shared" si="217"/>
        <v>1.4140691136570238</v>
      </c>
      <c r="T90" s="18">
        <f t="shared" si="218"/>
        <v>1.9816317896539593</v>
      </c>
      <c r="U90" s="18">
        <f t="shared" si="219"/>
        <v>3.0820438978361286</v>
      </c>
      <c r="W90" t="str">
        <f t="shared" si="256"/>
        <v>33 Protective service occupations</v>
      </c>
      <c r="X90" s="18">
        <f t="shared" si="220"/>
        <v>1.5501024510669259</v>
      </c>
      <c r="Y90" s="18">
        <f t="shared" si="220"/>
        <v>5.1145595565781132</v>
      </c>
      <c r="Z90" s="18">
        <f t="shared" si="220"/>
        <v>-2.0506428868673376</v>
      </c>
      <c r="AA90" s="18">
        <f t="shared" si="220"/>
        <v>2.3216978604496674</v>
      </c>
      <c r="AB90" s="18">
        <f t="shared" si="221"/>
        <v>1.1047972758178481</v>
      </c>
      <c r="AD90" s="18">
        <f t="shared" si="222"/>
        <v>0.84298408534413394</v>
      </c>
      <c r="AE90" s="18">
        <f t="shared" si="223"/>
        <v>2.2715675373939925</v>
      </c>
      <c r="AF90" s="18">
        <f t="shared" si="224"/>
        <v>2.8972627990365041</v>
      </c>
      <c r="AH90" t="str">
        <f t="shared" si="257"/>
        <v>33 Protective service occupations</v>
      </c>
      <c r="AI90" s="18">
        <f t="shared" si="225"/>
        <v>0.85420783075857987</v>
      </c>
      <c r="AJ90" s="18">
        <f t="shared" si="225"/>
        <v>5.7035985016049784</v>
      </c>
      <c r="AK90" s="18">
        <f t="shared" si="225"/>
        <v>-2.1944417010220429</v>
      </c>
      <c r="AL90" s="18">
        <f t="shared" si="225"/>
        <v>1.7588979883546907</v>
      </c>
      <c r="AM90" s="18">
        <f t="shared" si="226"/>
        <v>0.74580301529683091</v>
      </c>
      <c r="AO90" s="18">
        <f t="shared" si="227"/>
        <v>0.42367466805515175</v>
      </c>
      <c r="AP90" s="18">
        <f t="shared" si="228"/>
        <v>2.019939295706541</v>
      </c>
      <c r="AQ90" s="18">
        <f t="shared" si="229"/>
        <v>2.3425859500727952</v>
      </c>
      <c r="AS90" t="str">
        <f t="shared" si="258"/>
        <v>33 Protective service occupations</v>
      </c>
      <c r="AT90" s="18">
        <f t="shared" si="230"/>
        <v>-2.9556313845641169</v>
      </c>
      <c r="AU90" s="18">
        <f t="shared" si="230"/>
        <v>3.6085786252427532</v>
      </c>
      <c r="AV90" s="18">
        <f t="shared" si="230"/>
        <v>-5.0574028891941065</v>
      </c>
      <c r="AW90" s="18">
        <f t="shared" si="230"/>
        <v>0.21519579279576373</v>
      </c>
      <c r="AX90" s="18">
        <f t="shared" si="231"/>
        <v>-1.2579099961146145</v>
      </c>
      <c r="AZ90" s="18">
        <f t="shared" si="232"/>
        <v>-1.5740937939892508</v>
      </c>
      <c r="BA90" s="18">
        <f t="shared" si="233"/>
        <v>1.6452309832533762</v>
      </c>
      <c r="BB90" s="18">
        <f t="shared" si="234"/>
        <v>0.42413812168566878</v>
      </c>
      <c r="BD90" t="str">
        <f t="shared" si="259"/>
        <v>33 Protective service occupations</v>
      </c>
      <c r="BE90" s="18">
        <f t="shared" si="235"/>
        <v>-5.6543921810440878</v>
      </c>
      <c r="BF90" s="18">
        <f t="shared" si="235"/>
        <v>10.43482059792591</v>
      </c>
      <c r="BG90" s="18">
        <f t="shared" si="235"/>
        <v>-2.9968547548944957</v>
      </c>
      <c r="BH90" s="18">
        <f t="shared" si="235"/>
        <v>-0.59996899316643315</v>
      </c>
      <c r="BI90" s="18">
        <f t="shared" si="236"/>
        <v>-0.70411079085132</v>
      </c>
      <c r="BK90" s="18">
        <f t="shared" si="237"/>
        <v>-1.4054402835693924</v>
      </c>
      <c r="BL90" s="18">
        <f t="shared" si="238"/>
        <v>1.3116252307009857</v>
      </c>
      <c r="BM90" s="18">
        <f t="shared" si="239"/>
        <v>0.16207221360517998</v>
      </c>
      <c r="BO90" t="str">
        <f t="shared" si="260"/>
        <v>33 Protective service occupations</v>
      </c>
      <c r="BP90" s="18">
        <f t="shared" si="240"/>
        <v>-1.3218642554178484</v>
      </c>
      <c r="BQ90" s="18">
        <f t="shared" si="240"/>
        <v>-5.8827231970473566</v>
      </c>
      <c r="BR90" s="18">
        <f t="shared" si="240"/>
        <v>-3.0701476692327034</v>
      </c>
      <c r="BS90" s="18">
        <f t="shared" si="240"/>
        <v>-2.069125673332306</v>
      </c>
      <c r="BT90" s="18">
        <f t="shared" si="241"/>
        <v>-2.6250855314134292</v>
      </c>
      <c r="BV90" s="18">
        <f t="shared" si="242"/>
        <v>-2.4039430799048689</v>
      </c>
      <c r="BW90" s="18">
        <f t="shared" si="243"/>
        <v>1.3866437823140343</v>
      </c>
      <c r="BX90" s="18">
        <f t="shared" si="244"/>
        <v>-0.5280805925101828</v>
      </c>
      <c r="BZ90" t="str">
        <f t="shared" si="261"/>
        <v>33 Protective service occupations</v>
      </c>
      <c r="CA90" s="18">
        <f t="shared" si="245"/>
        <v>-4.8602299665489461</v>
      </c>
      <c r="CB90" s="18">
        <f t="shared" si="245"/>
        <v>-3.0221520721634421</v>
      </c>
      <c r="CC90" s="18">
        <f t="shared" si="245"/>
        <v>-3.5212584713911088</v>
      </c>
      <c r="CD90" s="18">
        <f t="shared" si="245"/>
        <v>-1.6019272392541861</v>
      </c>
      <c r="CE90" s="18">
        <f t="shared" si="246"/>
        <v>-2.2946064327757476</v>
      </c>
      <c r="CG90" s="18">
        <f t="shared" si="247"/>
        <v>-2.2459097728117716</v>
      </c>
      <c r="CH90" s="18">
        <f t="shared" si="248"/>
        <v>1.6685971578475511</v>
      </c>
      <c r="CI90" s="18">
        <f t="shared" si="249"/>
        <v>-4.6817108715568878E-2</v>
      </c>
      <c r="CK90" t="str">
        <f t="shared" si="262"/>
        <v>33 Protective service occupations</v>
      </c>
      <c r="CL90" s="18">
        <f t="shared" si="250"/>
        <v>-3.3480548876448912</v>
      </c>
      <c r="CM90" s="18">
        <f t="shared" si="250"/>
        <v>-3.6939358889628626</v>
      </c>
      <c r="CN90" s="18">
        <f t="shared" si="250"/>
        <v>-8.4326308921484525</v>
      </c>
      <c r="CO90" s="18">
        <f t="shared" si="250"/>
        <v>0.11452350932654731</v>
      </c>
      <c r="CP90" s="18">
        <f t="shared" si="251"/>
        <v>-2.8745575600753193</v>
      </c>
      <c r="CR90" s="18">
        <f t="shared" si="252"/>
        <v>-2.8196851222399566</v>
      </c>
      <c r="CS90" s="18">
        <f t="shared" si="253"/>
        <v>0.8121371597217264</v>
      </c>
      <c r="CT90" s="18">
        <f t="shared" si="254"/>
        <v>-1.6416226213566865</v>
      </c>
    </row>
    <row r="91" spans="1:98" x14ac:dyDescent="0.2">
      <c r="A91" t="str">
        <f t="shared" si="209"/>
        <v>34 Culture, media and sports occupations</v>
      </c>
      <c r="B91" s="18">
        <f t="shared" si="210"/>
        <v>7.2892653555892029</v>
      </c>
      <c r="C91" s="18">
        <f t="shared" si="210"/>
        <v>9.2082610013937582</v>
      </c>
      <c r="D91" s="18">
        <f t="shared" si="210"/>
        <v>1.7834163066740238</v>
      </c>
      <c r="E91" s="18">
        <f t="shared" si="210"/>
        <v>2.5027214805317</v>
      </c>
      <c r="F91" s="18">
        <f t="shared" si="211"/>
        <v>2.6832629535834096</v>
      </c>
      <c r="H91" s="18">
        <f t="shared" si="212"/>
        <v>2.2623900401972596</v>
      </c>
      <c r="I91" s="18">
        <f t="shared" si="213"/>
        <v>3.3528153345852685</v>
      </c>
      <c r="J91" s="18">
        <f t="shared" si="214"/>
        <v>4.8633496122082454</v>
      </c>
      <c r="L91" t="str">
        <f t="shared" si="255"/>
        <v>34 Culture, media and sports occupations</v>
      </c>
      <c r="M91" s="18">
        <f t="shared" si="215"/>
        <v>2.3968201635665265</v>
      </c>
      <c r="N91" s="18">
        <f t="shared" si="215"/>
        <v>22.321052682054333</v>
      </c>
      <c r="O91" s="18">
        <f t="shared" si="215"/>
        <v>0.75703265607096615</v>
      </c>
      <c r="P91" s="18">
        <f t="shared" si="215"/>
        <v>2.4972916892347596</v>
      </c>
      <c r="Q91" s="18">
        <f t="shared" si="216"/>
        <v>3.0831359925713953</v>
      </c>
      <c r="S91" s="18">
        <f t="shared" si="217"/>
        <v>1.9138910075040982</v>
      </c>
      <c r="T91" s="18">
        <f t="shared" si="218"/>
        <v>3.1400738778409432</v>
      </c>
      <c r="U91" s="18">
        <f t="shared" si="219"/>
        <v>4.4410775958946491</v>
      </c>
      <c r="W91" t="str">
        <f t="shared" si="256"/>
        <v>34 Culture, media and sports occupations</v>
      </c>
      <c r="X91" s="18">
        <f t="shared" si="220"/>
        <v>7.6773954227049579E-2</v>
      </c>
      <c r="Y91" s="18">
        <f t="shared" si="220"/>
        <v>1.7846529340913353</v>
      </c>
      <c r="Z91" s="18">
        <f t="shared" si="220"/>
        <v>-1.42548753460916</v>
      </c>
      <c r="AA91" s="18">
        <f t="shared" si="220"/>
        <v>0.95562115553911031</v>
      </c>
      <c r="AB91" s="18">
        <f t="shared" si="221"/>
        <v>0.25664306181223395</v>
      </c>
      <c r="AD91" s="18">
        <f t="shared" si="222"/>
        <v>0.15559517461674055</v>
      </c>
      <c r="AE91" s="18">
        <f t="shared" si="223"/>
        <v>2.6019645440066519</v>
      </c>
      <c r="AF91" s="18">
        <f t="shared" si="224"/>
        <v>2.7109381345986172</v>
      </c>
      <c r="AH91" t="str">
        <f t="shared" si="257"/>
        <v>34 Culture, media and sports occupations</v>
      </c>
      <c r="AI91" s="18">
        <f t="shared" si="225"/>
        <v>2.9709617309767511</v>
      </c>
      <c r="AJ91" s="18">
        <f t="shared" si="225"/>
        <v>10.603283949087494</v>
      </c>
      <c r="AK91" s="18">
        <f t="shared" si="225"/>
        <v>-2.5153955262700256</v>
      </c>
      <c r="AL91" s="18">
        <f t="shared" si="225"/>
        <v>1.9888723653648466</v>
      </c>
      <c r="AM91" s="18">
        <f t="shared" si="226"/>
        <v>1.0702885910007121</v>
      </c>
      <c r="AO91" s="18">
        <f t="shared" si="227"/>
        <v>0.4647878196312849</v>
      </c>
      <c r="AP91" s="18">
        <f t="shared" si="228"/>
        <v>2.4229914934105201</v>
      </c>
      <c r="AQ91" s="18">
        <f t="shared" si="229"/>
        <v>2.7586401956937623</v>
      </c>
      <c r="AS91" t="str">
        <f t="shared" si="258"/>
        <v>34 Culture, media and sports occupations</v>
      </c>
      <c r="AT91" s="18">
        <f t="shared" si="230"/>
        <v>-1.2048224726821655</v>
      </c>
      <c r="AU91" s="18">
        <f t="shared" si="230"/>
        <v>-2.4284153349223736</v>
      </c>
      <c r="AV91" s="18">
        <f t="shared" si="230"/>
        <v>-3.2611948385505185</v>
      </c>
      <c r="AW91" s="18">
        <f t="shared" si="230"/>
        <v>-0.33900418161236789</v>
      </c>
      <c r="AX91" s="18">
        <f t="shared" si="231"/>
        <v>-1.392216112522493</v>
      </c>
      <c r="AZ91" s="18">
        <f t="shared" si="232"/>
        <v>-1.322746185822532</v>
      </c>
      <c r="BA91" s="18">
        <f t="shared" si="233"/>
        <v>2.2255834555916065</v>
      </c>
      <c r="BB91" s="18">
        <f t="shared" si="234"/>
        <v>1.2798105234102186</v>
      </c>
      <c r="BD91" t="str">
        <f t="shared" si="259"/>
        <v>34 Culture, media and sports occupations</v>
      </c>
      <c r="BE91" s="18">
        <f t="shared" si="235"/>
        <v>-5.5293814023995473</v>
      </c>
      <c r="BF91" s="18">
        <f t="shared" si="235"/>
        <v>13.949526711815485</v>
      </c>
      <c r="BG91" s="18">
        <f t="shared" si="235"/>
        <v>-3.3718168077088384</v>
      </c>
      <c r="BH91" s="18">
        <f t="shared" si="235"/>
        <v>-0.31663546697591194</v>
      </c>
      <c r="BI91" s="18">
        <f t="shared" si="236"/>
        <v>-0.45289037453689618</v>
      </c>
      <c r="BK91" s="18">
        <f t="shared" si="237"/>
        <v>-1.3456143064319859</v>
      </c>
      <c r="BL91" s="18">
        <f t="shared" si="238"/>
        <v>1.8213255759425451</v>
      </c>
      <c r="BM91" s="18">
        <f t="shared" si="239"/>
        <v>0.80048481082819478</v>
      </c>
      <c r="BO91" t="str">
        <f t="shared" si="260"/>
        <v>34 Culture, media and sports occupations</v>
      </c>
      <c r="BP91" s="18">
        <f t="shared" si="240"/>
        <v>-4.5073991058812375</v>
      </c>
      <c r="BQ91" s="18">
        <f t="shared" si="240"/>
        <v>-9.98228533604909</v>
      </c>
      <c r="BR91" s="18">
        <f t="shared" si="240"/>
        <v>-5.0169850309023207</v>
      </c>
      <c r="BS91" s="18">
        <f t="shared" si="240"/>
        <v>-4.2173009155462964</v>
      </c>
      <c r="BT91" s="18">
        <f t="shared" si="241"/>
        <v>-4.8378428869679464</v>
      </c>
      <c r="BV91" s="18">
        <f t="shared" si="242"/>
        <v>-4.4846075825216936</v>
      </c>
      <c r="BW91" s="18">
        <f t="shared" si="243"/>
        <v>1.5509350691452983</v>
      </c>
      <c r="BX91" s="18">
        <f t="shared" si="244"/>
        <v>-1.7945798168683802</v>
      </c>
      <c r="BZ91" t="str">
        <f t="shared" si="261"/>
        <v>34 Culture, media and sports occupations</v>
      </c>
      <c r="CA91" s="18">
        <f t="shared" si="245"/>
        <v>-2.8838491829141888</v>
      </c>
      <c r="CB91" s="18">
        <f t="shared" si="245"/>
        <v>-8.5570756176196578</v>
      </c>
      <c r="CC91" s="18">
        <f t="shared" si="245"/>
        <v>-4.5764311442620826</v>
      </c>
      <c r="CD91" s="18">
        <f t="shared" si="245"/>
        <v>-3.9233560043044791</v>
      </c>
      <c r="CE91" s="18">
        <f t="shared" si="246"/>
        <v>-4.4236559032750256</v>
      </c>
      <c r="CG91" s="18">
        <f t="shared" si="247"/>
        <v>-4.1415428375131906</v>
      </c>
      <c r="CH91" s="18">
        <f t="shared" si="248"/>
        <v>1.5050394328164352</v>
      </c>
      <c r="CI91" s="18">
        <f t="shared" si="249"/>
        <v>-1.6311409191113735</v>
      </c>
      <c r="CK91" t="str">
        <f t="shared" si="262"/>
        <v>34 Culture, media and sports occupations</v>
      </c>
      <c r="CL91" s="18">
        <f t="shared" si="250"/>
        <v>3.467916279108807</v>
      </c>
      <c r="CM91" s="18">
        <f t="shared" si="250"/>
        <v>-3.8469648726264238</v>
      </c>
      <c r="CN91" s="18">
        <f t="shared" si="250"/>
        <v>2.1793513022459798</v>
      </c>
      <c r="CO91" s="18">
        <f t="shared" si="250"/>
        <v>2.2902231688348262</v>
      </c>
      <c r="CP91" s="18">
        <f t="shared" si="251"/>
        <v>1.8608973477322488</v>
      </c>
      <c r="CR91" s="18">
        <f t="shared" si="252"/>
        <v>2.2532525193181163</v>
      </c>
      <c r="CS91" s="18">
        <f t="shared" si="253"/>
        <v>1.9996849733225464</v>
      </c>
      <c r="CT91" s="18">
        <f t="shared" si="254"/>
        <v>3.7722329816943789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5.5527354646068394</v>
      </c>
      <c r="C92" s="18">
        <f t="shared" si="210"/>
        <v>13.709340225393586</v>
      </c>
      <c r="D92" s="18">
        <f t="shared" si="210"/>
        <v>3.5020608916860985</v>
      </c>
      <c r="E92" s="18">
        <f t="shared" si="210"/>
        <v>3.0833967780022231</v>
      </c>
      <c r="F92" s="18">
        <f t="shared" si="211"/>
        <v>3.8488689723688685</v>
      </c>
      <c r="H92" s="18">
        <f t="shared" si="212"/>
        <v>3.2227629779990608</v>
      </c>
      <c r="I92" s="18">
        <f t="shared" si="213"/>
        <v>3.3584404816512592</v>
      </c>
      <c r="J92" s="18">
        <f t="shared" si="214"/>
        <v>5.5568412027423797</v>
      </c>
      <c r="L92" t="str">
        <f t="shared" si="255"/>
        <v>35 Business and public service associate professionals</v>
      </c>
      <c r="M92" s="18">
        <f t="shared" si="215"/>
        <v>5.5241283034015654</v>
      </c>
      <c r="N92" s="18">
        <f t="shared" si="215"/>
        <v>5.4935282637601723</v>
      </c>
      <c r="O92" s="18">
        <f t="shared" si="215"/>
        <v>2.7546728617108274</v>
      </c>
      <c r="P92" s="18">
        <f t="shared" si="215"/>
        <v>2.2736729764677444</v>
      </c>
      <c r="Q92" s="18">
        <f t="shared" si="216"/>
        <v>2.6223642490184051</v>
      </c>
      <c r="S92" s="18">
        <f t="shared" si="217"/>
        <v>2.4337555735184813</v>
      </c>
      <c r="T92" s="18">
        <f t="shared" si="218"/>
        <v>3.1922933409026522</v>
      </c>
      <c r="U92" s="18">
        <f t="shared" si="219"/>
        <v>4.8557351379450164</v>
      </c>
      <c r="W92" t="str">
        <f t="shared" si="256"/>
        <v>35 Business and public service associate professionals</v>
      </c>
      <c r="X92" s="18">
        <f t="shared" si="220"/>
        <v>3.0171281683275764</v>
      </c>
      <c r="Y92" s="18">
        <f t="shared" si="220"/>
        <v>-2.5498861295633168</v>
      </c>
      <c r="Z92" s="18">
        <f t="shared" si="220"/>
        <v>0.68702562851328253</v>
      </c>
      <c r="AA92" s="18">
        <f t="shared" si="220"/>
        <v>0.83711029046062979</v>
      </c>
      <c r="AB92" s="18">
        <f t="shared" si="221"/>
        <v>0.57519054179113738</v>
      </c>
      <c r="AD92" s="18">
        <f t="shared" si="222"/>
        <v>0.7870572288135147</v>
      </c>
      <c r="AE92" s="18">
        <f t="shared" si="223"/>
        <v>2.8712187715938864</v>
      </c>
      <c r="AF92" s="18">
        <f t="shared" si="224"/>
        <v>3.4106832288394839</v>
      </c>
      <c r="AH92" t="str">
        <f t="shared" si="257"/>
        <v>35 Business and public service associate professionals</v>
      </c>
      <c r="AI92" s="18">
        <f t="shared" si="225"/>
        <v>3.1937559206559607</v>
      </c>
      <c r="AJ92" s="18">
        <f t="shared" si="225"/>
        <v>2.9662465369492574</v>
      </c>
      <c r="AK92" s="18">
        <f t="shared" si="225"/>
        <v>0.97296361336571824</v>
      </c>
      <c r="AL92" s="18">
        <f t="shared" si="225"/>
        <v>1.3641247409411195</v>
      </c>
      <c r="AM92" s="18">
        <f t="shared" si="226"/>
        <v>1.3410025859566854</v>
      </c>
      <c r="AO92" s="18">
        <f t="shared" si="227"/>
        <v>1.2335696180183264</v>
      </c>
      <c r="AP92" s="18">
        <f t="shared" si="228"/>
        <v>2.8744897671816982</v>
      </c>
      <c r="AQ92" s="18">
        <f t="shared" si="229"/>
        <v>3.7282474959049461</v>
      </c>
      <c r="AS92" t="str">
        <f t="shared" si="258"/>
        <v>35 Business and public service associate professionals</v>
      </c>
      <c r="AT92" s="18">
        <f t="shared" si="230"/>
        <v>3.0028873282777813</v>
      </c>
      <c r="AU92" s="18">
        <f t="shared" si="230"/>
        <v>1.3611877711841691</v>
      </c>
      <c r="AV92" s="18">
        <f t="shared" si="230"/>
        <v>0.48719048757630556</v>
      </c>
      <c r="AW92" s="18">
        <f t="shared" si="230"/>
        <v>1.0674572040284991</v>
      </c>
      <c r="AX92" s="18">
        <f t="shared" si="231"/>
        <v>0.90406505486422262</v>
      </c>
      <c r="AZ92" s="18">
        <f t="shared" si="232"/>
        <v>0.87366360974108215</v>
      </c>
      <c r="BA92" s="18">
        <f t="shared" si="233"/>
        <v>2.7566993693118658</v>
      </c>
      <c r="BB92" s="18">
        <f t="shared" si="234"/>
        <v>3.3657404203924601</v>
      </c>
      <c r="BD92" t="str">
        <f t="shared" si="259"/>
        <v>35 Business and public service associate professionals</v>
      </c>
      <c r="BE92" s="18">
        <f t="shared" si="235"/>
        <v>-0.45785898279286918</v>
      </c>
      <c r="BF92" s="18">
        <f t="shared" si="235"/>
        <v>10.072152720876538</v>
      </c>
      <c r="BG92" s="18">
        <f t="shared" si="235"/>
        <v>-1.0241927158188613</v>
      </c>
      <c r="BH92" s="18">
        <f t="shared" si="235"/>
        <v>6.7652155127517766E-2</v>
      </c>
      <c r="BI92" s="18">
        <f t="shared" si="236"/>
        <v>0.32085830067338783</v>
      </c>
      <c r="BK92" s="18">
        <f t="shared" si="237"/>
        <v>-0.29762790590646127</v>
      </c>
      <c r="BL92" s="18">
        <f t="shared" si="238"/>
        <v>2.3752021504938714</v>
      </c>
      <c r="BM92" s="18">
        <f t="shared" si="239"/>
        <v>2.1622739098335897</v>
      </c>
      <c r="BO92" t="str">
        <f t="shared" si="260"/>
        <v>35 Business and public service associate professionals</v>
      </c>
      <c r="BP92" s="18">
        <f t="shared" si="240"/>
        <v>-1.131842812894801E-2</v>
      </c>
      <c r="BQ92" s="18">
        <f t="shared" si="240"/>
        <v>-4.3630276393565204</v>
      </c>
      <c r="BR92" s="18">
        <f t="shared" si="240"/>
        <v>-0.87747020172400658</v>
      </c>
      <c r="BS92" s="18">
        <f t="shared" si="240"/>
        <v>-1.7907930097307512</v>
      </c>
      <c r="BT92" s="18">
        <f t="shared" si="241"/>
        <v>-1.6695312861041089</v>
      </c>
      <c r="BV92" s="18">
        <f t="shared" si="242"/>
        <v>-1.4872909711928117</v>
      </c>
      <c r="BW92" s="18">
        <f t="shared" si="243"/>
        <v>2.0207108299526988</v>
      </c>
      <c r="BX92" s="18">
        <f t="shared" si="244"/>
        <v>0.92833597645272103</v>
      </c>
      <c r="BZ92" t="str">
        <f t="shared" si="261"/>
        <v>35 Business and public service associate professionals</v>
      </c>
      <c r="CA92" s="18">
        <f t="shared" si="245"/>
        <v>-1.0720348194815266</v>
      </c>
      <c r="CB92" s="18">
        <f t="shared" si="245"/>
        <v>-8.3725318474638595</v>
      </c>
      <c r="CC92" s="18">
        <f t="shared" si="245"/>
        <v>-0.86964252433208156</v>
      </c>
      <c r="CD92" s="18">
        <f t="shared" si="245"/>
        <v>-4.0126741633496943</v>
      </c>
      <c r="CE92" s="18">
        <f t="shared" si="246"/>
        <v>-3.3226197687040382</v>
      </c>
      <c r="CG92" s="18">
        <f t="shared" si="247"/>
        <v>-2.9762284956764584</v>
      </c>
      <c r="CH92" s="18">
        <f t="shared" si="248"/>
        <v>1.7425945452624658</v>
      </c>
      <c r="CI92" s="18">
        <f t="shared" si="249"/>
        <v>-0.47268850151547248</v>
      </c>
      <c r="CK92" t="str">
        <f t="shared" si="262"/>
        <v>35 Business and public service associate professionals</v>
      </c>
      <c r="CL92" s="18">
        <f t="shared" si="250"/>
        <v>4.2594756875444117</v>
      </c>
      <c r="CM92" s="18">
        <f t="shared" si="250"/>
        <v>-0.62280247579897807</v>
      </c>
      <c r="CN92" s="18">
        <f t="shared" si="250"/>
        <v>2.7609889990012793</v>
      </c>
      <c r="CO92" s="18">
        <f t="shared" si="250"/>
        <v>3.2721406531030395</v>
      </c>
      <c r="CP92" s="18">
        <f t="shared" si="251"/>
        <v>2.8646717829761359</v>
      </c>
      <c r="CR92" s="18">
        <f t="shared" si="252"/>
        <v>3.1014748844443218</v>
      </c>
      <c r="CS92" s="18">
        <f t="shared" si="253"/>
        <v>2.1041571561575267</v>
      </c>
      <c r="CT92" s="18">
        <f t="shared" si="254"/>
        <v>4.5448599267376322</v>
      </c>
    </row>
    <row r="93" spans="1:98" x14ac:dyDescent="0.2">
      <c r="A93" t="str">
        <f t="shared" si="209"/>
        <v>41 Administrative occupations</v>
      </c>
      <c r="B93" s="18">
        <f t="shared" si="210"/>
        <v>4.1048342470580979</v>
      </c>
      <c r="C93" s="18">
        <f t="shared" si="210"/>
        <v>18.620932669256128</v>
      </c>
      <c r="D93" s="18">
        <f t="shared" si="210"/>
        <v>4.6468232194238013</v>
      </c>
      <c r="E93" s="18">
        <f t="shared" si="210"/>
        <v>3.5945130432107453</v>
      </c>
      <c r="F93" s="18">
        <f t="shared" si="211"/>
        <v>4.8057100198038327</v>
      </c>
      <c r="H93" s="18">
        <f t="shared" si="212"/>
        <v>3.9441020553260486</v>
      </c>
      <c r="I93" s="18">
        <f t="shared" si="213"/>
        <v>3.8672875502126169</v>
      </c>
      <c r="J93" s="18">
        <f t="shared" si="214"/>
        <v>6.44851889164062</v>
      </c>
      <c r="L93" t="str">
        <f t="shared" si="255"/>
        <v>41 Administrative occupations</v>
      </c>
      <c r="M93" s="18">
        <f t="shared" si="215"/>
        <v>4.964116237917171</v>
      </c>
      <c r="N93" s="18">
        <f t="shared" si="215"/>
        <v>7.3024597247534073</v>
      </c>
      <c r="O93" s="18">
        <f t="shared" si="215"/>
        <v>4.7161373154266162</v>
      </c>
      <c r="P93" s="18">
        <f t="shared" si="215"/>
        <v>3.0882231363635659</v>
      </c>
      <c r="Q93" s="18">
        <f t="shared" si="216"/>
        <v>3.8539497024314251</v>
      </c>
      <c r="S93" s="18">
        <f t="shared" si="217"/>
        <v>3.628029643951991</v>
      </c>
      <c r="T93" s="18">
        <f t="shared" si="218"/>
        <v>3.7769064855003531</v>
      </c>
      <c r="U93" s="18">
        <f t="shared" si="219"/>
        <v>6.1575899496317366</v>
      </c>
      <c r="W93" t="str">
        <f t="shared" si="256"/>
        <v>41 Administrative occupations</v>
      </c>
      <c r="X93" s="18">
        <f t="shared" si="220"/>
        <v>2.2426426669024835</v>
      </c>
      <c r="Y93" s="18">
        <f t="shared" si="220"/>
        <v>2.2780587554957599</v>
      </c>
      <c r="Z93" s="18">
        <f t="shared" si="220"/>
        <v>3.0777364142894559</v>
      </c>
      <c r="AA93" s="18">
        <f t="shared" si="220"/>
        <v>1.8397550548912234</v>
      </c>
      <c r="AB93" s="18">
        <f t="shared" si="221"/>
        <v>2.2524608833643933</v>
      </c>
      <c r="AD93" s="18">
        <f t="shared" si="222"/>
        <v>2.250754586362369</v>
      </c>
      <c r="AE93" s="18">
        <f t="shared" si="223"/>
        <v>3.5065419060116065</v>
      </c>
      <c r="AF93" s="18">
        <f t="shared" si="224"/>
        <v>4.9810229144681362</v>
      </c>
      <c r="AH93" t="str">
        <f t="shared" si="257"/>
        <v>41 Administrative occupations</v>
      </c>
      <c r="AI93" s="18">
        <f t="shared" si="225"/>
        <v>1.8723163059232162</v>
      </c>
      <c r="AJ93" s="18">
        <f t="shared" si="225"/>
        <v>5.4353129269299361</v>
      </c>
      <c r="AK93" s="18">
        <f t="shared" si="225"/>
        <v>2.4607283847716266</v>
      </c>
      <c r="AL93" s="18">
        <f t="shared" si="225"/>
        <v>1.6766806624735953</v>
      </c>
      <c r="AM93" s="18">
        <f t="shared" si="226"/>
        <v>2.1525424709498253</v>
      </c>
      <c r="AO93" s="18">
        <f t="shared" si="227"/>
        <v>1.9373609955836368</v>
      </c>
      <c r="AP93" s="18">
        <f t="shared" si="228"/>
        <v>3.5547778515671702</v>
      </c>
      <c r="AQ93" s="18">
        <f t="shared" si="229"/>
        <v>4.8065907585250978</v>
      </c>
      <c r="AS93" t="str">
        <f t="shared" si="258"/>
        <v>41 Administrative occupations</v>
      </c>
      <c r="AT93" s="18">
        <f t="shared" si="230"/>
        <v>2.309470444179329</v>
      </c>
      <c r="AU93" s="18">
        <f t="shared" si="230"/>
        <v>3.8152462239197549</v>
      </c>
      <c r="AV93" s="18">
        <f t="shared" si="230"/>
        <v>1.4523386644323955</v>
      </c>
      <c r="AW93" s="18">
        <f t="shared" si="230"/>
        <v>1.6351585645890454</v>
      </c>
      <c r="AX93" s="18">
        <f t="shared" si="231"/>
        <v>1.7128202536209169</v>
      </c>
      <c r="AZ93" s="18">
        <f t="shared" si="232"/>
        <v>1.5741820219920211</v>
      </c>
      <c r="BA93" s="18">
        <f t="shared" si="233"/>
        <v>3.2681546602218337</v>
      </c>
      <c r="BB93" s="18">
        <f t="shared" si="234"/>
        <v>4.3128429454140749</v>
      </c>
      <c r="BD93" t="str">
        <f t="shared" si="259"/>
        <v>41 Administrative occupations</v>
      </c>
      <c r="BE93" s="18">
        <f t="shared" si="235"/>
        <v>-2.0560541391949405</v>
      </c>
      <c r="BF93" s="18">
        <f t="shared" si="235"/>
        <v>8.021198317784183</v>
      </c>
      <c r="BG93" s="18">
        <f t="shared" si="235"/>
        <v>-0.673493126064173</v>
      </c>
      <c r="BH93" s="18">
        <f t="shared" si="235"/>
        <v>-2.1023658941083934</v>
      </c>
      <c r="BI93" s="18">
        <f t="shared" si="236"/>
        <v>-1.0513671855520212</v>
      </c>
      <c r="BK93" s="18">
        <f t="shared" si="237"/>
        <v>-1.6283736100123902</v>
      </c>
      <c r="BL93" s="18">
        <f t="shared" si="238"/>
        <v>2.4998723904367859</v>
      </c>
      <c r="BM93" s="18">
        <f t="shared" si="239"/>
        <v>1.3895788249659313</v>
      </c>
      <c r="BO93" t="str">
        <f t="shared" si="260"/>
        <v>41 Administrative occupations</v>
      </c>
      <c r="BP93" s="18">
        <f t="shared" si="240"/>
        <v>-2.8482570387327599</v>
      </c>
      <c r="BQ93" s="18">
        <f t="shared" si="240"/>
        <v>-1.0423063575492275</v>
      </c>
      <c r="BR93" s="18">
        <f t="shared" si="240"/>
        <v>-0.95952432177157654</v>
      </c>
      <c r="BS93" s="18">
        <f t="shared" si="240"/>
        <v>-3.5854796585283122</v>
      </c>
      <c r="BT93" s="18">
        <f t="shared" si="241"/>
        <v>-2.6140959693665033</v>
      </c>
      <c r="BV93" s="18">
        <f t="shared" si="242"/>
        <v>-2.7179898629394961</v>
      </c>
      <c r="BW93" s="18">
        <f t="shared" si="243"/>
        <v>2.0660769153553415</v>
      </c>
      <c r="BX93" s="18">
        <f t="shared" si="244"/>
        <v>0.13499806992518515</v>
      </c>
      <c r="BZ93" t="str">
        <f t="shared" si="261"/>
        <v>41 Administrative occupations</v>
      </c>
      <c r="CA93" s="18">
        <f t="shared" si="245"/>
        <v>-2.9293370952062414</v>
      </c>
      <c r="CB93" s="18">
        <f t="shared" si="245"/>
        <v>-14.545226151530088</v>
      </c>
      <c r="CC93" s="18">
        <f t="shared" si="245"/>
        <v>-4.6817867029145592</v>
      </c>
      <c r="CD93" s="18">
        <f t="shared" si="245"/>
        <v>-11.043108975087767</v>
      </c>
      <c r="CE93" s="18">
        <f t="shared" si="246"/>
        <v>-9.3300795266014642</v>
      </c>
      <c r="CG93" s="18">
        <f t="shared" si="247"/>
        <v>-8.9712955296429762</v>
      </c>
      <c r="CH93" s="18">
        <f t="shared" si="248"/>
        <v>1.3691940157198212</v>
      </c>
      <c r="CI93" s="18">
        <f t="shared" si="249"/>
        <v>-4.9029542483733479</v>
      </c>
      <c r="CK93" t="str">
        <f t="shared" si="262"/>
        <v>41 Administrative occupations</v>
      </c>
      <c r="CL93" s="18">
        <f t="shared" si="250"/>
        <v>3.2342753612380815</v>
      </c>
      <c r="CM93" s="18">
        <f t="shared" si="250"/>
        <v>-6.1277623924086981</v>
      </c>
      <c r="CN93" s="18">
        <f t="shared" si="250"/>
        <v>-3.2377187834457422</v>
      </c>
      <c r="CO93" s="18">
        <f t="shared" si="250"/>
        <v>-2.1078342107519465</v>
      </c>
      <c r="CP93" s="18">
        <f t="shared" si="251"/>
        <v>-2.7176194266839149</v>
      </c>
      <c r="CR93" s="18">
        <f t="shared" si="252"/>
        <v>-2.4859207964906593</v>
      </c>
      <c r="CS93" s="18">
        <f t="shared" si="253"/>
        <v>1.3092167346940187</v>
      </c>
      <c r="CT93" s="18">
        <f t="shared" si="254"/>
        <v>-0.69298633622938421</v>
      </c>
    </row>
    <row r="94" spans="1:98" x14ac:dyDescent="0.2">
      <c r="A94" t="str">
        <f t="shared" si="209"/>
        <v>42 Secretarial and related occupations</v>
      </c>
      <c r="B94" s="18">
        <f t="shared" si="210"/>
        <v>7.4219459322406811</v>
      </c>
      <c r="C94" s="18">
        <f t="shared" si="210"/>
        <v>2.3298002328905776</v>
      </c>
      <c r="D94" s="18">
        <f t="shared" si="210"/>
        <v>9.4367509346588783</v>
      </c>
      <c r="E94" s="18">
        <f t="shared" si="210"/>
        <v>6.8370915778904751</v>
      </c>
      <c r="F94" s="18">
        <f t="shared" si="211"/>
        <v>7.3531804713319548</v>
      </c>
      <c r="H94" s="18">
        <f t="shared" si="212"/>
        <v>7.6967096052343198</v>
      </c>
      <c r="I94" s="18">
        <f t="shared" si="213"/>
        <v>5.5645418188469575</v>
      </c>
      <c r="J94" s="18">
        <f t="shared" si="214"/>
        <v>10.202664478781308</v>
      </c>
      <c r="L94" t="str">
        <f t="shared" si="255"/>
        <v>42 Secretarial and related occupations</v>
      </c>
      <c r="M94" s="18">
        <f t="shared" si="215"/>
        <v>4.1090359804325738</v>
      </c>
      <c r="N94" s="18">
        <f t="shared" si="215"/>
        <v>3.9039714472697051</v>
      </c>
      <c r="O94" s="18">
        <f t="shared" si="215"/>
        <v>6.2095467292183626</v>
      </c>
      <c r="P94" s="18">
        <f t="shared" si="215"/>
        <v>2.0010056948972732</v>
      </c>
      <c r="Q94" s="18">
        <f t="shared" si="216"/>
        <v>3.4173497201689385</v>
      </c>
      <c r="S94" s="18">
        <f t="shared" si="217"/>
        <v>3.3849894223592081</v>
      </c>
      <c r="T94" s="18">
        <f t="shared" si="218"/>
        <v>4.0687965529637493</v>
      </c>
      <c r="U94" s="18">
        <f t="shared" si="219"/>
        <v>6.2035830899578315</v>
      </c>
      <c r="W94" t="str">
        <f t="shared" si="256"/>
        <v>42 Secretarial and related occupations</v>
      </c>
      <c r="X94" s="18">
        <f t="shared" si="220"/>
        <v>0.99478858117048041</v>
      </c>
      <c r="Y94" s="18">
        <f t="shared" si="220"/>
        <v>-0.52149768072985436</v>
      </c>
      <c r="Z94" s="18">
        <f t="shared" si="220"/>
        <v>4.4972629954469712</v>
      </c>
      <c r="AA94" s="18">
        <f t="shared" si="220"/>
        <v>3.7495257065645271</v>
      </c>
      <c r="AB94" s="18">
        <f t="shared" si="221"/>
        <v>3.7097741472786439</v>
      </c>
      <c r="AD94" s="18">
        <f t="shared" si="222"/>
        <v>3.9981750725916143</v>
      </c>
      <c r="AE94" s="18">
        <f t="shared" si="223"/>
        <v>4.1586774008875338</v>
      </c>
      <c r="AF94" s="18">
        <f t="shared" si="224"/>
        <v>6.6941502695168076</v>
      </c>
      <c r="AH94" t="str">
        <f t="shared" si="257"/>
        <v>42 Secretarial and related occupations</v>
      </c>
      <c r="AI94" s="18">
        <f t="shared" si="225"/>
        <v>0.97750675089649519</v>
      </c>
      <c r="AJ94" s="18">
        <f t="shared" si="225"/>
        <v>1.4068348249674845</v>
      </c>
      <c r="AK94" s="18">
        <f t="shared" si="225"/>
        <v>3.0266248722668587</v>
      </c>
      <c r="AL94" s="18">
        <f t="shared" si="225"/>
        <v>1.7078215874840819</v>
      </c>
      <c r="AM94" s="18">
        <f t="shared" si="226"/>
        <v>2.0992101299200039</v>
      </c>
      <c r="AO94" s="18">
        <f t="shared" si="227"/>
        <v>2.1455362105611275</v>
      </c>
      <c r="AP94" s="18">
        <f t="shared" si="228"/>
        <v>3.6634319869439214</v>
      </c>
      <c r="AQ94" s="18">
        <f t="shared" si="229"/>
        <v>5.0386452764393574</v>
      </c>
      <c r="AS94" t="str">
        <f t="shared" si="258"/>
        <v>42 Secretarial and related occupations</v>
      </c>
      <c r="AT94" s="18">
        <f t="shared" si="230"/>
        <v>0.82141155306059144</v>
      </c>
      <c r="AU94" s="18">
        <f t="shared" si="230"/>
        <v>0.87991051459739289</v>
      </c>
      <c r="AV94" s="18">
        <f t="shared" si="230"/>
        <v>2.5401163864245513</v>
      </c>
      <c r="AW94" s="18">
        <f t="shared" si="230"/>
        <v>0.19782752537580439</v>
      </c>
      <c r="AX94" s="18">
        <f t="shared" si="231"/>
        <v>0.96678979581776847</v>
      </c>
      <c r="AZ94" s="18">
        <f t="shared" si="232"/>
        <v>0.97258440751484265</v>
      </c>
      <c r="BA94" s="18">
        <f t="shared" si="233"/>
        <v>3.3432510750138977</v>
      </c>
      <c r="BB94" s="18">
        <f t="shared" si="234"/>
        <v>3.9729935627901281</v>
      </c>
      <c r="BD94" t="str">
        <f t="shared" si="259"/>
        <v>42 Secretarial and related occupations</v>
      </c>
      <c r="BE94" s="18">
        <f t="shared" si="235"/>
        <v>-3.2319608269643862</v>
      </c>
      <c r="BF94" s="18">
        <f t="shared" si="235"/>
        <v>3.0941484936072294</v>
      </c>
      <c r="BG94" s="18">
        <f t="shared" si="235"/>
        <v>-2.2858694500010213</v>
      </c>
      <c r="BH94" s="18">
        <f t="shared" si="235"/>
        <v>-15.664865766563151</v>
      </c>
      <c r="BI94" s="18">
        <f t="shared" si="236"/>
        <v>-10.578048678956165</v>
      </c>
      <c r="BK94" s="18">
        <f t="shared" si="237"/>
        <v>-11.42221465247475</v>
      </c>
      <c r="BL94" s="18">
        <f t="shared" si="238"/>
        <v>1.8424687130695228</v>
      </c>
      <c r="BM94" s="18">
        <f t="shared" si="239"/>
        <v>-4.813040055739215</v>
      </c>
      <c r="BO94" t="str">
        <f t="shared" si="260"/>
        <v>42 Secretarial and related occupations</v>
      </c>
      <c r="BP94" s="18">
        <f t="shared" si="240"/>
        <v>-6.7079582713945873</v>
      </c>
      <c r="BQ94" s="18">
        <f t="shared" si="240"/>
        <v>-4.2443817091781355</v>
      </c>
      <c r="BR94" s="18">
        <f t="shared" si="240"/>
        <v>-6.1486812325333045</v>
      </c>
      <c r="BS94" s="18">
        <f t="shared" si="240"/>
        <v>-15.697902387439576</v>
      </c>
      <c r="BT94" s="18">
        <f t="shared" si="241"/>
        <v>-12.126206905416293</v>
      </c>
      <c r="BV94" s="18">
        <f t="shared" si="242"/>
        <v>-12.62797920501243</v>
      </c>
      <c r="BW94" s="18">
        <f t="shared" si="243"/>
        <v>1.4544380601521301</v>
      </c>
      <c r="BX94" s="18">
        <f t="shared" si="244"/>
        <v>-6.3489428405814508</v>
      </c>
      <c r="BZ94" t="str">
        <f t="shared" si="261"/>
        <v>42 Secretarial and related occupations</v>
      </c>
      <c r="CA94" s="18">
        <f t="shared" si="245"/>
        <v>-2.2417465866681918</v>
      </c>
      <c r="CB94" s="18">
        <f t="shared" si="245"/>
        <v>-19.377230295150007</v>
      </c>
      <c r="CC94" s="18">
        <f t="shared" si="245"/>
        <v>-15.510113403277071</v>
      </c>
      <c r="CD94" s="18">
        <f t="shared" si="245"/>
        <v>-16.764906660797209</v>
      </c>
      <c r="CE94" s="18">
        <f t="shared" si="246"/>
        <v>-16.54129749190788</v>
      </c>
      <c r="CG94" s="18">
        <f t="shared" si="247"/>
        <v>-16.34872663281336</v>
      </c>
      <c r="CH94" s="18">
        <f t="shared" si="248"/>
        <v>1.0100722125030659</v>
      </c>
      <c r="CI94" s="18">
        <f t="shared" si="249"/>
        <v>-9.2957402535068567</v>
      </c>
      <c r="CK94" t="str">
        <f t="shared" si="262"/>
        <v>42 Secretarial and related occupations</v>
      </c>
      <c r="CL94" s="18">
        <f t="shared" si="250"/>
        <v>3.1442689506786969</v>
      </c>
      <c r="CM94" s="18">
        <f t="shared" si="250"/>
        <v>-7.1079305844050751</v>
      </c>
      <c r="CN94" s="18">
        <f t="shared" si="250"/>
        <v>-2.7432315075678559</v>
      </c>
      <c r="CO94" s="18">
        <f t="shared" si="250"/>
        <v>-4.8404757857237417</v>
      </c>
      <c r="CP94" s="18">
        <f t="shared" si="251"/>
        <v>-4.3342948239802332</v>
      </c>
      <c r="CR94" s="18">
        <f t="shared" si="252"/>
        <v>-4.1464681295271362</v>
      </c>
      <c r="CS94" s="18">
        <f t="shared" si="253"/>
        <v>1.5723627874672408</v>
      </c>
      <c r="CT94" s="18">
        <f t="shared" si="254"/>
        <v>-1.5303406977948075</v>
      </c>
    </row>
    <row r="95" spans="1:98" x14ac:dyDescent="0.2">
      <c r="A95" t="str">
        <f t="shared" si="209"/>
        <v>51 Skilled agricultural and related trades</v>
      </c>
      <c r="B95" s="18">
        <f t="shared" si="210"/>
        <v>8.4994821951768671</v>
      </c>
      <c r="C95" s="18">
        <f t="shared" si="210"/>
        <v>-7.5233591145243199</v>
      </c>
      <c r="D95" s="18">
        <f t="shared" si="210"/>
        <v>3.0516686145533711</v>
      </c>
      <c r="E95" s="18">
        <f t="shared" si="210"/>
        <v>2.9643597017661616</v>
      </c>
      <c r="F95" s="18">
        <f t="shared" si="211"/>
        <v>2.3024480180423357</v>
      </c>
      <c r="H95" s="18">
        <f t="shared" si="212"/>
        <v>2.9934544505866967</v>
      </c>
      <c r="I95" s="18">
        <f t="shared" si="213"/>
        <v>4.3337818150926966</v>
      </c>
      <c r="J95" s="18">
        <f t="shared" si="214"/>
        <v>6.144697497287388</v>
      </c>
      <c r="L95" t="str">
        <f t="shared" si="255"/>
        <v>51 Skilled agricultural and related trades</v>
      </c>
      <c r="M95" s="18">
        <f t="shared" si="215"/>
        <v>5.8032830405834179</v>
      </c>
      <c r="N95" s="18">
        <f t="shared" si="215"/>
        <v>-12.439518414918084</v>
      </c>
      <c r="O95" s="18">
        <f t="shared" si="215"/>
        <v>2.0773256009924079</v>
      </c>
      <c r="P95" s="18">
        <f t="shared" si="215"/>
        <v>2.6836494772261021</v>
      </c>
      <c r="Q95" s="18">
        <f t="shared" si="216"/>
        <v>1.4782500821264755</v>
      </c>
      <c r="S95" s="18">
        <f t="shared" si="217"/>
        <v>2.4811424076709443</v>
      </c>
      <c r="T95" s="18">
        <f t="shared" si="218"/>
        <v>3.6430225911354031</v>
      </c>
      <c r="U95" s="18">
        <f t="shared" si="219"/>
        <v>5.2509569016530477</v>
      </c>
      <c r="W95" t="str">
        <f t="shared" si="256"/>
        <v>51 Skilled agricultural and related trades</v>
      </c>
      <c r="X95" s="18">
        <f t="shared" si="220"/>
        <v>3.1900743779639473</v>
      </c>
      <c r="Y95" s="18">
        <f t="shared" si="220"/>
        <v>1.7683136377828479</v>
      </c>
      <c r="Z95" s="18">
        <f t="shared" si="220"/>
        <v>2.6680787442954657</v>
      </c>
      <c r="AA95" s="18">
        <f t="shared" si="220"/>
        <v>3.8274112921820702</v>
      </c>
      <c r="AB95" s="18">
        <f t="shared" si="221"/>
        <v>3.3342700097971356</v>
      </c>
      <c r="AD95" s="18">
        <f t="shared" si="222"/>
        <v>3.4395197802376654</v>
      </c>
      <c r="AE95" s="18">
        <f t="shared" si="223"/>
        <v>4.2957554441151125</v>
      </c>
      <c r="AF95" s="18">
        <f t="shared" si="224"/>
        <v>6.4116934037750095</v>
      </c>
      <c r="AH95" t="str">
        <f t="shared" si="257"/>
        <v>51 Skilled agricultural and related trades</v>
      </c>
      <c r="AI95" s="18">
        <f t="shared" si="225"/>
        <v>4.8939670483094666</v>
      </c>
      <c r="AJ95" s="18">
        <f t="shared" si="225"/>
        <v>-15.689040360311191</v>
      </c>
      <c r="AK95" s="18">
        <f t="shared" si="225"/>
        <v>1.7732626324716394</v>
      </c>
      <c r="AL95" s="18">
        <f t="shared" si="225"/>
        <v>3.1160183465634983</v>
      </c>
      <c r="AM95" s="18">
        <f t="shared" si="226"/>
        <v>1.410311534738562</v>
      </c>
      <c r="AO95" s="18">
        <f t="shared" si="227"/>
        <v>2.6664761427457107</v>
      </c>
      <c r="AP95" s="18">
        <f t="shared" si="228"/>
        <v>4.254492992654435</v>
      </c>
      <c r="AQ95" s="18">
        <f t="shared" si="229"/>
        <v>5.8679956730137484</v>
      </c>
      <c r="AS95" t="str">
        <f t="shared" si="258"/>
        <v>51 Skilled agricultural and related trades</v>
      </c>
      <c r="AT95" s="18">
        <f t="shared" si="230"/>
        <v>6.976116275363764</v>
      </c>
      <c r="AU95" s="18">
        <f t="shared" si="230"/>
        <v>-17.520221088393729</v>
      </c>
      <c r="AV95" s="18">
        <f t="shared" si="230"/>
        <v>0.52489587987976094</v>
      </c>
      <c r="AW95" s="18">
        <f t="shared" si="230"/>
        <v>2.9811208644610732</v>
      </c>
      <c r="AX95" s="18">
        <f t="shared" si="231"/>
        <v>0.79888706459312342</v>
      </c>
      <c r="AZ95" s="18">
        <f t="shared" si="232"/>
        <v>2.1557822258589487</v>
      </c>
      <c r="BA95" s="18">
        <f t="shared" si="233"/>
        <v>3.7501713023008421</v>
      </c>
      <c r="BB95" s="18">
        <f t="shared" si="234"/>
        <v>5.1177113749449443</v>
      </c>
      <c r="BD95" t="str">
        <f t="shared" si="259"/>
        <v>51 Skilled agricultural and related trades</v>
      </c>
      <c r="BE95" s="18">
        <f t="shared" si="235"/>
        <v>0.11636401676848873</v>
      </c>
      <c r="BF95" s="18">
        <f t="shared" si="235"/>
        <v>-15.561177296150408</v>
      </c>
      <c r="BG95" s="18">
        <f t="shared" si="235"/>
        <v>-1.2046046358283435</v>
      </c>
      <c r="BH95" s="18">
        <f t="shared" si="235"/>
        <v>0.20675163413026443</v>
      </c>
      <c r="BI95" s="18">
        <f t="shared" si="236"/>
        <v>-1.298280092780979</v>
      </c>
      <c r="BK95" s="18">
        <f t="shared" si="237"/>
        <v>-0.26592658729979179</v>
      </c>
      <c r="BL95" s="18">
        <f t="shared" si="238"/>
        <v>2.7317224549963548</v>
      </c>
      <c r="BM95" s="18">
        <f t="shared" si="239"/>
        <v>2.5505108607950078</v>
      </c>
      <c r="BO95" t="str">
        <f t="shared" si="260"/>
        <v>51 Skilled agricultural and related trades</v>
      </c>
      <c r="BP95" s="18">
        <f t="shared" si="240"/>
        <v>2.8615397214020177</v>
      </c>
      <c r="BQ95" s="18">
        <f t="shared" si="240"/>
        <v>-25.92532624968953</v>
      </c>
      <c r="BR95" s="18">
        <f t="shared" si="240"/>
        <v>0.87441884136183479</v>
      </c>
      <c r="BS95" s="18">
        <f t="shared" si="240"/>
        <v>0.43066207355355601</v>
      </c>
      <c r="BT95" s="18">
        <f t="shared" si="241"/>
        <v>-1.3260782093181378</v>
      </c>
      <c r="BV95" s="18">
        <f t="shared" si="242"/>
        <v>0.57836366755263935</v>
      </c>
      <c r="BW95" s="18">
        <f t="shared" si="243"/>
        <v>2.9619307111584225</v>
      </c>
      <c r="BX95" s="18">
        <f t="shared" si="244"/>
        <v>3.3517368593903862</v>
      </c>
      <c r="BZ95" t="str">
        <f t="shared" si="261"/>
        <v>51 Skilled agricultural and related trades</v>
      </c>
      <c r="CA95" s="18">
        <f t="shared" si="245"/>
        <v>-1.9281225803698621</v>
      </c>
      <c r="CB95" s="18">
        <f t="shared" si="245"/>
        <v>-13.532169786581981</v>
      </c>
      <c r="CC95" s="18">
        <f t="shared" si="245"/>
        <v>-2.2745143401248225E-2</v>
      </c>
      <c r="CD95" s="18">
        <f t="shared" si="245"/>
        <v>1.7580260857950947</v>
      </c>
      <c r="CE95" s="18">
        <f t="shared" si="246"/>
        <v>0.17352553124272418</v>
      </c>
      <c r="CG95" s="18">
        <f t="shared" si="247"/>
        <v>1.1609389917620394</v>
      </c>
      <c r="CH95" s="18">
        <f t="shared" si="248"/>
        <v>2.6433630631271354</v>
      </c>
      <c r="CI95" s="18">
        <f t="shared" si="249"/>
        <v>3.4697235381966562</v>
      </c>
      <c r="CK95" t="str">
        <f t="shared" si="262"/>
        <v>51 Skilled agricultural and related trades</v>
      </c>
      <c r="CL95" s="18">
        <f t="shared" si="250"/>
        <v>3.9302534699570346</v>
      </c>
      <c r="CM95" s="18">
        <f t="shared" si="250"/>
        <v>-30.520935896670576</v>
      </c>
      <c r="CN95" s="18">
        <f t="shared" si="250"/>
        <v>1.5862326832393414</v>
      </c>
      <c r="CO95" s="18">
        <f t="shared" si="250"/>
        <v>-3.2099248313115947</v>
      </c>
      <c r="CP95" s="18">
        <f t="shared" si="251"/>
        <v>-3.751043087284256</v>
      </c>
      <c r="CR95" s="18">
        <f t="shared" si="252"/>
        <v>-1.6369085495215652</v>
      </c>
      <c r="CS95" s="18">
        <f t="shared" si="253"/>
        <v>1.8097170238302596</v>
      </c>
      <c r="CT95" s="18">
        <f t="shared" si="254"/>
        <v>0.57243105151025819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4.3716097692160227</v>
      </c>
      <c r="C96" s="18">
        <f t="shared" si="210"/>
        <v>11.983239617330277</v>
      </c>
      <c r="D96" s="18">
        <f t="shared" si="210"/>
        <v>0.63514188305380248</v>
      </c>
      <c r="E96" s="18">
        <f t="shared" si="210"/>
        <v>2.9096146144722779</v>
      </c>
      <c r="F96" s="18">
        <f t="shared" si="211"/>
        <v>2.7344981674063851</v>
      </c>
      <c r="H96" s="18">
        <f t="shared" si="212"/>
        <v>2.1458019150895513</v>
      </c>
      <c r="I96" s="18">
        <f t="shared" si="213"/>
        <v>2.8061062575405415</v>
      </c>
      <c r="J96" s="18">
        <f t="shared" si="214"/>
        <v>4.3335883047874946</v>
      </c>
      <c r="L96" t="str">
        <f t="shared" si="255"/>
        <v>52 Skilled metal, electrical and electronic trades</v>
      </c>
      <c r="M96" s="18">
        <f t="shared" si="215"/>
        <v>4.2399020217118721</v>
      </c>
      <c r="N96" s="18">
        <f t="shared" si="215"/>
        <v>-7.8678713801966786</v>
      </c>
      <c r="O96" s="18">
        <f t="shared" si="215"/>
        <v>6.1296655025471436</v>
      </c>
      <c r="P96" s="18">
        <f t="shared" si="215"/>
        <v>3.3302952653755824</v>
      </c>
      <c r="Q96" s="18">
        <f t="shared" si="216"/>
        <v>3.4527373718008736</v>
      </c>
      <c r="S96" s="18">
        <f t="shared" si="217"/>
        <v>4.2551166948338048</v>
      </c>
      <c r="T96" s="18">
        <f t="shared" si="218"/>
        <v>3.7380557945991155</v>
      </c>
      <c r="U96" s="18">
        <f t="shared" si="219"/>
        <v>6.5840361945488368</v>
      </c>
      <c r="W96" t="str">
        <f t="shared" si="256"/>
        <v>52 Skilled metal, electrical and electronic trades</v>
      </c>
      <c r="X96" s="18">
        <f t="shared" si="220"/>
        <v>2.6178665552162084</v>
      </c>
      <c r="Y96" s="18">
        <f t="shared" si="220"/>
        <v>-18.061721125992602</v>
      </c>
      <c r="Z96" s="18">
        <f t="shared" si="220"/>
        <v>2.6347890745907154</v>
      </c>
      <c r="AA96" s="18">
        <f t="shared" si="220"/>
        <v>2.0026480214307973</v>
      </c>
      <c r="AB96" s="18">
        <f t="shared" si="221"/>
        <v>0.81023844034906478</v>
      </c>
      <c r="AD96" s="18">
        <f t="shared" si="222"/>
        <v>2.2129279129822654</v>
      </c>
      <c r="AE96" s="18">
        <f t="shared" si="223"/>
        <v>3.1984839715317515</v>
      </c>
      <c r="AF96" s="18">
        <f t="shared" si="224"/>
        <v>4.7022960743300146</v>
      </c>
      <c r="AH96" t="str">
        <f t="shared" si="257"/>
        <v>52 Skilled metal, electrical and electronic trades</v>
      </c>
      <c r="AI96" s="18">
        <f t="shared" si="225"/>
        <v>3.9936162434415889</v>
      </c>
      <c r="AJ96" s="18">
        <f t="shared" si="225"/>
        <v>-16.108105209481781</v>
      </c>
      <c r="AK96" s="18">
        <f t="shared" si="225"/>
        <v>2.068685719351615</v>
      </c>
      <c r="AL96" s="18">
        <f t="shared" si="225"/>
        <v>2.4977363281768916</v>
      </c>
      <c r="AM96" s="18">
        <f t="shared" si="226"/>
        <v>1.0899158059244796</v>
      </c>
      <c r="AO96" s="18">
        <f t="shared" si="227"/>
        <v>2.3545194392818214</v>
      </c>
      <c r="AP96" s="18">
        <f t="shared" si="228"/>
        <v>2.9810933061063194</v>
      </c>
      <c r="AQ96" s="18">
        <f t="shared" si="229"/>
        <v>4.6290810866814747</v>
      </c>
      <c r="AS96" t="str">
        <f t="shared" si="258"/>
        <v>52 Skilled metal, electrical and electronic trades</v>
      </c>
      <c r="AT96" s="18">
        <f t="shared" si="230"/>
        <v>3.246388484888163</v>
      </c>
      <c r="AU96" s="18">
        <f t="shared" si="230"/>
        <v>-14.108187651845128</v>
      </c>
      <c r="AV96" s="18">
        <f t="shared" si="230"/>
        <v>0.34850813429974092</v>
      </c>
      <c r="AW96" s="18">
        <f t="shared" si="230"/>
        <v>1.6054541065465111</v>
      </c>
      <c r="AX96" s="18">
        <f t="shared" si="231"/>
        <v>0.15376643476565643</v>
      </c>
      <c r="AZ96" s="18">
        <f t="shared" si="232"/>
        <v>1.1847324215570998</v>
      </c>
      <c r="BA96" s="18">
        <f t="shared" si="233"/>
        <v>2.7359825503135093</v>
      </c>
      <c r="BB96" s="18">
        <f t="shared" si="234"/>
        <v>3.5697300917983288</v>
      </c>
      <c r="BD96" t="str">
        <f t="shared" si="259"/>
        <v>52 Skilled metal, electrical and electronic trades</v>
      </c>
      <c r="BE96" s="18">
        <f t="shared" si="235"/>
        <v>-0.11945160651503084</v>
      </c>
      <c r="BF96" s="18">
        <f t="shared" si="235"/>
        <v>-8.1561110952479527</v>
      </c>
      <c r="BG96" s="18">
        <f t="shared" si="235"/>
        <v>-0.1236612624096245</v>
      </c>
      <c r="BH96" s="18">
        <f t="shared" si="235"/>
        <v>-0.35627143529204375</v>
      </c>
      <c r="BI96" s="18">
        <f t="shared" si="236"/>
        <v>-0.7903449611728175</v>
      </c>
      <c r="BK96" s="18">
        <f t="shared" si="237"/>
        <v>-0.27879496726218589</v>
      </c>
      <c r="BL96" s="18">
        <f t="shared" si="238"/>
        <v>1.9668965109739256</v>
      </c>
      <c r="BM96" s="18">
        <f t="shared" si="239"/>
        <v>1.7557003197912424</v>
      </c>
      <c r="BO96" t="str">
        <f t="shared" si="260"/>
        <v>52 Skilled metal, electrical and electronic trades</v>
      </c>
      <c r="BP96" s="18">
        <f t="shared" si="240"/>
        <v>2.4573219832800142</v>
      </c>
      <c r="BQ96" s="18">
        <f t="shared" si="240"/>
        <v>-22.128506743006071</v>
      </c>
      <c r="BR96" s="18">
        <f t="shared" si="240"/>
        <v>-0.28983591883752213</v>
      </c>
      <c r="BS96" s="18">
        <f t="shared" si="240"/>
        <v>-1.9582370012374506</v>
      </c>
      <c r="BT96" s="18">
        <f t="shared" si="241"/>
        <v>-2.8485753209675724</v>
      </c>
      <c r="BV96" s="18">
        <f t="shared" si="242"/>
        <v>-1.4052284392328196</v>
      </c>
      <c r="BW96" s="18">
        <f t="shared" si="243"/>
        <v>1.9492804911022565</v>
      </c>
      <c r="BX96" s="18">
        <f t="shared" si="244"/>
        <v>0.90445429618579709</v>
      </c>
      <c r="BZ96" t="str">
        <f t="shared" si="261"/>
        <v>52 Skilled metal, electrical and electronic trades</v>
      </c>
      <c r="CA96" s="18">
        <f t="shared" si="245"/>
        <v>-3.7442668915357302</v>
      </c>
      <c r="CB96" s="18">
        <f t="shared" si="245"/>
        <v>-18.460794920141289</v>
      </c>
      <c r="CC96" s="18">
        <f t="shared" si="245"/>
        <v>0.58137395033115435</v>
      </c>
      <c r="CD96" s="18">
        <f t="shared" si="245"/>
        <v>-4.9907515594499907</v>
      </c>
      <c r="CE96" s="18">
        <f t="shared" si="246"/>
        <v>-4.2032401875350285</v>
      </c>
      <c r="CG96" s="18">
        <f t="shared" si="247"/>
        <v>-3.1685482559890121</v>
      </c>
      <c r="CH96" s="18">
        <f t="shared" si="248"/>
        <v>1.8572521276120302</v>
      </c>
      <c r="CI96" s="18">
        <f t="shared" si="249"/>
        <v>-0.44822163102626877</v>
      </c>
      <c r="CK96" t="str">
        <f t="shared" si="262"/>
        <v>52 Skilled metal, electrical and electronic trades</v>
      </c>
      <c r="CL96" s="18">
        <f t="shared" si="250"/>
        <v>4.8430926058965262</v>
      </c>
      <c r="CM96" s="18">
        <f t="shared" si="250"/>
        <v>-22.697664526114146</v>
      </c>
      <c r="CN96" s="18">
        <f t="shared" si="250"/>
        <v>4.4471881249967593</v>
      </c>
      <c r="CO96" s="18">
        <f t="shared" si="250"/>
        <v>-1.5598678726015058</v>
      </c>
      <c r="CP96" s="18">
        <f t="shared" si="251"/>
        <v>-1.2243511747617397</v>
      </c>
      <c r="CR96" s="18">
        <f t="shared" si="252"/>
        <v>0.40308167672509221</v>
      </c>
      <c r="CS96" s="18">
        <f t="shared" si="253"/>
        <v>2.0775151698309013</v>
      </c>
      <c r="CT96" s="18">
        <f t="shared" si="254"/>
        <v>2.3820071679733212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-10.365137008799897</v>
      </c>
      <c r="C97" s="18">
        <f t="shared" si="210"/>
        <v>-11.434119188170266</v>
      </c>
      <c r="D97" s="18">
        <f t="shared" si="210"/>
        <v>9.7364752516659649</v>
      </c>
      <c r="E97" s="18">
        <f t="shared" si="210"/>
        <v>0.89653696819687045</v>
      </c>
      <c r="F97" s="18">
        <f t="shared" si="211"/>
        <v>2.7392769955226326</v>
      </c>
      <c r="H97" s="18">
        <f t="shared" si="212"/>
        <v>3.7610861202862056</v>
      </c>
      <c r="I97" s="18">
        <f t="shared" si="213"/>
        <v>3.7482323870462464</v>
      </c>
      <c r="J97" s="18">
        <f t="shared" si="214"/>
        <v>6.2321771091512268</v>
      </c>
      <c r="L97" t="str">
        <f t="shared" si="255"/>
        <v>53 Skilled construction and building trades</v>
      </c>
      <c r="M97" s="18">
        <f t="shared" si="215"/>
        <v>3.6566298410375175</v>
      </c>
      <c r="N97" s="18">
        <f t="shared" si="215"/>
        <v>-2.7755288724855998</v>
      </c>
      <c r="O97" s="18">
        <f t="shared" si="215"/>
        <v>2.2629817124714124</v>
      </c>
      <c r="P97" s="18">
        <f t="shared" si="215"/>
        <v>1.8017876160086876</v>
      </c>
      <c r="Q97" s="18">
        <f t="shared" si="216"/>
        <v>1.6529807803817187</v>
      </c>
      <c r="S97" s="18">
        <f t="shared" si="217"/>
        <v>1.9552874135543741</v>
      </c>
      <c r="T97" s="18">
        <f t="shared" si="218"/>
        <v>3.1602755047356768</v>
      </c>
      <c r="U97" s="18">
        <f t="shared" si="219"/>
        <v>4.4873693155365046</v>
      </c>
      <c r="W97" t="str">
        <f t="shared" si="256"/>
        <v>53 Skilled construction and building trades</v>
      </c>
      <c r="X97" s="18">
        <f t="shared" si="220"/>
        <v>1.0517845432195028</v>
      </c>
      <c r="Y97" s="18">
        <f t="shared" si="220"/>
        <v>-13.299819942356883</v>
      </c>
      <c r="Z97" s="18">
        <f t="shared" si="220"/>
        <v>1.6454699301331921</v>
      </c>
      <c r="AA97" s="18">
        <f t="shared" si="220"/>
        <v>0.79711076715989204</v>
      </c>
      <c r="AB97" s="18">
        <f t="shared" si="221"/>
        <v>0.11434517019224266</v>
      </c>
      <c r="AD97" s="18">
        <f t="shared" si="222"/>
        <v>1.0791074862666061</v>
      </c>
      <c r="AE97" s="18">
        <f t="shared" si="223"/>
        <v>3.1238318455529379</v>
      </c>
      <c r="AF97" s="18">
        <f t="shared" si="224"/>
        <v>3.8445500783236719</v>
      </c>
      <c r="AH97" t="str">
        <f t="shared" si="257"/>
        <v>53 Skilled construction and building trades</v>
      </c>
      <c r="AI97" s="18">
        <f t="shared" si="225"/>
        <v>5.2282551673149325</v>
      </c>
      <c r="AJ97" s="18">
        <f t="shared" si="225"/>
        <v>-14.308546606356176</v>
      </c>
      <c r="AK97" s="18">
        <f t="shared" si="225"/>
        <v>2.1514217347178288</v>
      </c>
      <c r="AL97" s="18">
        <f t="shared" si="225"/>
        <v>1.1944747789492727</v>
      </c>
      <c r="AM97" s="18">
        <f t="shared" si="226"/>
        <v>0.44318478012999041</v>
      </c>
      <c r="AO97" s="18">
        <f t="shared" si="227"/>
        <v>1.5124568600024535</v>
      </c>
      <c r="AP97" s="18">
        <f t="shared" si="228"/>
        <v>3.4481275755989582</v>
      </c>
      <c r="AQ97" s="18">
        <f t="shared" si="229"/>
        <v>4.4278403661708099</v>
      </c>
      <c r="AS97" t="str">
        <f t="shared" si="258"/>
        <v>53 Skilled construction and building trades</v>
      </c>
      <c r="AT97" s="18">
        <f t="shared" si="230"/>
        <v>1.0852848804451032</v>
      </c>
      <c r="AU97" s="18">
        <f t="shared" si="230"/>
        <v>-6.5373359854179132</v>
      </c>
      <c r="AV97" s="18">
        <f t="shared" si="230"/>
        <v>2.3842498836739612</v>
      </c>
      <c r="AW97" s="18">
        <f t="shared" si="230"/>
        <v>0.29094706695624861</v>
      </c>
      <c r="AX97" s="18">
        <f t="shared" si="231"/>
        <v>0.49659046866408207</v>
      </c>
      <c r="AZ97" s="18">
        <f t="shared" si="232"/>
        <v>0.98391552265060245</v>
      </c>
      <c r="BA97" s="18">
        <f t="shared" si="233"/>
        <v>3.2843511174333928</v>
      </c>
      <c r="BB97" s="18">
        <f t="shared" si="234"/>
        <v>3.9264922677402447</v>
      </c>
      <c r="BD97" t="str">
        <f t="shared" si="259"/>
        <v>53 Skilled construction and building trades</v>
      </c>
      <c r="BE97" s="18">
        <f t="shared" si="235"/>
        <v>-2.0736829024783243</v>
      </c>
      <c r="BF97" s="18">
        <f t="shared" si="235"/>
        <v>-4.50954582409413</v>
      </c>
      <c r="BG97" s="18">
        <f t="shared" si="235"/>
        <v>-1.0225721091232987</v>
      </c>
      <c r="BH97" s="18">
        <f t="shared" si="235"/>
        <v>-1.6515992884702402</v>
      </c>
      <c r="BI97" s="18">
        <f t="shared" si="236"/>
        <v>-1.6369215363980838</v>
      </c>
      <c r="BK97" s="18">
        <f t="shared" si="237"/>
        <v>-1.4423690024838121</v>
      </c>
      <c r="BL97" s="18">
        <f t="shared" si="238"/>
        <v>1.9671654370302161</v>
      </c>
      <c r="BM97" s="18">
        <f t="shared" si="239"/>
        <v>0.89835033212815052</v>
      </c>
      <c r="BO97" t="str">
        <f t="shared" si="260"/>
        <v>53 Skilled construction and building trades</v>
      </c>
      <c r="BP97" s="18">
        <f t="shared" si="240"/>
        <v>3.8416809585554823</v>
      </c>
      <c r="BQ97" s="18">
        <f t="shared" si="240"/>
        <v>-17.386168914962163</v>
      </c>
      <c r="BR97" s="18">
        <f t="shared" si="240"/>
        <v>1.3352403441517335</v>
      </c>
      <c r="BS97" s="18">
        <f t="shared" si="240"/>
        <v>-0.39971341895921331</v>
      </c>
      <c r="BT97" s="18">
        <f t="shared" si="241"/>
        <v>-1.0242452943196367</v>
      </c>
      <c r="BV97" s="18">
        <f t="shared" si="242"/>
        <v>0.17527868698106186</v>
      </c>
      <c r="BW97" s="18">
        <f t="shared" si="243"/>
        <v>2.5487126492534928</v>
      </c>
      <c r="BX97" s="18">
        <f t="shared" si="244"/>
        <v>2.6724132157594394</v>
      </c>
      <c r="BZ97" t="str">
        <f t="shared" si="261"/>
        <v>53 Skilled construction and building trades</v>
      </c>
      <c r="CA97" s="18">
        <f t="shared" si="245"/>
        <v>-2.7800320204891094</v>
      </c>
      <c r="CB97" s="18">
        <f t="shared" si="245"/>
        <v>-11.730551388212461</v>
      </c>
      <c r="CC97" s="18">
        <f t="shared" si="245"/>
        <v>1.6118777254652272</v>
      </c>
      <c r="CD97" s="18">
        <f t="shared" si="245"/>
        <v>-0.57676156051300609</v>
      </c>
      <c r="CE97" s="18">
        <f t="shared" si="246"/>
        <v>-0.63962074655168344</v>
      </c>
      <c r="CG97" s="18">
        <f t="shared" si="247"/>
        <v>0.14749613557707431</v>
      </c>
      <c r="CH97" s="18">
        <f t="shared" si="248"/>
        <v>2.3384478244578899</v>
      </c>
      <c r="CI97" s="18">
        <f t="shared" si="249"/>
        <v>2.4454873259948995</v>
      </c>
      <c r="CK97" t="str">
        <f t="shared" si="262"/>
        <v>53 Skilled construction and building trades</v>
      </c>
      <c r="CL97" s="18">
        <f t="shared" si="250"/>
        <v>0.19760894963443132</v>
      </c>
      <c r="CM97" s="18">
        <f t="shared" si="250"/>
        <v>-20.529605684849717</v>
      </c>
      <c r="CN97" s="18">
        <f t="shared" si="250"/>
        <v>-1.8549600576220238</v>
      </c>
      <c r="CO97" s="18">
        <f t="shared" si="250"/>
        <v>-8.7470625196953691</v>
      </c>
      <c r="CP97" s="18">
        <f t="shared" si="251"/>
        <v>-7.4500943758024967</v>
      </c>
      <c r="CR97" s="18">
        <f t="shared" si="252"/>
        <v>-6.5052220754496677</v>
      </c>
      <c r="CS97" s="18">
        <f t="shared" si="253"/>
        <v>1.1751067374005775</v>
      </c>
      <c r="CT97" s="18">
        <f t="shared" si="254"/>
        <v>-3.836228048746182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2.8852885743174461</v>
      </c>
      <c r="C98" s="18">
        <f t="shared" si="210"/>
        <v>7.2974350595032211</v>
      </c>
      <c r="D98" s="18">
        <f t="shared" si="210"/>
        <v>6.5794199168890621</v>
      </c>
      <c r="E98" s="18">
        <f t="shared" si="210"/>
        <v>3.5043252645286849</v>
      </c>
      <c r="F98" s="18">
        <f t="shared" si="211"/>
        <v>4.6908721806366183</v>
      </c>
      <c r="H98" s="18">
        <f t="shared" si="212"/>
        <v>4.5193699501343998</v>
      </c>
      <c r="I98" s="18">
        <f t="shared" si="213"/>
        <v>3.9459591950136375</v>
      </c>
      <c r="J98" s="18">
        <f t="shared" si="214"/>
        <v>6.9183720434980334</v>
      </c>
      <c r="L98" t="str">
        <f t="shared" si="255"/>
        <v>54 Textiles, printing and other skilled trades</v>
      </c>
      <c r="M98" s="18">
        <f t="shared" si="215"/>
        <v>3.9055109981723124</v>
      </c>
      <c r="N98" s="18">
        <f t="shared" si="215"/>
        <v>6.0008833431261399</v>
      </c>
      <c r="O98" s="18">
        <f t="shared" si="215"/>
        <v>5.8514257246536028</v>
      </c>
      <c r="P98" s="18">
        <f t="shared" si="215"/>
        <v>4.1042168739110929</v>
      </c>
      <c r="Q98" s="18">
        <f t="shared" si="216"/>
        <v>4.7652530229214785</v>
      </c>
      <c r="S98" s="18">
        <f t="shared" si="217"/>
        <v>4.6833916599874348</v>
      </c>
      <c r="T98" s="18">
        <f t="shared" si="218"/>
        <v>4.1642783758111701</v>
      </c>
      <c r="U98" s="18">
        <f t="shared" si="219"/>
        <v>7.1837115205661384</v>
      </c>
      <c r="W98" t="str">
        <f t="shared" si="256"/>
        <v>54 Textiles, printing and other skilled trades</v>
      </c>
      <c r="X98" s="18">
        <f t="shared" si="220"/>
        <v>1.2822962310350627</v>
      </c>
      <c r="Y98" s="18">
        <f t="shared" si="220"/>
        <v>-5.9318835457289776</v>
      </c>
      <c r="Z98" s="18">
        <f t="shared" si="220"/>
        <v>5.255214478543957</v>
      </c>
      <c r="AA98" s="18">
        <f t="shared" si="220"/>
        <v>2.8536498250613107</v>
      </c>
      <c r="AB98" s="18">
        <f t="shared" si="221"/>
        <v>3.02167380262921</v>
      </c>
      <c r="AD98" s="18">
        <f t="shared" si="222"/>
        <v>3.6480204115972192</v>
      </c>
      <c r="AE98" s="18">
        <f t="shared" si="223"/>
        <v>3.9193399619791069</v>
      </c>
      <c r="AF98" s="18">
        <f t="shared" si="224"/>
        <v>6.2756335335845126</v>
      </c>
      <c r="AH98" t="str">
        <f t="shared" si="257"/>
        <v>54 Textiles, printing and other skilled trades</v>
      </c>
      <c r="AI98" s="18">
        <f t="shared" si="225"/>
        <v>0.28539702228984609</v>
      </c>
      <c r="AJ98" s="18">
        <f t="shared" si="225"/>
        <v>-4.6268400662389908</v>
      </c>
      <c r="AK98" s="18">
        <f t="shared" si="225"/>
        <v>2.4290063467996337</v>
      </c>
      <c r="AL98" s="18">
        <f t="shared" si="225"/>
        <v>2.5476924093259079</v>
      </c>
      <c r="AM98" s="18">
        <f t="shared" si="226"/>
        <v>2.0469415944367908</v>
      </c>
      <c r="AO98" s="18">
        <f t="shared" si="227"/>
        <v>2.5081151159739745</v>
      </c>
      <c r="AP98" s="18">
        <f t="shared" si="228"/>
        <v>3.4633074377348638</v>
      </c>
      <c r="AQ98" s="18">
        <f t="shared" si="229"/>
        <v>5.1253908214666355</v>
      </c>
      <c r="AS98" t="str">
        <f t="shared" si="258"/>
        <v>54 Textiles, printing and other skilled trades</v>
      </c>
      <c r="AT98" s="18">
        <f t="shared" si="230"/>
        <v>0.74063445082925838</v>
      </c>
      <c r="AU98" s="18">
        <f t="shared" si="230"/>
        <v>-5.0784974215249417</v>
      </c>
      <c r="AV98" s="18">
        <f t="shared" si="230"/>
        <v>3.4003852622948028</v>
      </c>
      <c r="AW98" s="18">
        <f t="shared" si="230"/>
        <v>2.2687913937514459</v>
      </c>
      <c r="AX98" s="18">
        <f t="shared" si="231"/>
        <v>2.1440124662269966</v>
      </c>
      <c r="AZ98" s="18">
        <f t="shared" si="232"/>
        <v>2.6446066202884255</v>
      </c>
      <c r="BA98" s="18">
        <f t="shared" si="233"/>
        <v>3.5340076548356025</v>
      </c>
      <c r="BB98" s="18">
        <f t="shared" si="234"/>
        <v>5.2774722596198309</v>
      </c>
      <c r="BD98" t="str">
        <f t="shared" si="259"/>
        <v>54 Textiles, printing and other skilled trades</v>
      </c>
      <c r="BE98" s="18">
        <f t="shared" si="235"/>
        <v>-1.6244479491898334</v>
      </c>
      <c r="BF98" s="18">
        <f t="shared" si="235"/>
        <v>-3.7938965827644222</v>
      </c>
      <c r="BG98" s="18">
        <f t="shared" si="235"/>
        <v>2.6972636457317289</v>
      </c>
      <c r="BH98" s="18">
        <f t="shared" si="235"/>
        <v>1.0303326499514931</v>
      </c>
      <c r="BI98" s="18">
        <f t="shared" si="236"/>
        <v>1.2382608525858707</v>
      </c>
      <c r="BK98" s="18">
        <f t="shared" si="237"/>
        <v>1.5829481093855513</v>
      </c>
      <c r="BL98" s="18">
        <f t="shared" si="238"/>
        <v>2.6651457061607653</v>
      </c>
      <c r="BM98" s="18">
        <f t="shared" si="239"/>
        <v>3.7986423374505973</v>
      </c>
      <c r="BO98" t="str">
        <f t="shared" si="260"/>
        <v>54 Textiles, printing and other skilled trades</v>
      </c>
      <c r="BP98" s="18">
        <f t="shared" si="240"/>
        <v>-3.2880359042019913</v>
      </c>
      <c r="BQ98" s="18">
        <f t="shared" si="240"/>
        <v>-8.8566764481486366</v>
      </c>
      <c r="BR98" s="18">
        <f t="shared" si="240"/>
        <v>-0.85904481538631172</v>
      </c>
      <c r="BS98" s="18">
        <f t="shared" si="240"/>
        <v>-1.29565000574422</v>
      </c>
      <c r="BT98" s="18">
        <f t="shared" si="241"/>
        <v>-1.6505172330166018</v>
      </c>
      <c r="BV98" s="18">
        <f t="shared" si="242"/>
        <v>-1.1503290013308298</v>
      </c>
      <c r="BW98" s="18">
        <f t="shared" si="243"/>
        <v>2.0875542749098974</v>
      </c>
      <c r="BX98" s="18">
        <f t="shared" si="244"/>
        <v>1.2452258592133392</v>
      </c>
      <c r="BZ98" t="str">
        <f t="shared" si="261"/>
        <v>54 Textiles, printing and other skilled trades</v>
      </c>
      <c r="CA98" s="18">
        <f t="shared" si="245"/>
        <v>-3.4908184539730325</v>
      </c>
      <c r="CB98" s="18">
        <f t="shared" si="245"/>
        <v>-13.602995783492878</v>
      </c>
      <c r="CC98" s="18">
        <f t="shared" si="245"/>
        <v>2.392271928223666</v>
      </c>
      <c r="CD98" s="18">
        <f t="shared" si="245"/>
        <v>-1.8696273660434026</v>
      </c>
      <c r="CE98" s="18">
        <f t="shared" si="246"/>
        <v>-1.3455189720873117</v>
      </c>
      <c r="CG98" s="18">
        <f t="shared" si="247"/>
        <v>-0.46907845890991062</v>
      </c>
      <c r="CH98" s="18">
        <f t="shared" si="248"/>
        <v>2.2197489735983122</v>
      </c>
      <c r="CI98" s="18">
        <f t="shared" si="249"/>
        <v>1.8780144615987204</v>
      </c>
      <c r="CK98" t="str">
        <f t="shared" si="262"/>
        <v>54 Textiles, printing and other skilled trades</v>
      </c>
      <c r="CL98" s="18">
        <f t="shared" si="250"/>
        <v>-0.66221149374934285</v>
      </c>
      <c r="CM98" s="18">
        <f t="shared" si="250"/>
        <v>-12.877796181535761</v>
      </c>
      <c r="CN98" s="18">
        <f t="shared" si="250"/>
        <v>-3.7426647808752489</v>
      </c>
      <c r="CO98" s="18">
        <f t="shared" si="250"/>
        <v>-3.3087419106568094</v>
      </c>
      <c r="CP98" s="18">
        <f t="shared" si="251"/>
        <v>-4.0713940031362972</v>
      </c>
      <c r="CR98" s="18">
        <f t="shared" si="252"/>
        <v>-3.4535997776225624</v>
      </c>
      <c r="CS98" s="18">
        <f t="shared" si="253"/>
        <v>1.2599369563986329</v>
      </c>
      <c r="CT98" s="18">
        <f t="shared" si="254"/>
        <v>-1.502430403012267</v>
      </c>
    </row>
    <row r="99" spans="1:98" x14ac:dyDescent="0.2">
      <c r="A99" t="str">
        <f t="shared" si="209"/>
        <v>61 Caring personal service occupations</v>
      </c>
      <c r="B99" s="18">
        <f t="shared" si="210"/>
        <v>6.8373098364154616</v>
      </c>
      <c r="C99" s="18">
        <f t="shared" si="210"/>
        <v>-3.8438743159630029E-2</v>
      </c>
      <c r="D99" s="18">
        <f t="shared" si="210"/>
        <v>5.8496441693512757</v>
      </c>
      <c r="E99" s="18">
        <f t="shared" si="210"/>
        <v>3.343242787276024</v>
      </c>
      <c r="F99" s="18">
        <f t="shared" si="211"/>
        <v>3.9037700548937737</v>
      </c>
      <c r="H99" s="18">
        <f t="shared" si="212"/>
        <v>4.1720452329278679</v>
      </c>
      <c r="I99" s="18">
        <f t="shared" si="213"/>
        <v>4.0421177192565549</v>
      </c>
      <c r="J99" s="18">
        <f t="shared" si="214"/>
        <v>6.7343994063342683</v>
      </c>
      <c r="L99" t="str">
        <f t="shared" si="255"/>
        <v>61 Caring personal service occupations</v>
      </c>
      <c r="M99" s="18">
        <f t="shared" si="215"/>
        <v>10.144328129565473</v>
      </c>
      <c r="N99" s="18">
        <f t="shared" si="215"/>
        <v>-0.72287104401809188</v>
      </c>
      <c r="O99" s="18">
        <f t="shared" si="215"/>
        <v>5.7101474144542141</v>
      </c>
      <c r="P99" s="18">
        <f t="shared" si="215"/>
        <v>2.959152108267582</v>
      </c>
      <c r="Q99" s="18">
        <f t="shared" si="216"/>
        <v>3.5750462648068693</v>
      </c>
      <c r="S99" s="18">
        <f t="shared" si="217"/>
        <v>3.868102477674995</v>
      </c>
      <c r="T99" s="18">
        <f t="shared" si="218"/>
        <v>4.1842520999888722</v>
      </c>
      <c r="U99" s="18">
        <f t="shared" si="219"/>
        <v>6.6219931016805678</v>
      </c>
      <c r="W99" t="str">
        <f t="shared" si="256"/>
        <v>61 Caring personal service occupations</v>
      </c>
      <c r="X99" s="18">
        <f t="shared" si="220"/>
        <v>6.5108611104359504</v>
      </c>
      <c r="Y99" s="18">
        <f t="shared" si="220"/>
        <v>-7.4093754687828746</v>
      </c>
      <c r="Z99" s="18">
        <f t="shared" si="220"/>
        <v>3.1761875995115707</v>
      </c>
      <c r="AA99" s="18">
        <f t="shared" si="220"/>
        <v>1.720614959163691</v>
      </c>
      <c r="AB99" s="18">
        <f t="shared" si="221"/>
        <v>1.5744864860350427</v>
      </c>
      <c r="AD99" s="18">
        <f t="shared" si="222"/>
        <v>2.2035097814902427</v>
      </c>
      <c r="AE99" s="18">
        <f t="shared" si="223"/>
        <v>3.9164293788801485</v>
      </c>
      <c r="AF99" s="18">
        <f t="shared" si="224"/>
        <v>5.2878355846045944</v>
      </c>
      <c r="AH99" t="str">
        <f t="shared" si="257"/>
        <v>61 Caring personal service occupations</v>
      </c>
      <c r="AI99" s="18">
        <f t="shared" si="225"/>
        <v>3.2082691994540058</v>
      </c>
      <c r="AJ99" s="18">
        <f t="shared" si="225"/>
        <v>-5.3668806933103719</v>
      </c>
      <c r="AK99" s="18">
        <f t="shared" si="225"/>
        <v>0.35336702393131691</v>
      </c>
      <c r="AL99" s="18">
        <f t="shared" si="225"/>
        <v>0.62908884458285907</v>
      </c>
      <c r="AM99" s="18">
        <f t="shared" si="226"/>
        <v>0.15753876659208021</v>
      </c>
      <c r="AO99" s="18">
        <f t="shared" si="227"/>
        <v>0.5370975016185664</v>
      </c>
      <c r="AP99" s="18">
        <f t="shared" si="228"/>
        <v>3.1587525847494913</v>
      </c>
      <c r="AQ99" s="18">
        <f t="shared" si="229"/>
        <v>3.5110877807528418</v>
      </c>
      <c r="AS99" t="str">
        <f t="shared" si="258"/>
        <v>61 Caring personal service occupations</v>
      </c>
      <c r="AT99" s="18">
        <f t="shared" si="230"/>
        <v>4.6651313506518077</v>
      </c>
      <c r="AU99" s="18">
        <f t="shared" si="230"/>
        <v>-4.8915610608463496</v>
      </c>
      <c r="AV99" s="18">
        <f t="shared" si="230"/>
        <v>0.41438325017737476</v>
      </c>
      <c r="AW99" s="18">
        <f t="shared" si="230"/>
        <v>0.57774229451195147</v>
      </c>
      <c r="AX99" s="18">
        <f t="shared" si="231"/>
        <v>0.17597869814063305</v>
      </c>
      <c r="AZ99" s="18">
        <f t="shared" si="232"/>
        <v>0.52325977211906682</v>
      </c>
      <c r="BA99" s="18">
        <f t="shared" si="233"/>
        <v>3.2182795990238766</v>
      </c>
      <c r="BB99" s="18">
        <f t="shared" si="234"/>
        <v>3.5587243045205996</v>
      </c>
      <c r="BD99" t="str">
        <f t="shared" si="259"/>
        <v>61 Caring personal service occupations</v>
      </c>
      <c r="BE99" s="18">
        <f t="shared" si="235"/>
        <v>3.1265472777195047</v>
      </c>
      <c r="BF99" s="18">
        <f t="shared" si="235"/>
        <v>-0.99151013193687909</v>
      </c>
      <c r="BG99" s="18">
        <f t="shared" si="235"/>
        <v>0.71103233860048132</v>
      </c>
      <c r="BH99" s="18">
        <f t="shared" si="235"/>
        <v>1.2305541594026748</v>
      </c>
      <c r="BI99" s="18">
        <f t="shared" si="236"/>
        <v>0.92781322587960346</v>
      </c>
      <c r="BK99" s="18">
        <f t="shared" si="237"/>
        <v>1.057083124931335</v>
      </c>
      <c r="BL99" s="18">
        <f t="shared" si="238"/>
        <v>3.2113671751087702</v>
      </c>
      <c r="BM99" s="18">
        <f t="shared" si="239"/>
        <v>3.9090748814795573</v>
      </c>
      <c r="BO99" t="str">
        <f t="shared" si="260"/>
        <v>61 Caring personal service occupations</v>
      </c>
      <c r="BP99" s="18">
        <f t="shared" si="240"/>
        <v>3.8070403181089674E-2</v>
      </c>
      <c r="BQ99" s="18">
        <f t="shared" si="240"/>
        <v>-9.4799737140532798</v>
      </c>
      <c r="BR99" s="18">
        <f t="shared" si="240"/>
        <v>-0.62227074108421876</v>
      </c>
      <c r="BS99" s="18">
        <f t="shared" si="240"/>
        <v>-1.9340960678131736</v>
      </c>
      <c r="BT99" s="18">
        <f t="shared" si="241"/>
        <v>-2.0175829657002819</v>
      </c>
      <c r="BV99" s="18">
        <f t="shared" si="242"/>
        <v>-1.4987564029237732</v>
      </c>
      <c r="BW99" s="18">
        <f t="shared" si="243"/>
        <v>2.3930173984651804</v>
      </c>
      <c r="BX99" s="18">
        <f t="shared" si="244"/>
        <v>1.3516206665893593</v>
      </c>
      <c r="BZ99" t="str">
        <f t="shared" si="261"/>
        <v>61 Caring personal service occupations</v>
      </c>
      <c r="CA99" s="18">
        <f t="shared" si="245"/>
        <v>-9.0297038347589513</v>
      </c>
      <c r="CB99" s="18">
        <f t="shared" si="245"/>
        <v>-18.666663552619735</v>
      </c>
      <c r="CC99" s="18">
        <f t="shared" si="245"/>
        <v>-2.6869157890611062</v>
      </c>
      <c r="CD99" s="18">
        <f t="shared" si="245"/>
        <v>-1.6640884868956762</v>
      </c>
      <c r="CE99" s="18">
        <f t="shared" si="246"/>
        <v>-3.1409086060639746</v>
      </c>
      <c r="CG99" s="18">
        <f t="shared" si="247"/>
        <v>-2.0062198878498916</v>
      </c>
      <c r="CH99" s="18">
        <f t="shared" si="248"/>
        <v>1.6292242352693886</v>
      </c>
      <c r="CI99" s="18">
        <f t="shared" si="249"/>
        <v>8.0796175017483485E-2</v>
      </c>
      <c r="CK99" t="str">
        <f t="shared" si="262"/>
        <v>61 Caring personal service occupations</v>
      </c>
      <c r="CL99" s="18">
        <f t="shared" si="250"/>
        <v>-1.943645793960036</v>
      </c>
      <c r="CM99" s="18">
        <f t="shared" si="250"/>
        <v>-1.230835485823023</v>
      </c>
      <c r="CN99" s="18">
        <f t="shared" si="250"/>
        <v>4.4238861428675502</v>
      </c>
      <c r="CO99" s="18">
        <f t="shared" si="250"/>
        <v>2.4236769471654762</v>
      </c>
      <c r="CP99" s="18">
        <f t="shared" si="251"/>
        <v>2.810865808521501</v>
      </c>
      <c r="CR99" s="18">
        <f t="shared" si="252"/>
        <v>3.0861196471080543</v>
      </c>
      <c r="CS99" s="18">
        <f t="shared" si="253"/>
        <v>1.9663409783174268</v>
      </c>
      <c r="CT99" s="18">
        <f t="shared" si="254"/>
        <v>4.4333265372317632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9.6588131248492424</v>
      </c>
      <c r="C100" s="18">
        <f t="shared" si="210"/>
        <v>6.1399684411753253</v>
      </c>
      <c r="D100" s="18">
        <f t="shared" si="210"/>
        <v>2.2939188325816762</v>
      </c>
      <c r="E100" s="18">
        <f t="shared" si="210"/>
        <v>2.6969087830448712</v>
      </c>
      <c r="F100" s="18">
        <f t="shared" si="211"/>
        <v>2.7824248575121446</v>
      </c>
      <c r="H100" s="18">
        <f t="shared" si="212"/>
        <v>2.5624027087117529</v>
      </c>
      <c r="I100" s="18">
        <f t="shared" si="213"/>
        <v>3.5086087535305843</v>
      </c>
      <c r="J100" s="18">
        <f t="shared" si="214"/>
        <v>5.199660015304719</v>
      </c>
      <c r="L100" t="str">
        <f t="shared" si="255"/>
        <v>62 Leisure, travel and related personal service occupations</v>
      </c>
      <c r="M100" s="18">
        <f t="shared" si="215"/>
        <v>6.5627576690799883</v>
      </c>
      <c r="N100" s="18">
        <f t="shared" si="215"/>
        <v>-3.8618797123539772</v>
      </c>
      <c r="O100" s="18">
        <f t="shared" si="215"/>
        <v>2.1683976311941633</v>
      </c>
      <c r="P100" s="18">
        <f t="shared" si="215"/>
        <v>2.6315179423588519</v>
      </c>
      <c r="Q100" s="18">
        <f t="shared" si="216"/>
        <v>2.0687694083994179</v>
      </c>
      <c r="S100" s="18">
        <f t="shared" si="217"/>
        <v>2.476911720271735</v>
      </c>
      <c r="T100" s="18">
        <f t="shared" si="218"/>
        <v>3.4817469879653729</v>
      </c>
      <c r="U100" s="18">
        <f t="shared" si="219"/>
        <v>5.1182810495069786</v>
      </c>
      <c r="W100" t="str">
        <f t="shared" si="256"/>
        <v>62 Leisure, travel and related personal service occupations</v>
      </c>
      <c r="X100" s="18">
        <f t="shared" si="220"/>
        <v>6.4123672088258532</v>
      </c>
      <c r="Y100" s="18">
        <f t="shared" si="220"/>
        <v>-9.902488069283633</v>
      </c>
      <c r="Z100" s="18">
        <f t="shared" si="220"/>
        <v>2.9447568122379142</v>
      </c>
      <c r="AA100" s="18">
        <f t="shared" si="220"/>
        <v>2.8479413365694262</v>
      </c>
      <c r="AB100" s="18">
        <f t="shared" si="221"/>
        <v>2.0306431580173312</v>
      </c>
      <c r="AD100" s="18">
        <f t="shared" si="222"/>
        <v>2.8802030407691692</v>
      </c>
      <c r="AE100" s="18">
        <f t="shared" si="223"/>
        <v>3.8602655168964883</v>
      </c>
      <c r="AF100" s="18">
        <f t="shared" si="224"/>
        <v>5.6974994237739995</v>
      </c>
      <c r="AH100" t="str">
        <f t="shared" si="257"/>
        <v>62 Leisure, travel and related personal service occupations</v>
      </c>
      <c r="AI100" s="18">
        <f t="shared" si="225"/>
        <v>5.0982295039560865</v>
      </c>
      <c r="AJ100" s="18">
        <f t="shared" si="225"/>
        <v>-8.2289992062512081</v>
      </c>
      <c r="AK100" s="18">
        <f t="shared" si="225"/>
        <v>0.8279821943632415</v>
      </c>
      <c r="AL100" s="18">
        <f t="shared" si="225"/>
        <v>2.5711496917333543</v>
      </c>
      <c r="AM100" s="18">
        <f t="shared" si="226"/>
        <v>1.3162116678664626</v>
      </c>
      <c r="AO100" s="18">
        <f t="shared" si="227"/>
        <v>1.9867707986378269</v>
      </c>
      <c r="AP100" s="18">
        <f t="shared" si="228"/>
        <v>3.5659230118095131</v>
      </c>
      <c r="AQ100" s="18">
        <f t="shared" si="229"/>
        <v>4.8495076724906161</v>
      </c>
      <c r="AS100" t="str">
        <f t="shared" si="258"/>
        <v>62 Leisure, travel and related personal service occupations</v>
      </c>
      <c r="AT100" s="18">
        <f t="shared" si="230"/>
        <v>5.3716351410932228</v>
      </c>
      <c r="AU100" s="18">
        <f t="shared" si="230"/>
        <v>-0.8481218813656155</v>
      </c>
      <c r="AV100" s="18">
        <f t="shared" si="230"/>
        <v>1.2566128320803616</v>
      </c>
      <c r="AW100" s="18">
        <f t="shared" si="230"/>
        <v>3.1953561377599193</v>
      </c>
      <c r="AX100" s="18">
        <f t="shared" si="231"/>
        <v>2.329585871200246</v>
      </c>
      <c r="AZ100" s="18">
        <f t="shared" si="232"/>
        <v>2.5450185482852605</v>
      </c>
      <c r="BA100" s="18">
        <f t="shared" si="233"/>
        <v>3.7576598749265111</v>
      </c>
      <c r="BB100" s="18">
        <f t="shared" si="234"/>
        <v>5.3870141291023632</v>
      </c>
      <c r="BD100" t="str">
        <f t="shared" si="259"/>
        <v>62 Leisure, travel and related personal service occupations</v>
      </c>
      <c r="BE100" s="18">
        <f t="shared" si="235"/>
        <v>-1.321896917156351</v>
      </c>
      <c r="BF100" s="18">
        <f t="shared" si="235"/>
        <v>-1.6055537411057919</v>
      </c>
      <c r="BG100" s="18">
        <f t="shared" si="235"/>
        <v>-1.987073329347433</v>
      </c>
      <c r="BH100" s="18">
        <f t="shared" si="235"/>
        <v>-0.96895599911948072</v>
      </c>
      <c r="BI100" s="18">
        <f t="shared" si="236"/>
        <v>-1.3280276814530256</v>
      </c>
      <c r="BK100" s="18">
        <f t="shared" si="237"/>
        <v>-1.3094981365318614</v>
      </c>
      <c r="BL100" s="18">
        <f t="shared" si="238"/>
        <v>2.3152718259227489</v>
      </c>
      <c r="BM100" s="18">
        <f t="shared" si="239"/>
        <v>1.3909457460404839</v>
      </c>
      <c r="BO100" t="str">
        <f t="shared" si="260"/>
        <v>62 Leisure, travel and related personal service occupations</v>
      </c>
      <c r="BP100" s="18">
        <f t="shared" si="240"/>
        <v>-1.798584027308836</v>
      </c>
      <c r="BQ100" s="18">
        <f t="shared" si="240"/>
        <v>-9.4200853450382098</v>
      </c>
      <c r="BR100" s="18">
        <f t="shared" si="240"/>
        <v>-3.164427342421916</v>
      </c>
      <c r="BS100" s="18">
        <f t="shared" si="240"/>
        <v>-2.2928757752275097</v>
      </c>
      <c r="BT100" s="18">
        <f t="shared" si="241"/>
        <v>-3.0262248769105105</v>
      </c>
      <c r="BV100" s="18">
        <f t="shared" si="242"/>
        <v>-2.5842610790117626</v>
      </c>
      <c r="BW100" s="18">
        <f t="shared" si="243"/>
        <v>2.0741228601736994</v>
      </c>
      <c r="BX100" s="18">
        <f t="shared" si="244"/>
        <v>0.23490273664752426</v>
      </c>
      <c r="BZ100" t="str">
        <f t="shared" si="261"/>
        <v>62 Leisure, travel and related personal service occupations</v>
      </c>
      <c r="CA100" s="18">
        <f t="shared" si="245"/>
        <v>0.44754433751539313</v>
      </c>
      <c r="CB100" s="18">
        <f t="shared" si="245"/>
        <v>-17.489919343866688</v>
      </c>
      <c r="CC100" s="18">
        <f t="shared" si="245"/>
        <v>-1.6283856629208393</v>
      </c>
      <c r="CD100" s="18">
        <f t="shared" si="245"/>
        <v>-2.9607743610185366</v>
      </c>
      <c r="CE100" s="18">
        <f t="shared" si="246"/>
        <v>-3.5292673803372976</v>
      </c>
      <c r="CG100" s="18">
        <f t="shared" si="247"/>
        <v>-2.518662124298765</v>
      </c>
      <c r="CH100" s="18">
        <f t="shared" si="248"/>
        <v>2.0357400142298143</v>
      </c>
      <c r="CI100" s="18">
        <f t="shared" si="249"/>
        <v>0.22972785299255616</v>
      </c>
      <c r="CK100" t="str">
        <f t="shared" si="262"/>
        <v>62 Leisure, travel and related personal service occupations</v>
      </c>
      <c r="CL100" s="18">
        <f t="shared" si="250"/>
        <v>1.4318821148036065</v>
      </c>
      <c r="CM100" s="18">
        <f t="shared" si="250"/>
        <v>-14.576102881172471</v>
      </c>
      <c r="CN100" s="18">
        <f t="shared" si="250"/>
        <v>-5.4939689094551607</v>
      </c>
      <c r="CO100" s="18">
        <f t="shared" si="250"/>
        <v>-1.6418723724182849</v>
      </c>
      <c r="CP100" s="18">
        <f t="shared" si="251"/>
        <v>-3.7144266652840319</v>
      </c>
      <c r="CR100" s="18">
        <f t="shared" si="252"/>
        <v>-2.943041679984193</v>
      </c>
      <c r="CS100" s="18">
        <f t="shared" si="253"/>
        <v>1.3029015567307178</v>
      </c>
      <c r="CT100" s="18">
        <f t="shared" si="254"/>
        <v>-1.0531503024144184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3.1654473326550914</v>
      </c>
      <c r="C101" s="18">
        <f t="shared" si="210"/>
        <v>-2.8276019985495227</v>
      </c>
      <c r="D101" s="18">
        <f t="shared" si="210"/>
        <v>2.9004219086222083</v>
      </c>
      <c r="E101" s="18">
        <f t="shared" si="210"/>
        <v>3.0255266456858498</v>
      </c>
      <c r="F101" s="18">
        <f t="shared" si="211"/>
        <v>2.6106220967984539</v>
      </c>
      <c r="H101" s="18">
        <f t="shared" si="212"/>
        <v>2.9838081757457502</v>
      </c>
      <c r="I101" s="18">
        <f t="shared" si="213"/>
        <v>3.6948542864464029</v>
      </c>
      <c r="J101" s="18">
        <f t="shared" si="214"/>
        <v>5.6407947684149473</v>
      </c>
      <c r="L101" t="str">
        <f t="shared" si="255"/>
        <v>63 Community and civil enforcement occupations</v>
      </c>
      <c r="M101" s="18">
        <f t="shared" si="215"/>
        <v>-0.20763385599751327</v>
      </c>
      <c r="N101" s="18">
        <f t="shared" si="215"/>
        <v>36.723490352450085</v>
      </c>
      <c r="O101" s="18">
        <f t="shared" si="215"/>
        <v>-3.8592256354545995</v>
      </c>
      <c r="P101" s="18">
        <f t="shared" si="215"/>
        <v>3.3447865864863591</v>
      </c>
      <c r="Q101" s="18">
        <f t="shared" si="216"/>
        <v>2.820375117575602</v>
      </c>
      <c r="S101" s="18">
        <f t="shared" si="217"/>
        <v>0.88538455384243875</v>
      </c>
      <c r="T101" s="18">
        <f t="shared" si="218"/>
        <v>2.7817294981403951</v>
      </c>
      <c r="U101" s="18">
        <f t="shared" si="219"/>
        <v>3.3970912673185527</v>
      </c>
      <c r="W101" t="str">
        <f t="shared" si="256"/>
        <v>63 Community and civil enforcement occupations</v>
      </c>
      <c r="X101" s="18">
        <f t="shared" si="220"/>
        <v>-0.11114126022122583</v>
      </c>
      <c r="Y101" s="18">
        <f t="shared" si="220"/>
        <v>6.9639519556746299</v>
      </c>
      <c r="Z101" s="18">
        <f t="shared" si="220"/>
        <v>-0.2530538044943631</v>
      </c>
      <c r="AA101" s="18">
        <f t="shared" si="220"/>
        <v>1.9164328923046314</v>
      </c>
      <c r="AB101" s="18">
        <f t="shared" si="221"/>
        <v>1.5397528300503893</v>
      </c>
      <c r="AD101" s="18">
        <f t="shared" si="222"/>
        <v>1.1880778038760198</v>
      </c>
      <c r="AE101" s="18">
        <f t="shared" si="223"/>
        <v>3.4152240242872445</v>
      </c>
      <c r="AF101" s="18">
        <f t="shared" si="224"/>
        <v>4.1816406692104735</v>
      </c>
      <c r="AH101" t="str">
        <f t="shared" si="257"/>
        <v>63 Community and civil enforcement occupations</v>
      </c>
      <c r="AI101" s="18">
        <f t="shared" si="225"/>
        <v>-1.6867644996502285</v>
      </c>
      <c r="AJ101" s="18">
        <f t="shared" si="225"/>
        <v>27.815031723294737</v>
      </c>
      <c r="AK101" s="18">
        <f t="shared" si="225"/>
        <v>-6.1371744824113339</v>
      </c>
      <c r="AL101" s="18">
        <f t="shared" si="225"/>
        <v>1.6959065728581635</v>
      </c>
      <c r="AM101" s="18">
        <f t="shared" si="226"/>
        <v>0.60748630781604085</v>
      </c>
      <c r="AO101" s="18">
        <f t="shared" si="227"/>
        <v>-0.9851829641627341</v>
      </c>
      <c r="AP101" s="18">
        <f t="shared" si="228"/>
        <v>2.5807964922804238</v>
      </c>
      <c r="AQ101" s="18">
        <f t="shared" si="229"/>
        <v>1.9066421215538254</v>
      </c>
      <c r="AS101" t="str">
        <f t="shared" si="258"/>
        <v>63 Community and civil enforcement occupations</v>
      </c>
      <c r="AT101" s="18">
        <f t="shared" si="230"/>
        <v>-4.1347532808101883</v>
      </c>
      <c r="AU101" s="18">
        <f t="shared" si="230"/>
        <v>20.327388864151331</v>
      </c>
      <c r="AV101" s="18">
        <f t="shared" si="230"/>
        <v>-6.7775792400252444</v>
      </c>
      <c r="AW101" s="18">
        <f t="shared" si="230"/>
        <v>0.46758462526508282</v>
      </c>
      <c r="AX101" s="18">
        <f t="shared" si="231"/>
        <v>-0.74231903118425757</v>
      </c>
      <c r="AZ101" s="18">
        <f t="shared" si="232"/>
        <v>-2.0079673471968817</v>
      </c>
      <c r="BA101" s="18">
        <f t="shared" si="233"/>
        <v>2.4550348734551752</v>
      </c>
      <c r="BB101" s="18">
        <f t="shared" si="234"/>
        <v>1.0893246699171355</v>
      </c>
      <c r="BD101" t="str">
        <f t="shared" si="259"/>
        <v>63 Community and civil enforcement occupations</v>
      </c>
      <c r="BE101" s="18">
        <f t="shared" si="235"/>
        <v>-10.363985042106705</v>
      </c>
      <c r="BF101" s="18">
        <f t="shared" si="235"/>
        <v>46.97951462675185</v>
      </c>
      <c r="BG101" s="18">
        <f t="shared" si="235"/>
        <v>-8.8313774388621642</v>
      </c>
      <c r="BH101" s="18">
        <f t="shared" si="235"/>
        <v>1.1144756787322407</v>
      </c>
      <c r="BI101" s="18">
        <f t="shared" si="236"/>
        <v>0.21057862918760772</v>
      </c>
      <c r="BK101" s="18">
        <f t="shared" si="237"/>
        <v>-2.3158682850626167</v>
      </c>
      <c r="BL101" s="18">
        <f t="shared" si="238"/>
        <v>1.5870885045638161</v>
      </c>
      <c r="BM101" s="18">
        <f t="shared" si="239"/>
        <v>-0.20233619828567972</v>
      </c>
      <c r="BO101" t="str">
        <f t="shared" si="260"/>
        <v>63 Community and civil enforcement occupations</v>
      </c>
      <c r="BP101" s="18">
        <f t="shared" si="240"/>
        <v>-3.3116686940649953</v>
      </c>
      <c r="BQ101" s="18">
        <f t="shared" si="240"/>
        <v>16.882423155176319</v>
      </c>
      <c r="BR101" s="18">
        <f t="shared" si="240"/>
        <v>-6.5684835821949727</v>
      </c>
      <c r="BS101" s="18">
        <f t="shared" si="240"/>
        <v>-8.1880074295703764E-2</v>
      </c>
      <c r="BT101" s="18">
        <f t="shared" si="241"/>
        <v>-1.1922134035726395</v>
      </c>
      <c r="BV101" s="18">
        <f t="shared" si="242"/>
        <v>-2.2926349094800624</v>
      </c>
      <c r="BW101" s="18">
        <f t="shared" si="243"/>
        <v>1.7795874170672521</v>
      </c>
      <c r="BX101" s="18">
        <f t="shared" si="244"/>
        <v>6.0199292248874769E-2</v>
      </c>
      <c r="BZ101" t="str">
        <f t="shared" si="261"/>
        <v>63 Community and civil enforcement occupations</v>
      </c>
      <c r="CA101" s="18">
        <f t="shared" si="245"/>
        <v>-4.9038921387319139</v>
      </c>
      <c r="CB101" s="18">
        <f t="shared" si="245"/>
        <v>19.566824407085747</v>
      </c>
      <c r="CC101" s="18">
        <f t="shared" si="245"/>
        <v>-6.5123469013051878</v>
      </c>
      <c r="CD101" s="18">
        <f t="shared" si="245"/>
        <v>-1.1810050577863884</v>
      </c>
      <c r="CE101" s="18">
        <f t="shared" si="246"/>
        <v>-1.7151352885709237</v>
      </c>
      <c r="CG101" s="18">
        <f t="shared" si="247"/>
        <v>-2.9910715411546662</v>
      </c>
      <c r="CH101" s="18">
        <f t="shared" si="248"/>
        <v>1.6780331755747335</v>
      </c>
      <c r="CI101" s="18">
        <f t="shared" si="249"/>
        <v>-0.57122422817617036</v>
      </c>
      <c r="CK101" t="str">
        <f t="shared" si="262"/>
        <v>63 Community and civil enforcement occupations</v>
      </c>
      <c r="CL101" s="18">
        <f t="shared" si="250"/>
        <v>-6.6562933799703909</v>
      </c>
      <c r="CM101" s="18">
        <f t="shared" si="250"/>
        <v>30.27258586190742</v>
      </c>
      <c r="CN101" s="18">
        <f t="shared" si="250"/>
        <v>-14.199331605482646</v>
      </c>
      <c r="CO101" s="18">
        <f t="shared" si="250"/>
        <v>-3.2632733436525618</v>
      </c>
      <c r="CP101" s="18">
        <f t="shared" si="251"/>
        <v>-5.0732162365917937</v>
      </c>
      <c r="CR101" s="18">
        <f t="shared" si="252"/>
        <v>-7.0553316220999029</v>
      </c>
      <c r="CS101" s="18">
        <f t="shared" si="253"/>
        <v>0.70229149406455527</v>
      </c>
      <c r="CT101" s="18">
        <f t="shared" si="254"/>
        <v>-5.2634111723255046</v>
      </c>
    </row>
    <row r="102" spans="1:98" x14ac:dyDescent="0.2">
      <c r="A102" t="str">
        <f t="shared" si="209"/>
        <v>71 Sales occupations</v>
      </c>
      <c r="B102" s="18">
        <f t="shared" si="210"/>
        <v>4.2237058659409188</v>
      </c>
      <c r="C102" s="18">
        <f t="shared" si="210"/>
        <v>-7.0984509152906323</v>
      </c>
      <c r="D102" s="18">
        <f t="shared" si="210"/>
        <v>2.6656453814612568</v>
      </c>
      <c r="E102" s="18">
        <f t="shared" si="210"/>
        <v>2.5778207891562044</v>
      </c>
      <c r="F102" s="18">
        <f t="shared" si="211"/>
        <v>1.9718290587115828</v>
      </c>
      <c r="H102" s="18">
        <f t="shared" si="212"/>
        <v>2.6070873024248264</v>
      </c>
      <c r="I102" s="18">
        <f t="shared" si="213"/>
        <v>3.1560524551929037</v>
      </c>
      <c r="J102" s="18">
        <f t="shared" si="214"/>
        <v>4.9526619275502837</v>
      </c>
      <c r="L102" t="str">
        <f t="shared" si="255"/>
        <v>71 Sales occupations</v>
      </c>
      <c r="M102" s="18">
        <f t="shared" si="215"/>
        <v>4.6377368704823896</v>
      </c>
      <c r="N102" s="18">
        <f t="shared" si="215"/>
        <v>9.2534966966836496</v>
      </c>
      <c r="O102" s="18">
        <f t="shared" si="215"/>
        <v>3.7846330282326646</v>
      </c>
      <c r="P102" s="18">
        <f t="shared" si="215"/>
        <v>3.5414497358818409</v>
      </c>
      <c r="Q102" s="18">
        <f t="shared" si="216"/>
        <v>3.9657257082309716</v>
      </c>
      <c r="S102" s="18">
        <f t="shared" si="217"/>
        <v>3.6224474544518159</v>
      </c>
      <c r="T102" s="18">
        <f t="shared" si="218"/>
        <v>3.4200012859708862</v>
      </c>
      <c r="U102" s="18">
        <f t="shared" si="219"/>
        <v>5.8954837612328115</v>
      </c>
      <c r="W102" t="str">
        <f t="shared" si="256"/>
        <v>71 Sales occupations</v>
      </c>
      <c r="X102" s="18">
        <f t="shared" si="220"/>
        <v>3.0510139401451308</v>
      </c>
      <c r="Y102" s="18">
        <f t="shared" si="220"/>
        <v>2.1337736848067612</v>
      </c>
      <c r="Z102" s="18">
        <f t="shared" si="220"/>
        <v>2.0268206303157399</v>
      </c>
      <c r="AA102" s="18">
        <f t="shared" si="220"/>
        <v>2.3967628073230829</v>
      </c>
      <c r="AB102" s="18">
        <f t="shared" si="221"/>
        <v>2.2645739724424185</v>
      </c>
      <c r="AD102" s="18">
        <f t="shared" si="222"/>
        <v>2.2732999452574898</v>
      </c>
      <c r="AE102" s="18">
        <f t="shared" si="223"/>
        <v>3.3049088620586531</v>
      </c>
      <c r="AF102" s="18">
        <f t="shared" si="224"/>
        <v>4.8319922119400172</v>
      </c>
      <c r="AH102" t="str">
        <f t="shared" si="257"/>
        <v>71 Sales occupations</v>
      </c>
      <c r="AI102" s="18">
        <f t="shared" si="225"/>
        <v>1.3649245472234783</v>
      </c>
      <c r="AJ102" s="18">
        <f t="shared" si="225"/>
        <v>3.1209443013509031</v>
      </c>
      <c r="AK102" s="18">
        <f t="shared" si="225"/>
        <v>0.92487214683842911</v>
      </c>
      <c r="AL102" s="18">
        <f t="shared" si="225"/>
        <v>1.892228414542152</v>
      </c>
      <c r="AM102" s="18">
        <f t="shared" si="226"/>
        <v>1.6650744128753781</v>
      </c>
      <c r="AO102" s="18">
        <f t="shared" si="227"/>
        <v>1.5687504644131156</v>
      </c>
      <c r="AP102" s="18">
        <f t="shared" si="228"/>
        <v>3.0979185851608637</v>
      </c>
      <c r="AQ102" s="18">
        <f t="shared" si="229"/>
        <v>4.1614060232348482</v>
      </c>
      <c r="AS102" t="str">
        <f t="shared" si="258"/>
        <v>71 Sales occupations</v>
      </c>
      <c r="AT102" s="18">
        <f t="shared" si="230"/>
        <v>0.45051451173785395</v>
      </c>
      <c r="AU102" s="18">
        <f t="shared" si="230"/>
        <v>1.763959934312731</v>
      </c>
      <c r="AV102" s="18">
        <f t="shared" si="230"/>
        <v>8.0287436716020011E-2</v>
      </c>
      <c r="AW102" s="18">
        <f t="shared" si="230"/>
        <v>1.7656791173983999</v>
      </c>
      <c r="AX102" s="18">
        <f t="shared" si="231"/>
        <v>1.2358606549122131</v>
      </c>
      <c r="AZ102" s="18">
        <f t="shared" si="232"/>
        <v>1.2007516356484782</v>
      </c>
      <c r="BA102" s="18">
        <f t="shared" si="233"/>
        <v>2.6456187640223838</v>
      </c>
      <c r="BB102" s="18">
        <f t="shared" si="234"/>
        <v>3.500782631343835</v>
      </c>
      <c r="BD102" t="str">
        <f t="shared" si="259"/>
        <v>71 Sales occupations</v>
      </c>
      <c r="BE102" s="18">
        <f t="shared" si="235"/>
        <v>-1.2520098229815035</v>
      </c>
      <c r="BF102" s="18">
        <f t="shared" si="235"/>
        <v>9.3912711656524159</v>
      </c>
      <c r="BG102" s="18">
        <f t="shared" si="235"/>
        <v>-0.15129586968503084</v>
      </c>
      <c r="BH102" s="18">
        <f t="shared" si="235"/>
        <v>0.34270301937393555</v>
      </c>
      <c r="BI102" s="18">
        <f t="shared" si="236"/>
        <v>0.73016595475201562</v>
      </c>
      <c r="BK102" s="18">
        <f t="shared" si="237"/>
        <v>0.17776575768033709</v>
      </c>
      <c r="BL102" s="18">
        <f t="shared" si="238"/>
        <v>2.4774237816230116</v>
      </c>
      <c r="BM102" s="18">
        <f t="shared" si="239"/>
        <v>2.6041024895253395</v>
      </c>
      <c r="BO102" t="str">
        <f t="shared" si="260"/>
        <v>71 Sales occupations</v>
      </c>
      <c r="BP102" s="18">
        <f t="shared" si="240"/>
        <v>-2.3766613215196242</v>
      </c>
      <c r="BQ102" s="18">
        <f t="shared" si="240"/>
        <v>-5.0366969718101178</v>
      </c>
      <c r="BR102" s="18">
        <f t="shared" si="240"/>
        <v>-1.0412321986844275</v>
      </c>
      <c r="BS102" s="18">
        <f t="shared" si="240"/>
        <v>-2.0611351917607323</v>
      </c>
      <c r="BT102" s="18">
        <f t="shared" si="241"/>
        <v>-1.9328358956031577</v>
      </c>
      <c r="BV102" s="18">
        <f t="shared" si="242"/>
        <v>-1.7223408507625049</v>
      </c>
      <c r="BW102" s="18">
        <f t="shared" si="243"/>
        <v>2.1695934934610639</v>
      </c>
      <c r="BX102" s="18">
        <f t="shared" si="244"/>
        <v>0.93853287923730822</v>
      </c>
      <c r="BZ102" t="str">
        <f t="shared" si="261"/>
        <v>71 Sales occupations</v>
      </c>
      <c r="CA102" s="18">
        <f t="shared" si="245"/>
        <v>-1.6214893926613683</v>
      </c>
      <c r="CB102" s="18">
        <f t="shared" si="245"/>
        <v>-12.501351822331708</v>
      </c>
      <c r="CC102" s="18">
        <f t="shared" si="245"/>
        <v>-2.5920028256773975</v>
      </c>
      <c r="CD102" s="18">
        <f t="shared" si="245"/>
        <v>-8.3158796490442892</v>
      </c>
      <c r="CE102" s="18">
        <f t="shared" si="246"/>
        <v>-6.8367292139610463</v>
      </c>
      <c r="CG102" s="18">
        <f t="shared" si="247"/>
        <v>-6.4463032976116992</v>
      </c>
      <c r="CH102" s="18">
        <f t="shared" si="248"/>
        <v>1.4481500421017479</v>
      </c>
      <c r="CI102" s="18">
        <f t="shared" si="249"/>
        <v>-3.2549143638030187</v>
      </c>
      <c r="CK102" t="str">
        <f t="shared" si="262"/>
        <v>71 Sales occupations</v>
      </c>
      <c r="CL102" s="18">
        <f t="shared" si="250"/>
        <v>-0.20461584794303489</v>
      </c>
      <c r="CM102" s="18">
        <f t="shared" si="250"/>
        <v>-10.541665584414394</v>
      </c>
      <c r="CN102" s="18">
        <f t="shared" si="250"/>
        <v>-1.3333156221010722</v>
      </c>
      <c r="CO102" s="18">
        <f t="shared" si="250"/>
        <v>-1.4021804725793841</v>
      </c>
      <c r="CP102" s="18">
        <f t="shared" si="251"/>
        <v>-1.9784283340363085</v>
      </c>
      <c r="CR102" s="18">
        <f t="shared" si="252"/>
        <v>-1.379230864580383</v>
      </c>
      <c r="CS102" s="18">
        <f t="shared" si="253"/>
        <v>1.3225816368631627</v>
      </c>
      <c r="CT102" s="18">
        <f t="shared" si="254"/>
        <v>0.1959114771069137</v>
      </c>
    </row>
    <row r="103" spans="1:98" x14ac:dyDescent="0.2">
      <c r="A103" t="str">
        <f t="shared" si="209"/>
        <v>72 Customer service occupations</v>
      </c>
      <c r="B103" s="18">
        <f t="shared" si="210"/>
        <v>4.8773948385085752</v>
      </c>
      <c r="C103" s="18">
        <f t="shared" si="210"/>
        <v>15.848291997179853</v>
      </c>
      <c r="D103" s="18">
        <f t="shared" si="210"/>
        <v>6.1624868886055895</v>
      </c>
      <c r="E103" s="18">
        <f t="shared" si="210"/>
        <v>2.849402032385373</v>
      </c>
      <c r="F103" s="18">
        <f t="shared" si="211"/>
        <v>4.6490216861992062</v>
      </c>
      <c r="H103" s="18">
        <f t="shared" si="212"/>
        <v>3.9421131587779934</v>
      </c>
      <c r="I103" s="18">
        <f t="shared" si="213"/>
        <v>3.44600262176602</v>
      </c>
      <c r="J103" s="18">
        <f t="shared" si="214"/>
        <v>6.1509135516359503</v>
      </c>
      <c r="L103" t="str">
        <f t="shared" si="255"/>
        <v>72 Customer service occupations</v>
      </c>
      <c r="M103" s="18">
        <f t="shared" si="215"/>
        <v>6.2756731482110695</v>
      </c>
      <c r="N103" s="18">
        <f t="shared" si="215"/>
        <v>4.6496972630222899</v>
      </c>
      <c r="O103" s="18">
        <f t="shared" si="215"/>
        <v>5.1020838749524344</v>
      </c>
      <c r="P103" s="18">
        <f t="shared" si="215"/>
        <v>2.8819298859691811</v>
      </c>
      <c r="Q103" s="18">
        <f t="shared" si="216"/>
        <v>3.6809820472130328</v>
      </c>
      <c r="S103" s="18">
        <f t="shared" si="217"/>
        <v>3.6167207870287932</v>
      </c>
      <c r="T103" s="18">
        <f t="shared" si="218"/>
        <v>3.4781544689225896</v>
      </c>
      <c r="U103" s="18">
        <f t="shared" si="219"/>
        <v>5.9330893994550049</v>
      </c>
      <c r="W103" t="str">
        <f t="shared" si="256"/>
        <v>72 Customer service occupations</v>
      </c>
      <c r="X103" s="18">
        <f t="shared" si="220"/>
        <v>4.017829883768842</v>
      </c>
      <c r="Y103" s="18">
        <f t="shared" si="220"/>
        <v>2.3363106218530882</v>
      </c>
      <c r="Z103" s="18">
        <f t="shared" si="220"/>
        <v>3.427156573922896</v>
      </c>
      <c r="AA103" s="18">
        <f t="shared" si="220"/>
        <v>2.4405185394952955</v>
      </c>
      <c r="AB103" s="18">
        <f t="shared" si="221"/>
        <v>2.7412919793168289</v>
      </c>
      <c r="AD103" s="18">
        <f t="shared" si="222"/>
        <v>2.7683476497819992</v>
      </c>
      <c r="AE103" s="18">
        <f t="shared" si="223"/>
        <v>3.3216400940297319</v>
      </c>
      <c r="AF103" s="18">
        <f t="shared" si="224"/>
        <v>5.1988975623455502</v>
      </c>
      <c r="AH103" t="str">
        <f t="shared" si="257"/>
        <v>72 Customer service occupations</v>
      </c>
      <c r="AI103" s="18">
        <f t="shared" si="225"/>
        <v>5.071516679796817</v>
      </c>
      <c r="AJ103" s="18">
        <f t="shared" si="225"/>
        <v>10.307403778837919</v>
      </c>
      <c r="AK103" s="18">
        <f t="shared" si="225"/>
        <v>3.3454582747711958</v>
      </c>
      <c r="AL103" s="18">
        <f t="shared" si="225"/>
        <v>2.076075294102675</v>
      </c>
      <c r="AM103" s="18">
        <f t="shared" si="226"/>
        <v>2.968960810822896</v>
      </c>
      <c r="AO103" s="18">
        <f t="shared" si="227"/>
        <v>2.4974610156234478</v>
      </c>
      <c r="AP103" s="18">
        <f t="shared" si="228"/>
        <v>3.5073996059376444</v>
      </c>
      <c r="AQ103" s="18">
        <f t="shared" si="229"/>
        <v>5.1532391410281431</v>
      </c>
      <c r="AS103" t="str">
        <f t="shared" si="258"/>
        <v>72 Customer service occupations</v>
      </c>
      <c r="AT103" s="18">
        <f t="shared" si="230"/>
        <v>4.2179825664105497</v>
      </c>
      <c r="AU103" s="18">
        <f t="shared" si="230"/>
        <v>1.5461697774323824</v>
      </c>
      <c r="AV103" s="18">
        <f t="shared" si="230"/>
        <v>2.2585322685297227</v>
      </c>
      <c r="AW103" s="18">
        <f t="shared" si="230"/>
        <v>1.0986111119887454</v>
      </c>
      <c r="AX103" s="18">
        <f t="shared" si="231"/>
        <v>1.4876802890348984</v>
      </c>
      <c r="AZ103" s="18">
        <f t="shared" si="232"/>
        <v>1.4837821878651791</v>
      </c>
      <c r="BA103" s="18">
        <f t="shared" si="233"/>
        <v>3.0458213298272252</v>
      </c>
      <c r="BB103" s="18">
        <f t="shared" si="234"/>
        <v>4.0563461676804025</v>
      </c>
      <c r="BD103" t="str">
        <f t="shared" si="259"/>
        <v>72 Customer service occupations</v>
      </c>
      <c r="BE103" s="18">
        <f t="shared" si="235"/>
        <v>0.22232897949643338</v>
      </c>
      <c r="BF103" s="18">
        <f t="shared" si="235"/>
        <v>6.8552411884066133</v>
      </c>
      <c r="BG103" s="18">
        <f t="shared" si="235"/>
        <v>0.78694118913578137</v>
      </c>
      <c r="BH103" s="18">
        <f t="shared" si="235"/>
        <v>0.5090457673623261</v>
      </c>
      <c r="BI103" s="18">
        <f t="shared" si="236"/>
        <v>0.98149377090681611</v>
      </c>
      <c r="BK103" s="18">
        <f t="shared" si="237"/>
        <v>0.60159233357905961</v>
      </c>
      <c r="BL103" s="18">
        <f t="shared" si="238"/>
        <v>2.5473622805973539</v>
      </c>
      <c r="BM103" s="18">
        <f t="shared" si="239"/>
        <v>2.9759018331354081</v>
      </c>
      <c r="BO103" t="str">
        <f t="shared" si="260"/>
        <v>72 Customer service occupations</v>
      </c>
      <c r="BP103" s="18">
        <f t="shared" si="240"/>
        <v>0.9276342745776045</v>
      </c>
      <c r="BQ103" s="18">
        <f t="shared" si="240"/>
        <v>-3.6920175554128853</v>
      </c>
      <c r="BR103" s="18">
        <f t="shared" si="240"/>
        <v>1.3160562979613433</v>
      </c>
      <c r="BS103" s="18">
        <f t="shared" si="240"/>
        <v>-0.56017024838452834</v>
      </c>
      <c r="BT103" s="18">
        <f t="shared" si="241"/>
        <v>-0.17746679116749098</v>
      </c>
      <c r="BV103" s="18">
        <f t="shared" si="242"/>
        <v>6.1345923488342891E-2</v>
      </c>
      <c r="BW103" s="18">
        <f t="shared" si="243"/>
        <v>2.5813207664475923</v>
      </c>
      <c r="BX103" s="18">
        <f t="shared" si="244"/>
        <v>2.6243160648603991</v>
      </c>
      <c r="BZ103" t="str">
        <f t="shared" si="261"/>
        <v>72 Customer service occupations</v>
      </c>
      <c r="CA103" s="18">
        <f t="shared" si="245"/>
        <v>-0.45071471160331722</v>
      </c>
      <c r="CB103" s="18">
        <f t="shared" si="245"/>
        <v>-9.6754560058922792</v>
      </c>
      <c r="CC103" s="18">
        <f t="shared" si="245"/>
        <v>0.47022468730888445</v>
      </c>
      <c r="CD103" s="18">
        <f t="shared" si="245"/>
        <v>-1.061480491172706</v>
      </c>
      <c r="CE103" s="18">
        <f t="shared" si="246"/>
        <v>-1.1497163282145562</v>
      </c>
      <c r="CG103" s="18">
        <f t="shared" si="247"/>
        <v>-0.55352443696108367</v>
      </c>
      <c r="CH103" s="18">
        <f t="shared" si="248"/>
        <v>1.9007246294961755</v>
      </c>
      <c r="CI103" s="18">
        <f t="shared" si="249"/>
        <v>1.4795848662164879</v>
      </c>
      <c r="CK103" t="str">
        <f t="shared" si="262"/>
        <v>72 Customer service occupations</v>
      </c>
      <c r="CL103" s="18">
        <f t="shared" si="250"/>
        <v>7.6476458577660722</v>
      </c>
      <c r="CM103" s="18">
        <f t="shared" si="250"/>
        <v>-0.55822459897300059</v>
      </c>
      <c r="CN103" s="18">
        <f t="shared" si="250"/>
        <v>8.085901241887905</v>
      </c>
      <c r="CO103" s="18">
        <f t="shared" si="250"/>
        <v>4.0550514247652769</v>
      </c>
      <c r="CP103" s="18">
        <f t="shared" si="251"/>
        <v>5.000256986950391</v>
      </c>
      <c r="CR103" s="18">
        <f t="shared" si="252"/>
        <v>5.3816825079535002</v>
      </c>
      <c r="CS103" s="18">
        <f t="shared" si="253"/>
        <v>2.6873950762628995</v>
      </c>
      <c r="CT103" s="18">
        <f t="shared" si="254"/>
        <v>6.8028206401547386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7.5367082506113903</v>
      </c>
      <c r="C104" s="18">
        <f t="shared" si="210"/>
        <v>-6.530352994158994</v>
      </c>
      <c r="D104" s="18">
        <f t="shared" si="210"/>
        <v>4.9416559476709754</v>
      </c>
      <c r="E104" s="18">
        <f t="shared" si="210"/>
        <v>3.852778241043664</v>
      </c>
      <c r="F104" s="18">
        <f t="shared" si="211"/>
        <v>3.5081293632911015</v>
      </c>
      <c r="H104" s="18">
        <f t="shared" si="212"/>
        <v>4.2144762935642399</v>
      </c>
      <c r="I104" s="18">
        <f t="shared" si="213"/>
        <v>3.7511179048509424</v>
      </c>
      <c r="J104" s="18">
        <f t="shared" si="214"/>
        <v>6.5632108553051127</v>
      </c>
      <c r="L104" t="str">
        <f t="shared" si="255"/>
        <v>81 Process, plant and machine operatives</v>
      </c>
      <c r="M104" s="18">
        <f t="shared" si="215"/>
        <v>5.4117298648053591</v>
      </c>
      <c r="N104" s="18">
        <f t="shared" si="215"/>
        <v>1.1161177815811385</v>
      </c>
      <c r="O104" s="18">
        <f t="shared" si="215"/>
        <v>7.2344263302610123</v>
      </c>
      <c r="P104" s="18">
        <f t="shared" si="215"/>
        <v>4.4002904517639552</v>
      </c>
      <c r="Q104" s="18">
        <f t="shared" si="216"/>
        <v>5.0677153359240057</v>
      </c>
      <c r="S104" s="18">
        <f t="shared" si="217"/>
        <v>5.3365804085651503</v>
      </c>
      <c r="T104" s="18">
        <f t="shared" si="218"/>
        <v>3.8402810051305858</v>
      </c>
      <c r="U104" s="18">
        <f t="shared" si="219"/>
        <v>7.4567300116747282</v>
      </c>
      <c r="W104" t="str">
        <f t="shared" si="256"/>
        <v>81 Process, plant and machine operatives</v>
      </c>
      <c r="X104" s="18">
        <f t="shared" si="220"/>
        <v>1.3864319842178618</v>
      </c>
      <c r="Y104" s="18">
        <f t="shared" si="220"/>
        <v>-8.5442595582991281</v>
      </c>
      <c r="Z104" s="18">
        <f t="shared" si="220"/>
        <v>7.5458285025441718</v>
      </c>
      <c r="AA104" s="18">
        <f t="shared" si="220"/>
        <v>3.9709443366320984</v>
      </c>
      <c r="AB104" s="18">
        <f t="shared" si="221"/>
        <v>4.236223637761638</v>
      </c>
      <c r="AD104" s="18">
        <f t="shared" si="222"/>
        <v>5.1491699977321836</v>
      </c>
      <c r="AE104" s="18">
        <f t="shared" si="223"/>
        <v>3.9591189665547644</v>
      </c>
      <c r="AF104" s="18">
        <f t="shared" si="224"/>
        <v>7.390592884828795</v>
      </c>
      <c r="AH104" t="str">
        <f t="shared" si="257"/>
        <v>81 Process, plant and machine operatives</v>
      </c>
      <c r="AI104" s="18">
        <f t="shared" si="225"/>
        <v>3.1048444168296552</v>
      </c>
      <c r="AJ104" s="18">
        <f t="shared" si="225"/>
        <v>-4.1857923119522411</v>
      </c>
      <c r="AK104" s="18">
        <f t="shared" si="225"/>
        <v>7.5605679226960598</v>
      </c>
      <c r="AL104" s="18">
        <f t="shared" si="225"/>
        <v>4.5650879757954899</v>
      </c>
      <c r="AM104" s="18">
        <f t="shared" si="226"/>
        <v>4.9174317635716003</v>
      </c>
      <c r="AO104" s="18">
        <f t="shared" si="227"/>
        <v>5.5541955717365532</v>
      </c>
      <c r="AP104" s="18">
        <f t="shared" si="228"/>
        <v>4.0134516087317662</v>
      </c>
      <c r="AQ104" s="18">
        <f t="shared" si="229"/>
        <v>7.7274362104936767</v>
      </c>
      <c r="AS104" t="str">
        <f t="shared" si="258"/>
        <v>81 Process, plant and machine operatives</v>
      </c>
      <c r="AT104" s="18">
        <f t="shared" si="230"/>
        <v>2.5049006926173067</v>
      </c>
      <c r="AU104" s="18">
        <f t="shared" si="230"/>
        <v>-6.5453299887506367</v>
      </c>
      <c r="AV104" s="18">
        <f t="shared" si="230"/>
        <v>4.308905126966045</v>
      </c>
      <c r="AW104" s="18">
        <f t="shared" si="230"/>
        <v>2.6790890748531027</v>
      </c>
      <c r="AX104" s="18">
        <f t="shared" si="231"/>
        <v>2.5803675627383837</v>
      </c>
      <c r="AZ104" s="18">
        <f t="shared" si="232"/>
        <v>3.2195117385316996</v>
      </c>
      <c r="BA104" s="18">
        <f t="shared" si="233"/>
        <v>3.353534108180134</v>
      </c>
      <c r="BB104" s="18">
        <f t="shared" si="234"/>
        <v>5.5508089428784047</v>
      </c>
      <c r="BD104" t="str">
        <f t="shared" si="259"/>
        <v>81 Process, plant and machine operatives</v>
      </c>
      <c r="BE104" s="18">
        <f t="shared" si="235"/>
        <v>0.32289796746289845</v>
      </c>
      <c r="BF104" s="18">
        <f t="shared" si="235"/>
        <v>-4.6038743636619746</v>
      </c>
      <c r="BG104" s="18">
        <f t="shared" si="235"/>
        <v>2.5863972289778214</v>
      </c>
      <c r="BH104" s="18">
        <f t="shared" si="235"/>
        <v>1.1223899670126825</v>
      </c>
      <c r="BI104" s="18">
        <f t="shared" si="236"/>
        <v>1.2082242486848749</v>
      </c>
      <c r="BK104" s="18">
        <f t="shared" si="237"/>
        <v>1.6080561175194852</v>
      </c>
      <c r="BL104" s="18">
        <f t="shared" si="238"/>
        <v>2.4100286222553002</v>
      </c>
      <c r="BM104" s="18">
        <f t="shared" si="239"/>
        <v>3.5995855515721153</v>
      </c>
      <c r="BO104" t="str">
        <f t="shared" si="260"/>
        <v>81 Process, plant and machine operatives</v>
      </c>
      <c r="BP104" s="18">
        <f t="shared" si="240"/>
        <v>3.0746009292639709</v>
      </c>
      <c r="BQ104" s="18">
        <f t="shared" si="240"/>
        <v>-18.542912392173385</v>
      </c>
      <c r="BR104" s="18">
        <f t="shared" si="240"/>
        <v>2.1539036826372371</v>
      </c>
      <c r="BS104" s="18">
        <f t="shared" si="240"/>
        <v>-0.88282437125992708</v>
      </c>
      <c r="BT104" s="18">
        <f t="shared" si="241"/>
        <v>-1.1632841860714893</v>
      </c>
      <c r="BV104" s="18">
        <f t="shared" si="242"/>
        <v>0.11925313910248203</v>
      </c>
      <c r="BW104" s="18">
        <f t="shared" si="243"/>
        <v>2.3068790390292637</v>
      </c>
      <c r="BX104" s="18">
        <f t="shared" si="244"/>
        <v>2.3937446802328344</v>
      </c>
      <c r="BZ104" t="str">
        <f t="shared" si="261"/>
        <v>81 Process, plant and machine operatives</v>
      </c>
      <c r="CA104" s="18">
        <f t="shared" si="245"/>
        <v>-3.3519710363669519</v>
      </c>
      <c r="CB104" s="18">
        <f t="shared" si="245"/>
        <v>-16.138872557432414</v>
      </c>
      <c r="CC104" s="18">
        <f t="shared" si="245"/>
        <v>-0.76938739889134133</v>
      </c>
      <c r="CD104" s="18">
        <f t="shared" si="245"/>
        <v>-7.8831538710806948</v>
      </c>
      <c r="CE104" s="18">
        <f t="shared" si="246"/>
        <v>-6.2683571840718706</v>
      </c>
      <c r="CG104" s="18">
        <f t="shared" si="247"/>
        <v>-5.5704476204221587</v>
      </c>
      <c r="CH104" s="18">
        <f t="shared" si="248"/>
        <v>1.5404348813534696</v>
      </c>
      <c r="CI104" s="18">
        <f t="shared" si="249"/>
        <v>-2.52880902790521</v>
      </c>
      <c r="CK104" t="str">
        <f t="shared" si="262"/>
        <v>81 Process, plant and machine operatives</v>
      </c>
      <c r="CL104" s="18">
        <f t="shared" si="250"/>
        <v>-1.6131933105563934</v>
      </c>
      <c r="CM104" s="18">
        <f t="shared" si="250"/>
        <v>-19.769449762211909</v>
      </c>
      <c r="CN104" s="18">
        <f t="shared" si="250"/>
        <v>-7.4186105265160123</v>
      </c>
      <c r="CO104" s="18">
        <f t="shared" si="250"/>
        <v>-3.093240773957584</v>
      </c>
      <c r="CP104" s="18">
        <f t="shared" si="251"/>
        <v>-5.5871334181086034</v>
      </c>
      <c r="CR104" s="18">
        <f t="shared" si="252"/>
        <v>-4.5570300927942782</v>
      </c>
      <c r="CS104" s="18">
        <f t="shared" si="253"/>
        <v>0.91822069289111408</v>
      </c>
      <c r="CT104" s="18">
        <f t="shared" si="254"/>
        <v>-2.8938852580202457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7.7279349159371735</v>
      </c>
      <c r="C105" s="18">
        <f t="shared" si="210"/>
        <v>-8.966288568073189</v>
      </c>
      <c r="D105" s="18">
        <f t="shared" si="210"/>
        <v>4.6848607108187723</v>
      </c>
      <c r="E105" s="18">
        <f t="shared" si="210"/>
        <v>3.0745505454503608</v>
      </c>
      <c r="F105" s="18">
        <f t="shared" si="211"/>
        <v>2.7740589886659839</v>
      </c>
      <c r="H105" s="18">
        <f t="shared" si="212"/>
        <v>3.6085493331954321</v>
      </c>
      <c r="I105" s="18">
        <f t="shared" si="213"/>
        <v>4.3748663448187841</v>
      </c>
      <c r="J105" s="18">
        <f t="shared" si="214"/>
        <v>6.5847471613919017</v>
      </c>
      <c r="L105" t="str">
        <f t="shared" si="255"/>
        <v>82 Transport and mobile machine drivers and operatives</v>
      </c>
      <c r="M105" s="18">
        <f t="shared" si="215"/>
        <v>9.3680398364722741</v>
      </c>
      <c r="N105" s="18">
        <f t="shared" si="215"/>
        <v>-1.8175611225090593</v>
      </c>
      <c r="O105" s="18">
        <f t="shared" si="215"/>
        <v>2.9697958642961098</v>
      </c>
      <c r="P105" s="18">
        <f t="shared" si="215"/>
        <v>3.0119240111607937</v>
      </c>
      <c r="Q105" s="18">
        <f t="shared" si="216"/>
        <v>2.6901123304774011</v>
      </c>
      <c r="S105" s="18">
        <f t="shared" si="217"/>
        <v>2.9978793807834414</v>
      </c>
      <c r="T105" s="18">
        <f t="shared" si="218"/>
        <v>4.0524710900451399</v>
      </c>
      <c r="U105" s="18">
        <f t="shared" si="219"/>
        <v>5.9275574527592578</v>
      </c>
      <c r="W105" t="str">
        <f t="shared" si="256"/>
        <v>82 Transport and mobile machine drivers and operatives</v>
      </c>
      <c r="X105" s="18">
        <f t="shared" si="220"/>
        <v>7.6390666600399948</v>
      </c>
      <c r="Y105" s="18">
        <f t="shared" si="220"/>
        <v>-14.32140042461122</v>
      </c>
      <c r="Z105" s="18">
        <f t="shared" si="220"/>
        <v>1.8988389903964009</v>
      </c>
      <c r="AA105" s="18">
        <f t="shared" si="220"/>
        <v>2.7306784411773366</v>
      </c>
      <c r="AB105" s="18">
        <f t="shared" si="221"/>
        <v>1.3141269350044782</v>
      </c>
      <c r="AD105" s="18">
        <f t="shared" si="222"/>
        <v>2.4526468348272878</v>
      </c>
      <c r="AE105" s="18">
        <f t="shared" si="223"/>
        <v>4.0009838629561312</v>
      </c>
      <c r="AF105" s="18">
        <f t="shared" si="224"/>
        <v>5.5220739015382936</v>
      </c>
      <c r="AH105" t="str">
        <f t="shared" si="257"/>
        <v>82 Transport and mobile machine drivers and operatives</v>
      </c>
      <c r="AI105" s="18">
        <f t="shared" si="225"/>
        <v>7.1496602198182213</v>
      </c>
      <c r="AJ105" s="18">
        <f t="shared" si="225"/>
        <v>-13.66771782231525</v>
      </c>
      <c r="AK105" s="18">
        <f t="shared" si="225"/>
        <v>2.063532179466554</v>
      </c>
      <c r="AL105" s="18">
        <f t="shared" si="225"/>
        <v>1.8881501024485381</v>
      </c>
      <c r="AM105" s="18">
        <f t="shared" si="226"/>
        <v>0.89280242287859135</v>
      </c>
      <c r="AO105" s="18">
        <f t="shared" si="227"/>
        <v>1.9465772836481765</v>
      </c>
      <c r="AP105" s="18">
        <f t="shared" si="228"/>
        <v>3.9446064243528367</v>
      </c>
      <c r="AQ105" s="18">
        <f t="shared" si="229"/>
        <v>5.1434524866369014</v>
      </c>
      <c r="AS105" t="str">
        <f t="shared" si="258"/>
        <v>82 Transport and mobile machine drivers and operatives</v>
      </c>
      <c r="AT105" s="18">
        <f t="shared" si="230"/>
        <v>6.3770888996449449</v>
      </c>
      <c r="AU105" s="18">
        <f t="shared" si="230"/>
        <v>-8.6521729472537992</v>
      </c>
      <c r="AV105" s="18">
        <f t="shared" si="230"/>
        <v>0.79278438107110993</v>
      </c>
      <c r="AW105" s="18">
        <f t="shared" si="230"/>
        <v>1.3483176030535837</v>
      </c>
      <c r="AX105" s="18">
        <f t="shared" si="231"/>
        <v>0.51958327850583075</v>
      </c>
      <c r="AZ105" s="18">
        <f t="shared" si="232"/>
        <v>1.1628004822909821</v>
      </c>
      <c r="BA105" s="18">
        <f t="shared" si="233"/>
        <v>3.7528201611203293</v>
      </c>
      <c r="BB105" s="18">
        <f t="shared" si="234"/>
        <v>4.4706800884576348</v>
      </c>
      <c r="BD105" t="str">
        <f t="shared" si="259"/>
        <v>82 Transport and mobile machine drivers and operatives</v>
      </c>
      <c r="BE105" s="18">
        <f t="shared" si="235"/>
        <v>2.2546138512422598</v>
      </c>
      <c r="BF105" s="18">
        <f t="shared" si="235"/>
        <v>-6.9064019384558861</v>
      </c>
      <c r="BG105" s="18">
        <f t="shared" si="235"/>
        <v>1.2364152858991728</v>
      </c>
      <c r="BH105" s="18">
        <f t="shared" si="235"/>
        <v>1.1673725542826086</v>
      </c>
      <c r="BI105" s="18">
        <f t="shared" si="236"/>
        <v>0.66430974874047699</v>
      </c>
      <c r="BK105" s="18">
        <f t="shared" si="237"/>
        <v>1.1903815647017257</v>
      </c>
      <c r="BL105" s="18">
        <f t="shared" si="238"/>
        <v>3.0032207410373823</v>
      </c>
      <c r="BM105" s="18">
        <f t="shared" si="239"/>
        <v>3.8128150576083319</v>
      </c>
      <c r="BO105" t="str">
        <f t="shared" si="260"/>
        <v>82 Transport and mobile machine drivers and operatives</v>
      </c>
      <c r="BP105" s="18">
        <f t="shared" si="240"/>
        <v>4.554246950388019</v>
      </c>
      <c r="BQ105" s="18">
        <f t="shared" si="240"/>
        <v>-23.357993202425575</v>
      </c>
      <c r="BR105" s="18">
        <f t="shared" si="240"/>
        <v>0.53245489970177307</v>
      </c>
      <c r="BS105" s="18">
        <f t="shared" si="240"/>
        <v>-0.59403858806664767</v>
      </c>
      <c r="BT105" s="18">
        <f t="shared" si="241"/>
        <v>-1.8517268529404274</v>
      </c>
      <c r="BV105" s="18">
        <f t="shared" si="242"/>
        <v>-0.21995030794016435</v>
      </c>
      <c r="BW105" s="18">
        <f t="shared" si="243"/>
        <v>2.9033218254524318</v>
      </c>
      <c r="BX105" s="18">
        <f t="shared" si="244"/>
        <v>2.7567795770457426</v>
      </c>
      <c r="BZ105" t="str">
        <f t="shared" si="261"/>
        <v>82 Transport and mobile machine drivers and operatives</v>
      </c>
      <c r="CA105" s="18">
        <f t="shared" si="245"/>
        <v>-2.3418870142011161</v>
      </c>
      <c r="CB105" s="18">
        <f t="shared" si="245"/>
        <v>-23.828517575882358</v>
      </c>
      <c r="CC105" s="18">
        <f t="shared" si="245"/>
        <v>-1.3928818506204976</v>
      </c>
      <c r="CD105" s="18">
        <f t="shared" si="245"/>
        <v>-2.9028129491738053</v>
      </c>
      <c r="CE105" s="18">
        <f t="shared" si="246"/>
        <v>-3.9024060782497871</v>
      </c>
      <c r="CG105" s="18">
        <f t="shared" si="247"/>
        <v>-2.402089220659831</v>
      </c>
      <c r="CH105" s="18">
        <f t="shared" si="248"/>
        <v>2.2008235439478829</v>
      </c>
      <c r="CI105" s="18">
        <f t="shared" si="249"/>
        <v>0.51789785818368017</v>
      </c>
      <c r="CK105" t="str">
        <f t="shared" si="262"/>
        <v>82 Transport and mobile machine drivers and operatives</v>
      </c>
      <c r="CL105" s="18">
        <f t="shared" si="250"/>
        <v>5.1717178605910519</v>
      </c>
      <c r="CM105" s="18">
        <f t="shared" si="250"/>
        <v>-21.215684113078137</v>
      </c>
      <c r="CN105" s="18">
        <f t="shared" si="250"/>
        <v>-0.34190141375683991</v>
      </c>
      <c r="CO105" s="18">
        <f t="shared" si="250"/>
        <v>-2.8626491035274704</v>
      </c>
      <c r="CP105" s="18">
        <f t="shared" si="251"/>
        <v>-3.355068715331555</v>
      </c>
      <c r="CR105" s="18">
        <f t="shared" si="252"/>
        <v>-2.0295651194802922</v>
      </c>
      <c r="CS105" s="18">
        <f t="shared" si="253"/>
        <v>1.9486035445833494</v>
      </c>
      <c r="CT105" s="18">
        <f t="shared" si="254"/>
        <v>0.45811721410380368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-6.2324142194002068</v>
      </c>
      <c r="C106" s="18">
        <f t="shared" si="210"/>
        <v>0.42882932532546381</v>
      </c>
      <c r="D106" s="18">
        <f t="shared" si="210"/>
        <v>33.552162804726329</v>
      </c>
      <c r="E106" s="18">
        <f t="shared" si="210"/>
        <v>4.5118728321838164</v>
      </c>
      <c r="F106" s="18">
        <f t="shared" si="211"/>
        <v>12.553909136831564</v>
      </c>
      <c r="H106" s="18">
        <f t="shared" si="212"/>
        <v>13.412449032312669</v>
      </c>
      <c r="I106" s="18">
        <f t="shared" si="213"/>
        <v>10.306532167913819</v>
      </c>
      <c r="J106" s="18">
        <f t="shared" si="214"/>
        <v>16.560980206007535</v>
      </c>
      <c r="L106" t="str">
        <f t="shared" si="255"/>
        <v>91 Elementary trades and related occupations</v>
      </c>
      <c r="M106" s="18">
        <f t="shared" si="215"/>
        <v>5.3506238582061272</v>
      </c>
      <c r="N106" s="18">
        <f t="shared" si="215"/>
        <v>-6.7613945627570278</v>
      </c>
      <c r="O106" s="18">
        <f t="shared" si="215"/>
        <v>17.042974135812127</v>
      </c>
      <c r="P106" s="18">
        <f t="shared" si="215"/>
        <v>5.1628509680648804</v>
      </c>
      <c r="Q106" s="18">
        <f t="shared" si="216"/>
        <v>7.9248929871007512</v>
      </c>
      <c r="S106" s="18">
        <f t="shared" si="217"/>
        <v>8.9824793493381563</v>
      </c>
      <c r="T106" s="18">
        <f t="shared" si="218"/>
        <v>6.1030971795758893</v>
      </c>
      <c r="U106" s="18">
        <f t="shared" si="219"/>
        <v>11.422950950096089</v>
      </c>
      <c r="W106" t="str">
        <f t="shared" si="256"/>
        <v>91 Elementary trades and related occupations</v>
      </c>
      <c r="X106" s="18">
        <f t="shared" si="220"/>
        <v>1.9164103797193244</v>
      </c>
      <c r="Y106" s="18">
        <f t="shared" si="220"/>
        <v>-13.706463616516928</v>
      </c>
      <c r="Z106" s="18">
        <f t="shared" si="220"/>
        <v>20.39148126428465</v>
      </c>
      <c r="AA106" s="18">
        <f t="shared" si="220"/>
        <v>3.5112873471588424</v>
      </c>
      <c r="AB106" s="18">
        <f t="shared" si="221"/>
        <v>7.2882433829809967</v>
      </c>
      <c r="AD106" s="18">
        <f t="shared" si="222"/>
        <v>8.8571749107007278</v>
      </c>
      <c r="AE106" s="18">
        <f t="shared" si="223"/>
        <v>6.8510563361003918</v>
      </c>
      <c r="AF106" s="18">
        <f t="shared" si="224"/>
        <v>11.722350029483186</v>
      </c>
      <c r="AH106" t="str">
        <f t="shared" si="257"/>
        <v>91 Elementary trades and related occupations</v>
      </c>
      <c r="AI106" s="18">
        <f t="shared" si="225"/>
        <v>4.3300855115513848</v>
      </c>
      <c r="AJ106" s="18">
        <f t="shared" si="225"/>
        <v>-18.719576272416816</v>
      </c>
      <c r="AK106" s="18">
        <f t="shared" si="225"/>
        <v>18.074192810863</v>
      </c>
      <c r="AL106" s="18">
        <f t="shared" si="225"/>
        <v>3.8070285118029901</v>
      </c>
      <c r="AM106" s="18">
        <f t="shared" si="226"/>
        <v>6.4300533928509651</v>
      </c>
      <c r="AO106" s="18">
        <f t="shared" si="227"/>
        <v>8.3601260179013046</v>
      </c>
      <c r="AP106" s="18">
        <f t="shared" si="228"/>
        <v>6.3813008730145171</v>
      </c>
      <c r="AQ106" s="18">
        <f t="shared" si="229"/>
        <v>11.121525680847565</v>
      </c>
      <c r="AS106" t="str">
        <f t="shared" si="258"/>
        <v>91 Elementary trades and related occupations</v>
      </c>
      <c r="AT106" s="18">
        <f t="shared" si="230"/>
        <v>0.33237383804629594</v>
      </c>
      <c r="AU106" s="18">
        <f t="shared" si="230"/>
        <v>-0.58363795835415511</v>
      </c>
      <c r="AV106" s="18">
        <f t="shared" si="230"/>
        <v>18.726427701337435</v>
      </c>
      <c r="AW106" s="18">
        <f t="shared" si="230"/>
        <v>3.037611977015664</v>
      </c>
      <c r="AX106" s="18">
        <f t="shared" si="231"/>
        <v>7.4631446316636652</v>
      </c>
      <c r="AZ106" s="18">
        <f t="shared" si="232"/>
        <v>8.0221930783484829</v>
      </c>
      <c r="BA106" s="18">
        <f t="shared" si="233"/>
        <v>6.1597738777983579</v>
      </c>
      <c r="BB106" s="18">
        <f t="shared" si="234"/>
        <v>10.762453603745392</v>
      </c>
      <c r="BD106" t="str">
        <f t="shared" si="259"/>
        <v>91 Elementary trades and related occupations</v>
      </c>
      <c r="BE106" s="18">
        <f t="shared" si="235"/>
        <v>-3.4763073516370424</v>
      </c>
      <c r="BF106" s="18">
        <f t="shared" si="235"/>
        <v>-2.9022587087098262</v>
      </c>
      <c r="BG106" s="18">
        <f t="shared" si="235"/>
        <v>13.739041070489799</v>
      </c>
      <c r="BH106" s="18">
        <f t="shared" si="235"/>
        <v>2.3459638260260318</v>
      </c>
      <c r="BI106" s="18">
        <f t="shared" si="236"/>
        <v>5.4305589242617858</v>
      </c>
      <c r="BK106" s="18">
        <f t="shared" si="237"/>
        <v>6.0108542929116826</v>
      </c>
      <c r="BL106" s="18">
        <f t="shared" si="238"/>
        <v>4.4244517591578436</v>
      </c>
      <c r="BM106" s="18">
        <f t="shared" si="239"/>
        <v>8.3167919256424749</v>
      </c>
      <c r="BO106" t="str">
        <f t="shared" si="260"/>
        <v>91 Elementary trades and related occupations</v>
      </c>
      <c r="BP106" s="18">
        <f t="shared" si="240"/>
        <v>-0.66397336686546682</v>
      </c>
      <c r="BQ106" s="18">
        <f t="shared" si="240"/>
        <v>-16.617216570067029</v>
      </c>
      <c r="BR106" s="18">
        <f t="shared" si="240"/>
        <v>11.832848296134845</v>
      </c>
      <c r="BS106" s="18">
        <f t="shared" si="240"/>
        <v>0.40083602851699318</v>
      </c>
      <c r="BT106" s="18">
        <f t="shared" si="241"/>
        <v>2.6434020874003705</v>
      </c>
      <c r="BV106" s="18">
        <f t="shared" si="242"/>
        <v>4.0753822941331119</v>
      </c>
      <c r="BW106" s="18">
        <f t="shared" si="243"/>
        <v>3.5179844287096973</v>
      </c>
      <c r="BX106" s="18">
        <f t="shared" si="244"/>
        <v>6.3000148784720045</v>
      </c>
      <c r="BZ106" t="str">
        <f t="shared" si="261"/>
        <v>91 Elementary trades and related occupations</v>
      </c>
      <c r="CA106" s="18">
        <f t="shared" si="245"/>
        <v>-4.4614433593678671</v>
      </c>
      <c r="CB106" s="18">
        <f t="shared" si="245"/>
        <v>-16.508005602755116</v>
      </c>
      <c r="CC106" s="18">
        <f t="shared" si="245"/>
        <v>11.061899842546152</v>
      </c>
      <c r="CD106" s="18">
        <f t="shared" si="245"/>
        <v>-1.3976710657093938</v>
      </c>
      <c r="CE106" s="18">
        <f t="shared" si="246"/>
        <v>1.2794603155657835</v>
      </c>
      <c r="CG106" s="18">
        <f t="shared" si="247"/>
        <v>2.5919177165814933</v>
      </c>
      <c r="CH106" s="18">
        <f t="shared" si="248"/>
        <v>3.1536990171328272</v>
      </c>
      <c r="CI106" s="18">
        <f t="shared" si="249"/>
        <v>4.9397597454829079</v>
      </c>
      <c r="CK106" t="str">
        <f t="shared" si="262"/>
        <v>91 Elementary trades and related occupations</v>
      </c>
      <c r="CL106" s="18">
        <f t="shared" si="250"/>
        <v>-2.4862939104667414</v>
      </c>
      <c r="CM106" s="18">
        <f t="shared" si="250"/>
        <v>-11.083811617808781</v>
      </c>
      <c r="CN106" s="18">
        <f t="shared" si="250"/>
        <v>15.847436865277675</v>
      </c>
      <c r="CO106" s="18">
        <f t="shared" si="250"/>
        <v>1.0985001933105254</v>
      </c>
      <c r="CP106" s="18">
        <f t="shared" si="251"/>
        <v>4.6504878056330412</v>
      </c>
      <c r="CR106" s="18">
        <f t="shared" si="252"/>
        <v>5.7934106225117743</v>
      </c>
      <c r="CS106" s="18">
        <f t="shared" si="253"/>
        <v>3.3045521158491908</v>
      </c>
      <c r="CT106" s="18">
        <f t="shared" si="254"/>
        <v>7.4929298143310064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6.4326980140019474</v>
      </c>
      <c r="C107" s="18">
        <f t="shared" si="210"/>
        <v>5.333771505252316</v>
      </c>
      <c r="D107" s="18">
        <f t="shared" si="210"/>
        <v>1.1211523842945992</v>
      </c>
      <c r="E107" s="18">
        <f t="shared" si="210"/>
        <v>2.2115987370004753</v>
      </c>
      <c r="F107" s="18">
        <f t="shared" si="211"/>
        <v>2.0613288704558475</v>
      </c>
      <c r="H107" s="18">
        <f t="shared" si="212"/>
        <v>1.8468162980434188</v>
      </c>
      <c r="I107" s="18">
        <f t="shared" si="213"/>
        <v>3.3313062822084571</v>
      </c>
      <c r="J107" s="18">
        <f t="shared" si="214"/>
        <v>4.5553663348064655</v>
      </c>
      <c r="L107" t="str">
        <f t="shared" ref="L107" si="263">A107</f>
        <v>92 Elementary administration and service occupations</v>
      </c>
      <c r="M107" s="18">
        <f t="shared" si="215"/>
        <v>9.5871810291795043</v>
      </c>
      <c r="N107" s="18">
        <f t="shared" si="215"/>
        <v>7.2646053325213344</v>
      </c>
      <c r="O107" s="18">
        <f t="shared" si="215"/>
        <v>2.6678820463633235</v>
      </c>
      <c r="P107" s="18">
        <f t="shared" si="215"/>
        <v>2.8330454575340225</v>
      </c>
      <c r="Q107" s="18">
        <f t="shared" si="216"/>
        <v>3.0527954333057217</v>
      </c>
      <c r="S107" s="18">
        <f t="shared" si="217"/>
        <v>2.7779614859057444</v>
      </c>
      <c r="T107" s="18">
        <f t="shared" si="218"/>
        <v>3.6263751391863108</v>
      </c>
      <c r="U107" s="18">
        <f t="shared" si="219"/>
        <v>5.4435945722978163</v>
      </c>
      <c r="W107" t="str">
        <f t="shared" ref="W107" si="264">A107</f>
        <v>92 Elementary administration and service occupations</v>
      </c>
      <c r="X107" s="18">
        <f t="shared" si="220"/>
        <v>6.7794620253802895</v>
      </c>
      <c r="Y107" s="18">
        <f t="shared" si="220"/>
        <v>-2.5978680510243435</v>
      </c>
      <c r="Z107" s="18">
        <f t="shared" si="220"/>
        <v>1.0372482213138134</v>
      </c>
      <c r="AA107" s="18">
        <f t="shared" si="220"/>
        <v>2.1280294141788669</v>
      </c>
      <c r="AB107" s="18">
        <f t="shared" si="221"/>
        <v>1.4849391783644084</v>
      </c>
      <c r="AD107" s="18">
        <f t="shared" si="222"/>
        <v>1.7631334897003637</v>
      </c>
      <c r="AE107" s="18">
        <f t="shared" si="223"/>
        <v>3.639257268449092</v>
      </c>
      <c r="AF107" s="18">
        <f t="shared" si="224"/>
        <v>4.7615410243343481</v>
      </c>
      <c r="AH107" t="str">
        <f t="shared" ref="AH107" si="265">L107</f>
        <v>92 Elementary administration and service occupations</v>
      </c>
      <c r="AI107" s="18">
        <f t="shared" si="225"/>
        <v>7.5334462266749558</v>
      </c>
      <c r="AJ107" s="18">
        <f t="shared" si="225"/>
        <v>-1.2456833484750685</v>
      </c>
      <c r="AK107" s="18">
        <f t="shared" si="225"/>
        <v>0.37700509817544248</v>
      </c>
      <c r="AL107" s="18">
        <f t="shared" si="225"/>
        <v>2.156590646169998</v>
      </c>
      <c r="AM107" s="18">
        <f t="shared" si="226"/>
        <v>1.3822551758608359</v>
      </c>
      <c r="AO107" s="18">
        <f t="shared" si="227"/>
        <v>1.5599172146793405</v>
      </c>
      <c r="AP107" s="18">
        <f t="shared" si="228"/>
        <v>3.4606806355657049</v>
      </c>
      <c r="AQ107" s="18">
        <f t="shared" si="229"/>
        <v>4.4707600130709846</v>
      </c>
      <c r="AS107" t="str">
        <f t="shared" ref="AS107" si="266">W107</f>
        <v>92 Elementary administration and service occupations</v>
      </c>
      <c r="AT107" s="18">
        <f t="shared" si="230"/>
        <v>5.119509442125536</v>
      </c>
      <c r="AU107" s="18">
        <f t="shared" si="230"/>
        <v>2.4527546686195389</v>
      </c>
      <c r="AV107" s="18">
        <f t="shared" si="230"/>
        <v>-1.7374943053238834E-2</v>
      </c>
      <c r="AW107" s="18">
        <f t="shared" si="230"/>
        <v>2.2337460595484471</v>
      </c>
      <c r="AX107" s="18">
        <f t="shared" si="231"/>
        <v>1.5384585881476065</v>
      </c>
      <c r="AZ107" s="18">
        <f t="shared" si="232"/>
        <v>1.477796431611389</v>
      </c>
      <c r="BA107" s="18">
        <f t="shared" si="233"/>
        <v>3.3981798640301264</v>
      </c>
      <c r="BB107" s="18">
        <f t="shared" si="234"/>
        <v>4.3606518823751328</v>
      </c>
      <c r="BD107" t="str">
        <f t="shared" ref="BD107" si="267">AH107</f>
        <v>92 Elementary administration and service occupations</v>
      </c>
      <c r="BE107" s="18">
        <f t="shared" si="235"/>
        <v>-1.1037994025622111</v>
      </c>
      <c r="BF107" s="18">
        <f t="shared" si="235"/>
        <v>0.22997904874644259</v>
      </c>
      <c r="BG107" s="18">
        <f t="shared" si="235"/>
        <v>-3.7737175877001983</v>
      </c>
      <c r="BH107" s="18">
        <f t="shared" si="235"/>
        <v>-0.84483893000780741</v>
      </c>
      <c r="BI107" s="18">
        <f t="shared" si="236"/>
        <v>-1.7033507397360759</v>
      </c>
      <c r="BK107" s="18">
        <f t="shared" si="237"/>
        <v>-1.8309054269271985</v>
      </c>
      <c r="BL107" s="18">
        <f t="shared" si="238"/>
        <v>2.3253846644993192</v>
      </c>
      <c r="BM107" s="18">
        <f t="shared" si="239"/>
        <v>1.0501411297811236</v>
      </c>
      <c r="BO107" t="str">
        <f t="shared" ref="BO107" si="268">AS107</f>
        <v>92 Elementary administration and service occupations</v>
      </c>
      <c r="BP107" s="18">
        <f t="shared" si="240"/>
        <v>1.9259120299606858</v>
      </c>
      <c r="BQ107" s="18">
        <f t="shared" si="240"/>
        <v>-12.388705658741628</v>
      </c>
      <c r="BR107" s="18">
        <f t="shared" si="240"/>
        <v>-1.3784348723794415</v>
      </c>
      <c r="BS107" s="18">
        <f t="shared" si="240"/>
        <v>-1.3113846629845272</v>
      </c>
      <c r="BT107" s="18">
        <f t="shared" si="241"/>
        <v>-2.0638264934927264</v>
      </c>
      <c r="BV107" s="18">
        <f t="shared" si="242"/>
        <v>-1.3337397963279041</v>
      </c>
      <c r="BW107" s="18">
        <f t="shared" si="243"/>
        <v>2.3177018788831161</v>
      </c>
      <c r="BX107" s="18">
        <f t="shared" si="244"/>
        <v>1.37710852664088</v>
      </c>
      <c r="BZ107" t="str">
        <f t="shared" ref="BZ107" si="269">BD107</f>
        <v>92 Elementary administration and service occupations</v>
      </c>
      <c r="CA107" s="18">
        <f t="shared" si="245"/>
        <v>0.76398637163470617</v>
      </c>
      <c r="CB107" s="18">
        <f t="shared" si="245"/>
        <v>-16.635471233895583</v>
      </c>
      <c r="CC107" s="18">
        <f t="shared" si="245"/>
        <v>-1.4352736843690428</v>
      </c>
      <c r="CD107" s="18">
        <f t="shared" si="245"/>
        <v>-3.1155528837327084</v>
      </c>
      <c r="CE107" s="18">
        <f t="shared" si="246"/>
        <v>-3.5042697420791025</v>
      </c>
      <c r="CG107" s="18">
        <f t="shared" si="247"/>
        <v>-2.5586668974496019</v>
      </c>
      <c r="CH107" s="18">
        <f t="shared" si="248"/>
        <v>1.9435697299133192</v>
      </c>
      <c r="CI107" s="18">
        <f t="shared" si="249"/>
        <v>8.3612703020552459E-2</v>
      </c>
      <c r="CK107" t="str">
        <f t="shared" ref="CK107" si="270">BO107</f>
        <v>92 Elementary administration and service occupations</v>
      </c>
      <c r="CL107" s="18">
        <f t="shared" si="250"/>
        <v>-0.75721193225815053</v>
      </c>
      <c r="CM107" s="18">
        <f t="shared" si="250"/>
        <v>-16.095358620889343</v>
      </c>
      <c r="CN107" s="18">
        <f t="shared" si="250"/>
        <v>-9.1522909466970166</v>
      </c>
      <c r="CO107" s="18">
        <f t="shared" si="250"/>
        <v>-3.8255992658239202</v>
      </c>
      <c r="CP107" s="18">
        <f t="shared" si="251"/>
        <v>-6.325383584944122</v>
      </c>
      <c r="CR107" s="18">
        <f t="shared" si="252"/>
        <v>-5.6349909441137154</v>
      </c>
      <c r="CS107" s="18">
        <f t="shared" si="253"/>
        <v>0.90203397840571409</v>
      </c>
      <c r="CT107" s="18">
        <f t="shared" si="254"/>
        <v>-3.7557829735982873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6.2184569691841496</v>
      </c>
      <c r="C109" s="26">
        <f>IF(AND(D$6-C$6 &lt;&gt; 0,C35&lt;&gt;0,D35&lt;&gt;0),(EXP(LN(D35/C35)/(D$6-C$6))-1)*100,0)</f>
        <v>7.2160877979094318</v>
      </c>
      <c r="D109" s="26">
        <f>IF(AND(E$6-D$6 &lt;&gt; 0,D35&lt;&gt;0,E35&lt;&gt;0),(EXP(LN(E35/D35)/(E$6-D$6))-1)*100,0)</f>
        <v>2.9885291021770621</v>
      </c>
      <c r="E109" s="26">
        <f>IF(AND(F$6-E$6 &lt;&gt; 0,E35&lt;&gt;0,F35&lt;&gt;0),(EXP(LN(F35/E35)/(F$6-E$6))-1)*100,0)</f>
        <v>2.4639339413459194</v>
      </c>
      <c r="F109" s="26">
        <f>IF(AND(F$6-C$6 &lt;&gt; 0,C35&lt;&gt;0,F35&lt;&gt;0),(EXP(LN(F35/C35)/(F$6-C$6))-1)*100,0)</f>
        <v>2.9187862501765416</v>
      </c>
      <c r="H109" s="26">
        <f t="shared" ref="H109" si="271">IF($F$6-$D$6 &lt;&gt; 0,(EXP(LN(1+(H72/100))/($F$6-$D$6))-1)*100,0)</f>
        <v>2.6385014160123843</v>
      </c>
      <c r="I109" s="26">
        <f t="shared" ref="I109" si="272">IF(D35&gt;0,((1+(I35/D35))^(1/($F$6-$D$6))-1)*100,0)</f>
        <v>3.1634170999042643</v>
      </c>
      <c r="J109" s="26">
        <f t="shared" ref="J109" si="273">IF($F$6-$D$6 &lt;&gt; 0,(EXP(LN(1+(J72/100))/($F$6-$D$6))-1)*100,0)</f>
        <v>4.9813350888301855</v>
      </c>
      <c r="L109" s="24" t="str">
        <f>L35</f>
        <v>All occupations</v>
      </c>
      <c r="M109" s="26">
        <f>IF(AND(N$6-M$6 &lt;&gt; 0,M35&lt;&gt;0,N35&lt;&gt;0),(EXP(LN(N35/M35)/(N$6-M$6))-1)*100,0)</f>
        <v>6.4698437154078192</v>
      </c>
      <c r="N109" s="26">
        <f>IF(AND(O$6-N$6 &lt;&gt; 0,N35&lt;&gt;0,O35&lt;&gt;0),(EXP(LN(O35/N35)/(O$6-N$6))-1)*100,0)</f>
        <v>7.8496385911013267</v>
      </c>
      <c r="O109" s="26">
        <f>IF(AND(P$6-O$6 &lt;&gt; 0,O35&lt;&gt;0,P35&lt;&gt;0),(EXP(LN(P35/O35)/(P$6-O$6))-1)*100,0)</f>
        <v>3.1629826638238878</v>
      </c>
      <c r="P109" s="26">
        <f>IF(AND(Q$6-P$6 &lt;&gt; 0,P35&lt;&gt;0,Q35&lt;&gt;0),(EXP(LN(Q35/P35)/(Q$6-P$6))-1)*100,0)</f>
        <v>2.5294825966462264</v>
      </c>
      <c r="Q109" s="26">
        <f>IF(AND(Q$6-N$6 &lt;&gt; 0,N35&lt;&gt;0,Q35&lt;&gt;0),(EXP(LN(Q35/N35)/(Q$6-N$6))-1)*100,0)</f>
        <v>3.052341164248773</v>
      </c>
      <c r="S109" s="26">
        <f t="shared" ref="S109" si="274">IF($F$6-$D$6 &lt;&gt; 0,(EXP(LN(1+(S72/100))/($F$6-$D$6))-1)*100,0)</f>
        <v>2.7402158598070159</v>
      </c>
      <c r="T109" s="26">
        <f t="shared" ref="T109" si="275">IF(O35&gt;0,((1+(T35/O35))^(1/($F$6-$D$6))-1)*100,0)</f>
        <v>3.2974462171350805</v>
      </c>
      <c r="U109" s="26">
        <f t="shared" ref="U109" si="276">IF($F$6-$D$6 &lt;&gt; 0,(EXP(LN(1+(U72/100))/($F$6-$D$6))-1)*100,0)</f>
        <v>5.1597823458872982</v>
      </c>
      <c r="W109" s="24" t="str">
        <f>W35</f>
        <v>All occupations</v>
      </c>
      <c r="X109" s="26">
        <f>IF(AND(Y$6-X$6 &lt;&gt; 0,X35&lt;&gt;0,Y35&lt;&gt;0),(EXP(LN(Y35/X35)/(Y$6-X$6))-1)*100,0)</f>
        <v>3.5592044741203255</v>
      </c>
      <c r="Y109" s="26">
        <f>IF(AND(Z$6-Y$6 &lt;&gt; 0,Y35&lt;&gt;0,Z35&lt;&gt;0),(EXP(LN(Z35/Y35)/(Z$6-Y$6))-1)*100,0)</f>
        <v>-1.7945215103790546</v>
      </c>
      <c r="Z109" s="26">
        <f>IF(AND(AA$6-Z$6 &lt;&gt; 0,Z35&lt;&gt;0,AA35&lt;&gt;0),(EXP(LN(AA35/Z35)/(AA$6-Z$6))-1)*100,0)</f>
        <v>1.4287481037963179</v>
      </c>
      <c r="AA109" s="26">
        <f>IF(AND(AB$6-AA$6 &lt;&gt; 0,AA35&lt;&gt;0,AB35&lt;&gt;0),(EXP(LN(AB35/AA35)/(AB$6-AA$6))-1)*100,0)</f>
        <v>1.2941414613661273</v>
      </c>
      <c r="AB109" s="26">
        <f>IF(AND(AB$6-Y$6 &lt;&gt; 0,Y35&lt;&gt;0,AB35&lt;&gt;0),(EXP(LN(AB35/Y35)/(AB$6-Y$6))-1)*100,0)</f>
        <v>1.1402493548450243</v>
      </c>
      <c r="AD109" s="26">
        <f t="shared" ref="AD109" si="277">IF($F$6-$D$6 &lt;&gt; 0,(EXP(LN(1+(AD72/100))/($F$6-$D$6))-1)*100,0)</f>
        <v>1.3389904818814857</v>
      </c>
      <c r="AE109" s="26">
        <f t="shared" ref="AE109" si="278">IF(Z35&gt;0,((1+(AE35/Z35))^(1/($F$6-$D$6))-1)*100,0)</f>
        <v>3.10540991841739</v>
      </c>
      <c r="AF109" s="26">
        <f t="shared" ref="AF109" si="279">IF($F$6-$D$6 &lt;&gt; 0,(EXP(LN(1+(AF72/100))/($F$6-$D$6))-1)*100,0)</f>
        <v>4.0074025351968467</v>
      </c>
      <c r="AH109" s="24" t="str">
        <f>AH35</f>
        <v>All occupations</v>
      </c>
      <c r="AI109" s="26">
        <f>IF(AND(AJ$6-AI$6 &lt;&gt; 0,AI35&lt;&gt;0,AJ35&lt;&gt;0),(EXP(LN(AJ35/AI35)/(AJ$6-AI$6))-1)*100,0)</f>
        <v>2.6206682478310928</v>
      </c>
      <c r="AJ109" s="26">
        <f>IF(AND(AK$6-AJ$6 &lt;&gt; 0,AJ35&lt;&gt;0,AK35&lt;&gt;0),(EXP(LN(AK35/AJ35)/(AK$6-AJ$6))-1)*100,0)</f>
        <v>-0.79419437018848349</v>
      </c>
      <c r="AK109" s="26">
        <f>IF(AND(AL$6-AK$6 &lt;&gt; 0,AK35&lt;&gt;0,AL35&lt;&gt;0),(EXP(LN(AL35/AK35)/(AL$6-AK$6))-1)*100,0)</f>
        <v>0.47440940963883182</v>
      </c>
      <c r="AL109" s="26">
        <f>IF(AND(AM$6-AL$6 &lt;&gt; 0,AL35&lt;&gt;0,AM35&lt;&gt;0),(EXP(LN(AM35/AL35)/(AM$6-AL$6))-1)*100,0)</f>
        <v>1.2417452159846576</v>
      </c>
      <c r="AM109" s="26">
        <f>IF(AND(AM$6-AJ$6 &lt;&gt; 0,AJ35&lt;&gt;0,AM35&lt;&gt;0),(EXP(LN(AM35/AJ35)/(AM$6-AJ$6))-1)*100,0)</f>
        <v>0.87316889972819389</v>
      </c>
      <c r="AO109" s="26">
        <f t="shared" ref="AO109" si="280">IF($F$6-$D$6 &lt;&gt; 0,(EXP(LN(1+(AO72/100))/($F$6-$D$6))-1)*100,0)</f>
        <v>0.98531767634275624</v>
      </c>
      <c r="AP109" s="26">
        <f t="shared" ref="AP109" si="281">IF(AK35&gt;0,((1+(AP35/AK35))^(1/($F$6-$D$6))-1)*100,0)</f>
        <v>2.9848301804505706</v>
      </c>
      <c r="AQ109" s="26">
        <f t="shared" ref="AQ109" si="282">IF($F$6-$D$6 &lt;&gt; 0,(EXP(LN(1+(AQ72/100))/($F$6-$D$6))-1)*100,0)</f>
        <v>3.6533402303147833</v>
      </c>
      <c r="AS109" s="24" t="str">
        <f>AS35</f>
        <v>All occupations</v>
      </c>
      <c r="AT109" s="26">
        <f>IF(AND(AU$6-AT$6 &lt;&gt; 0,AT35&lt;&gt;0,AU35&lt;&gt;0),(EXP(LN(AU35/AT35)/(AU$6-AT$6))-1)*100,0)</f>
        <v>3.1716162295148509</v>
      </c>
      <c r="AU109" s="26">
        <f>IF(AND(AV$6-AU$6 &lt;&gt; 0,AU35&lt;&gt;0,AV35&lt;&gt;0),(EXP(LN(AV35/AU35)/(AV$6-AU$6))-1)*100,0)</f>
        <v>-0.88074837516703974</v>
      </c>
      <c r="AV109" s="26">
        <f>IF(AND(AW$6-AV$6 &lt;&gt; 0,AV35&lt;&gt;0,AW35&lt;&gt;0),(EXP(LN(AW35/AV35)/(AW$6-AV$6))-1)*100,0)</f>
        <v>0.6894324251504047</v>
      </c>
      <c r="AW109" s="26">
        <f>IF(AND(AX$6-AW$6 &lt;&gt; 0,AW35&lt;&gt;0,AX35&lt;&gt;0),(EXP(LN(AX35/AW35)/(AX$6-AW$6))-1)*100,0)</f>
        <v>1.2298818784549637</v>
      </c>
      <c r="AX109" s="26">
        <f>IF(AND(AX$6-AU$6 &lt;&gt; 0,AU35&lt;&gt;0,AX35&lt;&gt;0),(EXP(LN(AX35/AU35)/(AX$6-AU$6))-1)*100,0)</f>
        <v>0.92768194108909796</v>
      </c>
      <c r="AZ109" s="26">
        <f t="shared" ref="AZ109" si="283">IF($F$6-$D$6 &lt;&gt; 0,(EXP(LN(1+(AZ72/100))/($F$6-$D$6))-1)*100,0)</f>
        <v>1.0494105097847317</v>
      </c>
      <c r="BA109" s="26">
        <f t="shared" ref="BA109" si="284">IF(AV35&gt;0,((1+(BA35/AV35))^(1/($F$6-$D$6))-1)*100,0)</f>
        <v>2.964901434269418</v>
      </c>
      <c r="BB109" s="26">
        <f t="shared" ref="BB109" si="285">IF($F$6-$D$6 &lt;&gt; 0,(EXP(LN(1+(BB72/100))/($F$6-$D$6))-1)*100,0)</f>
        <v>3.6798024809511221</v>
      </c>
      <c r="BD109" s="24" t="str">
        <f>BD35</f>
        <v>All occupations</v>
      </c>
      <c r="BE109" s="26">
        <f>IF(AND(BF$6-BE$6 &lt;&gt; 0,BE35&lt;&gt;0,BF35&lt;&gt;0),(EXP(LN(BF35/BE35)/(BF$6-BE$6))-1)*100,0)</f>
        <v>-0.369179645610207</v>
      </c>
      <c r="BF109" s="26">
        <f>IF(AND(BG$6-BF$6 &lt;&gt; 0,BF35&lt;&gt;0,BG35&lt;&gt;0),(EXP(LN(BG35/BF35)/(BG$6-BF$6))-1)*100,0)</f>
        <v>3.4550086710499306</v>
      </c>
      <c r="BG109" s="26">
        <f>IF(AND(BH$6-BG$6 &lt;&gt; 0,BG35&lt;&gt;0,BH35&lt;&gt;0),(EXP(LN(BH35/BG35)/(BH$6-BG$6))-1)*100,0)</f>
        <v>-0.48144863813708305</v>
      </c>
      <c r="BH109" s="26">
        <f>IF(AND(BI$6-BH$6 &lt;&gt; 0,BH35&lt;&gt;0,BI35&lt;&gt;0),(EXP(LN(BI35/BH35)/(BI$6-BH$6))-1)*100,0)</f>
        <v>-2.0375813505757456E-2</v>
      </c>
      <c r="BI109" s="26">
        <f>IF(AND(BI$6-BF$6 &lt;&gt; 0,BF35&lt;&gt;0,BI35&lt;&gt;0),(EXP(LN(BI35/BF35)/(BI$6-BF$6))-1)*100,0)</f>
        <v>4.8751114742606738E-2</v>
      </c>
      <c r="BK109" s="26">
        <f t="shared" ref="BK109" si="286">IF($F$6-$D$6 &lt;&gt; 0,(EXP(LN(1+(BK72/100))/($F$6-$D$6))-1)*100,0)</f>
        <v>-0.17430361941110917</v>
      </c>
      <c r="BL109" s="26">
        <f t="shared" ref="BL109" si="287">IF(BG35&gt;0,((1+(BL35/BG35))^(1/($F$6-$D$6))-1)*100,0)</f>
        <v>2.4852718678862518</v>
      </c>
      <c r="BM109" s="26">
        <f t="shared" ref="BM109" si="288">IF($F$6-$D$6 &lt;&gt; 0,(EXP(LN(1+(BM72/100))/($F$6-$D$6))-1)*100,0)</f>
        <v>2.3621305197594866</v>
      </c>
      <c r="BO109" s="24" t="str">
        <f>BO35</f>
        <v>All occupations</v>
      </c>
      <c r="BP109" s="26">
        <f>IF(AND(BQ$6-BP$6 &lt;&gt; 0,BP35&lt;&gt;0,BQ35&lt;&gt;0),(EXP(LN(BQ35/BP35)/(BQ$6-BP$6))-1)*100,0)</f>
        <v>0.35915368571519668</v>
      </c>
      <c r="BQ109" s="26">
        <f>IF(AND(BR$6-BQ$6 &lt;&gt; 0,BQ35&lt;&gt;0,BR35&lt;&gt;0),(EXP(LN(BR35/BQ35)/(BR$6-BQ$6))-1)*100,0)</f>
        <v>-9.3185996568908571</v>
      </c>
      <c r="BR109" s="26">
        <f>IF(AND(BS$6-BR$6 &lt;&gt; 0,BR35&lt;&gt;0,BS35&lt;&gt;0),(EXP(LN(BS35/BR35)/(BS$6-BR$6))-1)*100,0)</f>
        <v>-0.42202381530865862</v>
      </c>
      <c r="BS109" s="26">
        <f>IF(AND(BT$6-BS$6 &lt;&gt; 0,BS35&lt;&gt;0,BT35&lt;&gt;0),(EXP(LN(BT35/BS35)/(BT$6-BS$6))-1)*100,0)</f>
        <v>-1.6717826368322419</v>
      </c>
      <c r="BT109" s="26">
        <f>IF(AND(BT$6-BQ$6 &lt;&gt; 0,BQ35&lt;&gt;0,BT35&lt;&gt;0),(EXP(LN(BT35/BQ35)/(BT$6-BQ$6))-1)*100,0)</f>
        <v>-1.781166472572282</v>
      </c>
      <c r="BV109" s="26">
        <f t="shared" ref="BV109" si="289">IF($F$6-$D$6 &lt;&gt; 0,(EXP(LN(1+(BV72/100))/($F$6-$D$6))-1)*100,0)</f>
        <v>-1.2569489523740929</v>
      </c>
      <c r="BW109" s="26">
        <f t="shared" ref="BW109" si="290">IF(BR35&gt;0,((1+(BW35/BR35))^(1/($F$6-$D$6))-1)*100,0)</f>
        <v>2.2847032167821135</v>
      </c>
      <c r="BX109" s="26">
        <f t="shared" ref="BX109" si="291">IF($F$6-$D$6 &lt;&gt; 0,(EXP(LN(1+(BX72/100))/($F$6-$D$6))-1)*100,0)</f>
        <v>1.3924534714978787</v>
      </c>
      <c r="BZ109" s="24" t="str">
        <f>BZ35</f>
        <v>All occupations</v>
      </c>
      <c r="CA109" s="26">
        <f>IF(AND(CB$6-CA$6 &lt;&gt; 0,CA35&lt;&gt;0,CB35&lt;&gt;0),(EXP(LN(CB35/CA35)/(CB$6-CA$6))-1)*100,0)</f>
        <v>-1.4017401434184285</v>
      </c>
      <c r="CB109" s="26">
        <f>IF(AND(CC$6-CB$6 &lt;&gt; 0,CB35&lt;&gt;0,CC35&lt;&gt;0),(EXP(LN(CC35/CB35)/(CC$6-CB$6))-1)*100,0)</f>
        <v>-13.586163900638216</v>
      </c>
      <c r="CC109" s="26">
        <f>IF(AND(CD$6-CC$6 &lt;&gt; 0,CC35&lt;&gt;0,CD35&lt;&gt;0),(EXP(LN(CD35/CC35)/(CD$6-CC$6))-1)*100,0)</f>
        <v>-0.7711581315532845</v>
      </c>
      <c r="CD109" s="26">
        <f>IF(AND(CE$6-CD$6 &lt;&gt; 0,CD35&lt;&gt;0,CE35&lt;&gt;0),(EXP(LN(CE35/CD35)/(CE$6-CD$6))-1)*100,0)</f>
        <v>-3.6030074374004628</v>
      </c>
      <c r="CE109" s="26">
        <f>IF(AND(CE$6-CB$6 &lt;&gt; 0,CB35&lt;&gt;0,CE35&lt;&gt;0),(EXP(LN(CE35/CB35)/(CE$6-CB$6))-1)*100,0)</f>
        <v>-3.3892432123007632</v>
      </c>
      <c r="CG109" s="26">
        <f t="shared" ref="CG109" si="292">IF($F$6-$D$6 &lt;&gt; 0,(EXP(LN(1+(CG72/100))/($F$6-$D$6))-1)*100,0)</f>
        <v>-2.668153157016262</v>
      </c>
      <c r="CH109" s="26">
        <f t="shared" ref="CH109" si="293">IF(CC35&gt;0,((1+(CH35/CC35))^(1/($F$6-$D$6))-1)*100,0)</f>
        <v>1.9123303210693443</v>
      </c>
      <c r="CI109" s="26">
        <f t="shared" ref="CI109" si="294">IF($F$6-$D$6 &lt;&gt; 0,(EXP(LN(1+(CI72/100))/($F$6-$D$6))-1)*100,0)</f>
        <v>-3.2353765905390741E-2</v>
      </c>
      <c r="CK109" s="24" t="str">
        <f>CK35</f>
        <v>All occupations</v>
      </c>
      <c r="CL109" s="26">
        <f>IF(AND(CM$6-CL$6 &lt;&gt; 0,CL35&lt;&gt;0,CM35&lt;&gt;0),(EXP(LN(CM35/CL35)/(CM$6-CL$6))-1)*100,0)</f>
        <v>1.7340635645111568</v>
      </c>
      <c r="CM109" s="26">
        <f>IF(AND(CN$6-CM$6 &lt;&gt; 0,CM35&lt;&gt;0,CN35&lt;&gt;0),(EXP(LN(CN35/CM35)/(CN$6-CM$6))-1)*100,0)</f>
        <v>-12.74044080477854</v>
      </c>
      <c r="CN109" s="26">
        <f>IF(AND(CO$6-CN$6 &lt;&gt; 0,CN35&lt;&gt;0,CO35&lt;&gt;0),(EXP(LN(CO35/CN35)/(CO$6-CN$6))-1)*100,0)</f>
        <v>-2.0366373914260105E-2</v>
      </c>
      <c r="CO109" s="26">
        <f>IF(AND(CP$6-CO$6 &lt;&gt; 0,CO35&lt;&gt;0,CP35&lt;&gt;0),(EXP(LN(CP35/CO35)/(CP$6-CO$6))-1)*100,0)</f>
        <v>4.2032657773316551E-2</v>
      </c>
      <c r="CP109" s="26">
        <f>IF(AND(CP$6-CM$6 &lt;&gt; 0,CM35&lt;&gt;0,CP35&lt;&gt;0),(EXP(LN(CP35/CM35)/(CP$6-CM$6))-1)*100,0)</f>
        <v>-0.82841897614137627</v>
      </c>
      <c r="CR109" s="26">
        <f t="shared" ref="CR109" si="295">IF($F$6-$D$6 &lt;&gt; 0,(EXP(LN(1+(CR72/100))/($F$6-$D$6))-1)*100,0)</f>
        <v>2.1228654596971985E-2</v>
      </c>
      <c r="CS109" s="26">
        <f t="shared" ref="CS109" si="296">IF(CN35&gt;0,((1+(CS35/CN35))^(1/($F$6-$D$6))-1)*100,0)</f>
        <v>1.7141673346676267</v>
      </c>
      <c r="CT109" s="26">
        <f t="shared" ref="CT109" si="297">IF($F$6-$D$6 &lt;&gt; 0,(EXP(LN(1+(CT72/100))/($F$6-$D$6))-1)*100,0)</f>
        <v>1.7309062498508609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Thames Valley Berkshire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Thames Valley Berkshire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Thames Valley Berkshire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Thames Valley Berkshire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Thames Valley Berkshire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Thames Valley Berkshire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Thames Valley Berkshire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Thames Valley Berkshire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Thames Valley Berkshire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0.16740363164323502</v>
      </c>
      <c r="C119" s="27">
        <f t="shared" si="299"/>
        <v>0.11531622263795127</v>
      </c>
      <c r="D119" s="27">
        <f t="shared" si="299"/>
        <v>2.5371963901106298E-2</v>
      </c>
      <c r="E119" s="27">
        <f t="shared" si="299"/>
        <v>0.30586073628493571</v>
      </c>
      <c r="F119" s="27">
        <f t="shared" ref="F119:F144" si="300">F8-D8</f>
        <v>0.33123270018604201</v>
      </c>
      <c r="L119" t="str">
        <f>A119</f>
        <v>11 Corporate managers and directors</v>
      </c>
      <c r="M119" s="27">
        <f t="shared" ref="M119:P144" si="301">N8-M8</f>
        <v>1.8148817913437707</v>
      </c>
      <c r="N119" s="27">
        <f t="shared" si="301"/>
        <v>0.71600751604768931</v>
      </c>
      <c r="O119" s="27">
        <f t="shared" si="301"/>
        <v>6.8113089064135934E-2</v>
      </c>
      <c r="P119" s="27">
        <f t="shared" si="301"/>
        <v>2.4030038150471391</v>
      </c>
      <c r="Q119" s="27">
        <f t="shared" ref="Q119:Q144" si="302">Q8-O8</f>
        <v>2.471116904111275</v>
      </c>
      <c r="W119" t="str">
        <f>A119</f>
        <v>11 Corporate managers and directors</v>
      </c>
      <c r="X119" s="27">
        <f t="shared" ref="X119:AA144" si="303">Y8-X8</f>
        <v>3.3439422072002767</v>
      </c>
      <c r="Y119" s="27">
        <f t="shared" si="303"/>
        <v>-0.70986858343009374</v>
      </c>
      <c r="Z119" s="27">
        <f t="shared" si="303"/>
        <v>-1.1758753452263715</v>
      </c>
      <c r="AA119" s="27">
        <f t="shared" si="303"/>
        <v>2.0692663337186108</v>
      </c>
      <c r="AB119" s="27">
        <f t="shared" ref="AB119:AB144" si="304">AB8-Z8</f>
        <v>0.8933909884922393</v>
      </c>
      <c r="AH119" t="str">
        <f>L119</f>
        <v>11 Corporate managers and directors</v>
      </c>
      <c r="AI119" s="27">
        <f t="shared" ref="AI119:AL144" si="305">AJ8-AI8</f>
        <v>0.59235933684091391</v>
      </c>
      <c r="AJ119" s="27">
        <f t="shared" si="305"/>
        <v>9.3842802721595842E-2</v>
      </c>
      <c r="AK119" s="27">
        <f t="shared" si="305"/>
        <v>-0.31407510149789175</v>
      </c>
      <c r="AL119" s="27">
        <f t="shared" si="305"/>
        <v>0.3474341037322648</v>
      </c>
      <c r="AM119" s="27">
        <f t="shared" ref="AM119:AM144" si="306">AM8-AK8</f>
        <v>3.3359002234373047E-2</v>
      </c>
      <c r="AS119" t="str">
        <f>W119</f>
        <v>11 Corporate managers and directors</v>
      </c>
      <c r="AT119" s="27">
        <f t="shared" ref="AT119:AW144" si="307">AU8-AT8</f>
        <v>0.85374466282855455</v>
      </c>
      <c r="AU119" s="27">
        <f t="shared" si="307"/>
        <v>-5.6737911845536892E-2</v>
      </c>
      <c r="AV119" s="27">
        <f t="shared" si="307"/>
        <v>-0.61301514700359672</v>
      </c>
      <c r="AW119" s="27">
        <f t="shared" si="307"/>
        <v>0.42264840094147171</v>
      </c>
      <c r="AX119" s="27">
        <f t="shared" ref="AX119:AX144" si="308">AX8-AV8</f>
        <v>-0.190366746062125</v>
      </c>
      <c r="BD119" t="str">
        <f>AH119</f>
        <v>11 Corporate managers and directors</v>
      </c>
      <c r="BE119" s="27">
        <f t="shared" ref="BE119:BH144" si="309">BF8-BE8</f>
        <v>0.520087499142738</v>
      </c>
      <c r="BF119" s="27">
        <f t="shared" si="309"/>
        <v>0.61454350243258027</v>
      </c>
      <c r="BG119" s="27">
        <f t="shared" si="309"/>
        <v>-1.419827201651068</v>
      </c>
      <c r="BH119" s="27">
        <f t="shared" si="309"/>
        <v>0.51788552000827703</v>
      </c>
      <c r="BI119" s="27">
        <f t="shared" ref="BI119:BI144" si="310">BI8-BG8</f>
        <v>-0.90194168164279098</v>
      </c>
      <c r="BO119" t="str">
        <f>AS119</f>
        <v>11 Corporate managers and directors</v>
      </c>
      <c r="BP119" s="27">
        <f t="shared" ref="BP119:BS144" si="311">BQ8-BP8</f>
        <v>0.80069771474487617</v>
      </c>
      <c r="BQ119" s="27">
        <f t="shared" si="311"/>
        <v>-0.55213234348098084</v>
      </c>
      <c r="BR119" s="27">
        <f t="shared" si="311"/>
        <v>-0.80312225006217997</v>
      </c>
      <c r="BS119" s="27">
        <f t="shared" si="311"/>
        <v>-0.93737262862458781</v>
      </c>
      <c r="BT119" s="27">
        <f t="shared" ref="BT119:BT144" si="312">BT8-BR8</f>
        <v>-1.7404948786867678</v>
      </c>
      <c r="BZ119" t="str">
        <f>BD119</f>
        <v>11 Corporate managers and directors</v>
      </c>
      <c r="CA119" s="68">
        <f t="shared" ref="CA119:CD144" si="313">CB8-CA8</f>
        <v>0.16146772354944616</v>
      </c>
      <c r="CB119" s="68">
        <f t="shared" si="313"/>
        <v>-0.17115180422257659</v>
      </c>
      <c r="CC119" s="68">
        <f t="shared" si="313"/>
        <v>-0.29131891248521047</v>
      </c>
      <c r="CD119" s="68">
        <f t="shared" si="313"/>
        <v>-0.96225014031851019</v>
      </c>
      <c r="CE119" s="68">
        <f t="shared" ref="CE119:CE144" si="314">CE8-CC8</f>
        <v>-1.2535690528037207</v>
      </c>
      <c r="CK119" t="str">
        <f>BO119</f>
        <v>11 Corporate managers and directors</v>
      </c>
      <c r="CL119" s="68">
        <f t="shared" ref="CL119:CO144" si="315">CM8-CL8</f>
        <v>0.18500648917676921</v>
      </c>
      <c r="CM119" s="68">
        <f t="shared" si="315"/>
        <v>-7.161092813852088E-2</v>
      </c>
      <c r="CN119" s="68">
        <f t="shared" si="315"/>
        <v>8.9842004066983505E-2</v>
      </c>
      <c r="CO119" s="68">
        <f t="shared" si="315"/>
        <v>0.26624620023755419</v>
      </c>
      <c r="CP119" s="68">
        <f t="shared" ref="CP119:CP144" si="316">CP8-CN8</f>
        <v>0.35608820430453769</v>
      </c>
    </row>
    <row r="120" spans="1:94" x14ac:dyDescent="0.2">
      <c r="A120" t="str">
        <f t="shared" si="298"/>
        <v>12 Other managers and proprietors</v>
      </c>
      <c r="B120" s="27">
        <f t="shared" si="299"/>
        <v>9.0402048434675197E-2</v>
      </c>
      <c r="C120" s="27">
        <f t="shared" si="299"/>
        <v>1.0596162855040725E-2</v>
      </c>
      <c r="D120" s="27">
        <f t="shared" si="299"/>
        <v>5.9985981948190548E-2</v>
      </c>
      <c r="E120" s="27">
        <f t="shared" si="299"/>
        <v>0.13750031622402958</v>
      </c>
      <c r="F120" s="27">
        <f t="shared" si="300"/>
        <v>0.19748629817222013</v>
      </c>
      <c r="L120" t="str">
        <f t="shared" ref="L120:L143" si="317">A120</f>
        <v>12 Other managers and proprietors</v>
      </c>
      <c r="M120" s="27">
        <f t="shared" si="301"/>
        <v>0.57752280963993452</v>
      </c>
      <c r="N120" s="27">
        <f t="shared" si="301"/>
        <v>0.21206952512601607</v>
      </c>
      <c r="O120" s="27">
        <f t="shared" si="301"/>
        <v>0.47517357699941298</v>
      </c>
      <c r="P120" s="27">
        <f t="shared" si="301"/>
        <v>1.1446636383732596</v>
      </c>
      <c r="Q120" s="27">
        <f t="shared" si="302"/>
        <v>1.6198372153726726</v>
      </c>
      <c r="W120" t="str">
        <f t="shared" ref="W120:W143" si="318">A120</f>
        <v>12 Other managers and proprietors</v>
      </c>
      <c r="X120" s="27">
        <f t="shared" si="303"/>
        <v>0.67672229411580176</v>
      </c>
      <c r="Y120" s="27">
        <f t="shared" si="303"/>
        <v>-0.24463929507926174</v>
      </c>
      <c r="Z120" s="27">
        <f t="shared" si="303"/>
        <v>0.40409174251609503</v>
      </c>
      <c r="AA120" s="27">
        <f t="shared" si="303"/>
        <v>1.0343561054036678</v>
      </c>
      <c r="AB120" s="27">
        <f t="shared" si="304"/>
        <v>1.4384478479197629</v>
      </c>
      <c r="AH120" t="str">
        <f t="shared" ref="AH120:AH143" si="319">L120</f>
        <v>12 Other managers and proprietors</v>
      </c>
      <c r="AI120" s="27">
        <f t="shared" si="305"/>
        <v>0.22641549153278118</v>
      </c>
      <c r="AJ120" s="27">
        <f t="shared" si="305"/>
        <v>3.9554735754659731E-2</v>
      </c>
      <c r="AK120" s="27">
        <f t="shared" si="305"/>
        <v>2.4381056706803017E-2</v>
      </c>
      <c r="AL120" s="27">
        <f t="shared" si="305"/>
        <v>0.30385544477348381</v>
      </c>
      <c r="AM120" s="27">
        <f t="shared" si="306"/>
        <v>0.32823650148028682</v>
      </c>
      <c r="AS120" t="str">
        <f t="shared" ref="AS120:AS143" si="320">W120</f>
        <v>12 Other managers and proprietors</v>
      </c>
      <c r="AT120" s="27">
        <f t="shared" si="307"/>
        <v>0.22232830416456162</v>
      </c>
      <c r="AU120" s="27">
        <f t="shared" si="307"/>
        <v>-4.2125178884588665E-2</v>
      </c>
      <c r="AV120" s="27">
        <f t="shared" si="307"/>
        <v>0.14407838682313168</v>
      </c>
      <c r="AW120" s="27">
        <f t="shared" si="307"/>
        <v>0.30290438804806907</v>
      </c>
      <c r="AX120" s="27">
        <f t="shared" si="308"/>
        <v>0.44698277487120075</v>
      </c>
      <c r="BD120" t="str">
        <f t="shared" ref="BD120:BD143" si="321">AH120</f>
        <v>12 Other managers and proprietors</v>
      </c>
      <c r="BE120" s="27">
        <f t="shared" si="309"/>
        <v>-0.2897433624371053</v>
      </c>
      <c r="BF120" s="27">
        <f t="shared" si="309"/>
        <v>0.1910620814305406</v>
      </c>
      <c r="BG120" s="27">
        <f t="shared" si="309"/>
        <v>-0.154161916011617</v>
      </c>
      <c r="BH120" s="27">
        <f t="shared" si="309"/>
        <v>0.13916316176142152</v>
      </c>
      <c r="BI120" s="27">
        <f t="shared" si="310"/>
        <v>-1.4998754250195478E-2</v>
      </c>
      <c r="BO120" t="str">
        <f t="shared" ref="BO120:BO143" si="322">AS120</f>
        <v>12 Other managers and proprietors</v>
      </c>
      <c r="BP120" s="27">
        <f t="shared" si="311"/>
        <v>8.0658334321882741E-2</v>
      </c>
      <c r="BQ120" s="27">
        <f t="shared" si="311"/>
        <v>-0.18338300286917919</v>
      </c>
      <c r="BR120" s="27">
        <f t="shared" si="311"/>
        <v>0.14097374648665184</v>
      </c>
      <c r="BS120" s="27">
        <f t="shared" si="311"/>
        <v>-0.11415651528401982</v>
      </c>
      <c r="BT120" s="27">
        <f t="shared" si="312"/>
        <v>2.6817231202632019E-2</v>
      </c>
      <c r="BZ120" t="str">
        <f t="shared" ref="BZ120:BZ143" si="323">BD120</f>
        <v>12 Other managers and proprietors</v>
      </c>
      <c r="CA120" s="68">
        <f t="shared" si="313"/>
        <v>-0.11768296025971603</v>
      </c>
      <c r="CB120" s="68">
        <f t="shared" si="313"/>
        <v>-0.28514570195665634</v>
      </c>
      <c r="CC120" s="68">
        <f t="shared" si="313"/>
        <v>4.3826647890439663E-2</v>
      </c>
      <c r="CD120" s="68">
        <f t="shared" si="313"/>
        <v>-0.38218071495928108</v>
      </c>
      <c r="CE120" s="68">
        <f t="shared" si="314"/>
        <v>-0.33835406706884141</v>
      </c>
      <c r="CK120" t="str">
        <f t="shared" ref="CK120:CK143" si="324">BO120</f>
        <v>12 Other managers and proprietors</v>
      </c>
      <c r="CL120" s="68">
        <f t="shared" si="315"/>
        <v>5.9514434133160821E-2</v>
      </c>
      <c r="CM120" s="68">
        <f t="shared" si="315"/>
        <v>-8.2771906940676931E-2</v>
      </c>
      <c r="CN120" s="68">
        <f t="shared" si="315"/>
        <v>0.13408831311641511</v>
      </c>
      <c r="CO120" s="68">
        <f t="shared" si="315"/>
        <v>0.20852654627920875</v>
      </c>
      <c r="CP120" s="68">
        <f t="shared" si="316"/>
        <v>0.34261485939562386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0.55994636356403138</v>
      </c>
      <c r="C121" s="27">
        <f t="shared" si="299"/>
        <v>0.15248110620324296</v>
      </c>
      <c r="D121" s="27">
        <f t="shared" si="299"/>
        <v>0.72500594909027605</v>
      </c>
      <c r="E121" s="27">
        <f t="shared" si="299"/>
        <v>0.9315147401756696</v>
      </c>
      <c r="F121" s="27">
        <f t="shared" si="300"/>
        <v>1.6565206892659456</v>
      </c>
      <c r="L121" t="str">
        <f t="shared" si="317"/>
        <v>21 Science, research, engineering and technology professionals</v>
      </c>
      <c r="M121" s="27">
        <f t="shared" si="301"/>
        <v>2.9124057340893863</v>
      </c>
      <c r="N121" s="27">
        <f t="shared" si="301"/>
        <v>1.7867943636653099</v>
      </c>
      <c r="O121" s="27">
        <f t="shared" si="301"/>
        <v>5.3162930322666977</v>
      </c>
      <c r="P121" s="27">
        <f t="shared" si="301"/>
        <v>7.0461850013937699</v>
      </c>
      <c r="Q121" s="27">
        <f t="shared" si="302"/>
        <v>12.362478033660468</v>
      </c>
      <c r="W121" t="str">
        <f t="shared" si="318"/>
        <v>21 Science, research, engineering and technology professionals</v>
      </c>
      <c r="X121" s="27">
        <f t="shared" si="303"/>
        <v>2.2895354542545618</v>
      </c>
      <c r="Y121" s="27">
        <f t="shared" si="303"/>
        <v>-0.45708283099380154</v>
      </c>
      <c r="Z121" s="27">
        <f t="shared" si="303"/>
        <v>4.5202393753848398</v>
      </c>
      <c r="AA121" s="27">
        <f t="shared" si="303"/>
        <v>2.0019301037417101</v>
      </c>
      <c r="AB121" s="27">
        <f t="shared" si="304"/>
        <v>6.5221694791265499</v>
      </c>
      <c r="AH121" t="str">
        <f t="shared" si="319"/>
        <v>21 Science, research, engineering and technology professionals</v>
      </c>
      <c r="AI121" s="27">
        <f t="shared" si="305"/>
        <v>0.40956880261017048</v>
      </c>
      <c r="AJ121" s="27">
        <f t="shared" si="305"/>
        <v>2.6555378985135381E-2</v>
      </c>
      <c r="AK121" s="27">
        <f t="shared" si="305"/>
        <v>0.68496545431068645</v>
      </c>
      <c r="AL121" s="27">
        <f t="shared" si="305"/>
        <v>0.53986382391897614</v>
      </c>
      <c r="AM121" s="27">
        <f t="shared" si="306"/>
        <v>1.2248292782296626</v>
      </c>
      <c r="AS121" t="str">
        <f t="shared" si="320"/>
        <v>21 Science, research, engineering and technology professionals</v>
      </c>
      <c r="AT121" s="27">
        <f t="shared" si="307"/>
        <v>0.4023868167889999</v>
      </c>
      <c r="AU121" s="27">
        <f t="shared" si="307"/>
        <v>-7.7737324775258188E-2</v>
      </c>
      <c r="AV121" s="27">
        <f t="shared" si="307"/>
        <v>0.56797048413623763</v>
      </c>
      <c r="AW121" s="27">
        <f t="shared" si="307"/>
        <v>0.22161659048257309</v>
      </c>
      <c r="AX121" s="27">
        <f t="shared" si="308"/>
        <v>0.78958707461881072</v>
      </c>
      <c r="BD121" t="str">
        <f t="shared" si="321"/>
        <v>21 Science, research, engineering and technology professionals</v>
      </c>
      <c r="BE121" s="27">
        <f t="shared" si="309"/>
        <v>-0.48232973294103587</v>
      </c>
      <c r="BF121" s="27">
        <f t="shared" si="309"/>
        <v>0.25985645121984025</v>
      </c>
      <c r="BG121" s="27">
        <f t="shared" si="309"/>
        <v>-0.23691476587880089</v>
      </c>
      <c r="BH121" s="27">
        <f t="shared" si="309"/>
        <v>-0.38400583337248584</v>
      </c>
      <c r="BI121" s="27">
        <f t="shared" si="310"/>
        <v>-0.62092059925128673</v>
      </c>
      <c r="BO121" t="str">
        <f t="shared" si="322"/>
        <v>21 Science, research, engineering and technology professionals</v>
      </c>
      <c r="BP121" s="27">
        <f t="shared" si="311"/>
        <v>-7.1195453298034117E-2</v>
      </c>
      <c r="BQ121" s="27">
        <f t="shared" si="311"/>
        <v>-0.20853080548503744</v>
      </c>
      <c r="BR121" s="27">
        <f t="shared" si="311"/>
        <v>0.40316279905409225</v>
      </c>
      <c r="BS121" s="27">
        <f t="shared" si="311"/>
        <v>-0.40488508717062022</v>
      </c>
      <c r="BT121" s="27">
        <f t="shared" si="312"/>
        <v>-1.7222881165279702E-3</v>
      </c>
      <c r="BZ121" t="str">
        <f t="shared" si="323"/>
        <v>21 Science, research, engineering and technology professionals</v>
      </c>
      <c r="CA121" s="68">
        <f t="shared" si="313"/>
        <v>-0.1055256689370152</v>
      </c>
      <c r="CB121" s="68">
        <f t="shared" si="313"/>
        <v>-0.21715693272531844</v>
      </c>
      <c r="CC121" s="68">
        <f t="shared" si="313"/>
        <v>0.91044115090051392</v>
      </c>
      <c r="CD121" s="68">
        <f t="shared" si="313"/>
        <v>-0.83208648834193477</v>
      </c>
      <c r="CE121" s="68">
        <f t="shared" si="314"/>
        <v>7.8354662558579147E-2</v>
      </c>
      <c r="CK121" t="str">
        <f t="shared" si="324"/>
        <v>21 Science, research, engineering and technology professionals</v>
      </c>
      <c r="CL121" s="68">
        <f t="shared" si="315"/>
        <v>0.19652519155131937</v>
      </c>
      <c r="CM121" s="68">
        <f t="shared" si="315"/>
        <v>-1.4790487494861448E-2</v>
      </c>
      <c r="CN121" s="68">
        <f t="shared" si="315"/>
        <v>0.58621561586064141</v>
      </c>
      <c r="CO121" s="68">
        <f t="shared" si="315"/>
        <v>0.77663153040883137</v>
      </c>
      <c r="CP121" s="68">
        <f t="shared" si="316"/>
        <v>1.3628471462694729</v>
      </c>
    </row>
    <row r="122" spans="1:94" x14ac:dyDescent="0.2">
      <c r="A122" t="str">
        <f t="shared" si="298"/>
        <v>22 Health professionals</v>
      </c>
      <c r="B122" s="27">
        <f t="shared" si="299"/>
        <v>0.34450159643142475</v>
      </c>
      <c r="C122" s="27">
        <f t="shared" si="299"/>
        <v>4.6751232492282746E-2</v>
      </c>
      <c r="D122" s="27">
        <f t="shared" si="299"/>
        <v>0.18213698040611725</v>
      </c>
      <c r="E122" s="27">
        <f t="shared" si="299"/>
        <v>0.28522367232738488</v>
      </c>
      <c r="F122" s="27">
        <f t="shared" si="300"/>
        <v>0.46736065273350214</v>
      </c>
      <c r="L122" t="str">
        <f t="shared" si="317"/>
        <v>22 Health professionals</v>
      </c>
      <c r="M122" s="27">
        <f t="shared" si="301"/>
        <v>1.1968299058596834</v>
      </c>
      <c r="N122" s="27">
        <f t="shared" si="301"/>
        <v>0.19019989052020803</v>
      </c>
      <c r="O122" s="27">
        <f t="shared" si="301"/>
        <v>0.3571490766706571</v>
      </c>
      <c r="P122" s="27">
        <f t="shared" si="301"/>
        <v>0.73523189720171178</v>
      </c>
      <c r="Q122" s="27">
        <f t="shared" si="302"/>
        <v>1.0923809738723689</v>
      </c>
      <c r="W122" t="str">
        <f t="shared" si="318"/>
        <v>22 Health professionals</v>
      </c>
      <c r="X122" s="27">
        <f t="shared" si="303"/>
        <v>1.7274775830843856</v>
      </c>
      <c r="Y122" s="27">
        <f t="shared" si="303"/>
        <v>-0.16089322886405544</v>
      </c>
      <c r="Z122" s="27">
        <f t="shared" si="303"/>
        <v>-2.0115663445718468E-2</v>
      </c>
      <c r="AA122" s="27">
        <f t="shared" si="303"/>
        <v>0.46955889013256513</v>
      </c>
      <c r="AB122" s="27">
        <f t="shared" si="304"/>
        <v>0.44944322668684666</v>
      </c>
      <c r="AH122" t="str">
        <f t="shared" si="319"/>
        <v>22 Health professionals</v>
      </c>
      <c r="AI122" s="27">
        <f t="shared" si="305"/>
        <v>-0.284928540983723</v>
      </c>
      <c r="AJ122" s="27">
        <f t="shared" si="305"/>
        <v>-0.28540093741702099</v>
      </c>
      <c r="AK122" s="27">
        <f t="shared" si="305"/>
        <v>-0.98368024114964059</v>
      </c>
      <c r="AL122" s="27">
        <f t="shared" si="305"/>
        <v>-0.68827328910036867</v>
      </c>
      <c r="AM122" s="27">
        <f t="shared" si="306"/>
        <v>-1.6719535302500093</v>
      </c>
      <c r="AS122" t="str">
        <f t="shared" si="320"/>
        <v>22 Health professionals</v>
      </c>
      <c r="AT122" s="27">
        <f t="shared" si="307"/>
        <v>0.13907053277927817</v>
      </c>
      <c r="AU122" s="27">
        <f t="shared" si="307"/>
        <v>6.3318448630897861E-2</v>
      </c>
      <c r="AV122" s="27">
        <f t="shared" si="307"/>
        <v>1.8137059076567152E-2</v>
      </c>
      <c r="AW122" s="27">
        <f t="shared" si="307"/>
        <v>5.6413377224368011E-2</v>
      </c>
      <c r="AX122" s="27">
        <f t="shared" si="308"/>
        <v>7.4550436300935163E-2</v>
      </c>
      <c r="BD122" t="str">
        <f t="shared" si="321"/>
        <v>22 Health professionals</v>
      </c>
      <c r="BE122" s="27">
        <f t="shared" si="309"/>
        <v>0.38383969332285695</v>
      </c>
      <c r="BF122" s="27">
        <f t="shared" si="309"/>
        <v>0.17548890746194745</v>
      </c>
      <c r="BG122" s="27">
        <f t="shared" si="309"/>
        <v>9.3470450951880224E-3</v>
      </c>
      <c r="BH122" s="27">
        <f t="shared" si="309"/>
        <v>0.19844501951220117</v>
      </c>
      <c r="BI122" s="27">
        <f t="shared" si="310"/>
        <v>0.20779206460738919</v>
      </c>
      <c r="BO122" t="str">
        <f t="shared" si="322"/>
        <v>22 Health professionals</v>
      </c>
      <c r="BP122" s="27">
        <f t="shared" si="311"/>
        <v>0.22344338864460966</v>
      </c>
      <c r="BQ122" s="27">
        <f t="shared" si="311"/>
        <v>-1.3857905117913294E-2</v>
      </c>
      <c r="BR122" s="27">
        <f t="shared" si="311"/>
        <v>-2.4736441585415214E-2</v>
      </c>
      <c r="BS122" s="27">
        <f t="shared" si="311"/>
        <v>-0.2290349468882964</v>
      </c>
      <c r="BT122" s="27">
        <f t="shared" si="312"/>
        <v>-0.25377138847371161</v>
      </c>
      <c r="BZ122" t="str">
        <f t="shared" si="323"/>
        <v>22 Health professionals</v>
      </c>
      <c r="CA122" s="68">
        <f t="shared" si="313"/>
        <v>0.18961218283686077</v>
      </c>
      <c r="CB122" s="68">
        <f t="shared" si="313"/>
        <v>-0.15635885757281243</v>
      </c>
      <c r="CC122" s="68">
        <f t="shared" si="313"/>
        <v>1.141583109352784E-2</v>
      </c>
      <c r="CD122" s="68">
        <f t="shared" si="313"/>
        <v>-0.2499434472803238</v>
      </c>
      <c r="CE122" s="68">
        <f t="shared" si="314"/>
        <v>-0.23852761618679597</v>
      </c>
      <c r="CK122" t="str">
        <f t="shared" si="324"/>
        <v>22 Health professionals</v>
      </c>
      <c r="CL122" s="68">
        <f t="shared" si="315"/>
        <v>5.439651343355148E-2</v>
      </c>
      <c r="CM122" s="68">
        <f t="shared" si="315"/>
        <v>2.560603485791596E-3</v>
      </c>
      <c r="CN122" s="68">
        <f t="shared" si="315"/>
        <v>5.9274131023118654E-2</v>
      </c>
      <c r="CO122" s="68">
        <f t="shared" si="315"/>
        <v>0.14238963742886496</v>
      </c>
      <c r="CP122" s="68">
        <f t="shared" si="316"/>
        <v>0.20166376845198361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0.38154115670992783</v>
      </c>
      <c r="C123" s="27">
        <f t="shared" si="299"/>
        <v>7.6158131078733149E-2</v>
      </c>
      <c r="D123" s="27">
        <f t="shared" si="299"/>
        <v>0.12492464305552486</v>
      </c>
      <c r="E123" s="27">
        <f t="shared" si="299"/>
        <v>0.40041000777140567</v>
      </c>
      <c r="F123" s="27">
        <f t="shared" si="300"/>
        <v>0.52533465082693054</v>
      </c>
      <c r="L123" t="str">
        <f t="shared" si="317"/>
        <v>23 Teaching and other educational professionals</v>
      </c>
      <c r="M123" s="27">
        <f t="shared" si="301"/>
        <v>2.4894365401065066</v>
      </c>
      <c r="N123" s="27">
        <f t="shared" si="301"/>
        <v>0.1471503198299331</v>
      </c>
      <c r="O123" s="27">
        <f t="shared" si="301"/>
        <v>0.67379414580206642</v>
      </c>
      <c r="P123" s="27">
        <f t="shared" si="301"/>
        <v>2.0196987582730355</v>
      </c>
      <c r="Q123" s="27">
        <f t="shared" si="302"/>
        <v>2.6934929040751019</v>
      </c>
      <c r="W123" t="str">
        <f t="shared" si="318"/>
        <v>23 Teaching and other educational professionals</v>
      </c>
      <c r="X123" s="27">
        <f t="shared" si="303"/>
        <v>-8.3335295753921734E-2</v>
      </c>
      <c r="Y123" s="27">
        <f t="shared" si="303"/>
        <v>-0.2797646550108599</v>
      </c>
      <c r="Z123" s="27">
        <f t="shared" si="303"/>
        <v>-1.2884272146563429</v>
      </c>
      <c r="AA123" s="27">
        <f t="shared" si="303"/>
        <v>-0.82130517618493659</v>
      </c>
      <c r="AB123" s="27">
        <f t="shared" si="304"/>
        <v>-2.1097323908412795</v>
      </c>
      <c r="AH123" t="str">
        <f t="shared" si="319"/>
        <v>23 Teaching and other educational professionals</v>
      </c>
      <c r="AI123" s="27">
        <f t="shared" si="305"/>
        <v>-0.33954878892448315</v>
      </c>
      <c r="AJ123" s="27">
        <f t="shared" si="305"/>
        <v>-8.949297933152589E-2</v>
      </c>
      <c r="AK123" s="27">
        <f t="shared" si="305"/>
        <v>-0.23121975919672039</v>
      </c>
      <c r="AL123" s="27">
        <f t="shared" si="305"/>
        <v>7.1326360323412108E-3</v>
      </c>
      <c r="AM123" s="27">
        <f t="shared" si="306"/>
        <v>-0.22408712316437918</v>
      </c>
      <c r="AS123" t="str">
        <f t="shared" si="320"/>
        <v>23 Teaching and other educational professionals</v>
      </c>
      <c r="AT123" s="27">
        <f t="shared" si="307"/>
        <v>3.4004810771431915E-2</v>
      </c>
      <c r="AU123" s="27">
        <f t="shared" si="307"/>
        <v>-4.6998856564902103E-3</v>
      </c>
      <c r="AV123" s="27">
        <f t="shared" si="307"/>
        <v>-5.1265693288069292E-2</v>
      </c>
      <c r="AW123" s="27">
        <f t="shared" si="307"/>
        <v>-1.7771447488070247E-2</v>
      </c>
      <c r="AX123" s="27">
        <f t="shared" si="308"/>
        <v>-6.9037140776139538E-2</v>
      </c>
      <c r="BD123" t="str">
        <f t="shared" si="321"/>
        <v>23 Teaching and other educational professionals</v>
      </c>
      <c r="BE123" s="27">
        <f t="shared" si="309"/>
        <v>7.8344219865266185E-3</v>
      </c>
      <c r="BF123" s="27">
        <f t="shared" si="309"/>
        <v>0.11797556449769842</v>
      </c>
      <c r="BG123" s="27">
        <f t="shared" si="309"/>
        <v>-3.9333593014122092E-2</v>
      </c>
      <c r="BH123" s="27">
        <f t="shared" si="309"/>
        <v>0.20609313959595443</v>
      </c>
      <c r="BI123" s="27">
        <f t="shared" si="310"/>
        <v>0.16675954658183234</v>
      </c>
      <c r="BO123" t="str">
        <f t="shared" si="322"/>
        <v>23 Teaching and other educational professionals</v>
      </c>
      <c r="BP123" s="27">
        <f t="shared" si="311"/>
        <v>1.3290237336775923E-2</v>
      </c>
      <c r="BQ123" s="27">
        <f t="shared" si="311"/>
        <v>-1.6505348449979973E-4</v>
      </c>
      <c r="BR123" s="27">
        <f t="shared" si="311"/>
        <v>-5.768337673293622E-2</v>
      </c>
      <c r="BS123" s="27">
        <f t="shared" si="311"/>
        <v>-3.9655724756809563E-2</v>
      </c>
      <c r="BT123" s="27">
        <f t="shared" si="312"/>
        <v>-9.7339101489745783E-2</v>
      </c>
      <c r="BZ123" t="str">
        <f t="shared" si="323"/>
        <v>23 Teaching and other educational professionals</v>
      </c>
      <c r="CA123" s="68">
        <f t="shared" si="313"/>
        <v>-4.2729435467658838E-3</v>
      </c>
      <c r="CB123" s="68">
        <f t="shared" si="313"/>
        <v>-3.0646555303004974E-2</v>
      </c>
      <c r="CC123" s="68">
        <f t="shared" si="313"/>
        <v>2.0139096894317698E-2</v>
      </c>
      <c r="CD123" s="68">
        <f t="shared" si="313"/>
        <v>-5.5949315677451372E-2</v>
      </c>
      <c r="CE123" s="68">
        <f t="shared" si="314"/>
        <v>-3.5810218783133674E-2</v>
      </c>
      <c r="CK123" t="str">
        <f t="shared" si="324"/>
        <v>23 Teaching and other educational professionals</v>
      </c>
      <c r="CL123" s="68">
        <f t="shared" si="315"/>
        <v>2.9008191530310493E-2</v>
      </c>
      <c r="CM123" s="68">
        <f t="shared" si="315"/>
        <v>9.347968599842188E-3</v>
      </c>
      <c r="CN123" s="68">
        <f t="shared" si="315"/>
        <v>3.07606380995957E-2</v>
      </c>
      <c r="CO123" s="68">
        <f t="shared" si="315"/>
        <v>3.4527827316678028E-2</v>
      </c>
      <c r="CP123" s="68">
        <f t="shared" si="316"/>
        <v>6.5288465416273728E-2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0.17108160006350548</v>
      </c>
      <c r="C124" s="27">
        <f t="shared" si="299"/>
        <v>0.12424798407375781</v>
      </c>
      <c r="D124" s="27">
        <f t="shared" si="299"/>
        <v>0.15149457845590941</v>
      </c>
      <c r="E124" s="27">
        <f t="shared" si="299"/>
        <v>0.36683365926467837</v>
      </c>
      <c r="F124" s="27">
        <f t="shared" si="300"/>
        <v>0.51832823772058778</v>
      </c>
      <c r="L124" t="str">
        <f t="shared" si="317"/>
        <v>24 Business, media and public service professionals</v>
      </c>
      <c r="M124" s="27">
        <f t="shared" si="301"/>
        <v>2.4935471362159092</v>
      </c>
      <c r="N124" s="27">
        <f t="shared" si="301"/>
        <v>0.91664265965266978</v>
      </c>
      <c r="O124" s="27">
        <f t="shared" si="301"/>
        <v>1.5713729301121351</v>
      </c>
      <c r="P124" s="27">
        <f t="shared" si="301"/>
        <v>3.3035066274002176</v>
      </c>
      <c r="Q124" s="27">
        <f t="shared" si="302"/>
        <v>4.8748795575123527</v>
      </c>
      <c r="W124" t="str">
        <f t="shared" si="318"/>
        <v>24 Business, media and public service professionals</v>
      </c>
      <c r="X124" s="27">
        <f t="shared" si="303"/>
        <v>2.2743344779111609</v>
      </c>
      <c r="Y124" s="27">
        <f t="shared" si="303"/>
        <v>0.33971570193616429</v>
      </c>
      <c r="Z124" s="27">
        <f t="shared" si="303"/>
        <v>0.56159463053249681</v>
      </c>
      <c r="AA124" s="27">
        <f t="shared" si="303"/>
        <v>1.3095795887854678</v>
      </c>
      <c r="AB124" s="27">
        <f t="shared" si="304"/>
        <v>1.8711742193179646</v>
      </c>
      <c r="AH124" t="str">
        <f t="shared" si="319"/>
        <v>24 Business, media and public service professionals</v>
      </c>
      <c r="AI124" s="27">
        <f t="shared" si="305"/>
        <v>0.12117602341367828</v>
      </c>
      <c r="AJ124" s="27">
        <f t="shared" si="305"/>
        <v>0.11078223151115751</v>
      </c>
      <c r="AK124" s="27">
        <f t="shared" si="305"/>
        <v>-8.4989308480339254E-2</v>
      </c>
      <c r="AL124" s="27">
        <f t="shared" si="305"/>
        <v>0.12882410737377259</v>
      </c>
      <c r="AM124" s="27">
        <f t="shared" si="306"/>
        <v>4.3834798893433335E-2</v>
      </c>
      <c r="AS124" t="str">
        <f t="shared" si="320"/>
        <v>24 Business, media and public service professionals</v>
      </c>
      <c r="AT124" s="27">
        <f t="shared" si="307"/>
        <v>0.30252601544934832</v>
      </c>
      <c r="AU124" s="27">
        <f t="shared" si="307"/>
        <v>0.11209356449627172</v>
      </c>
      <c r="AV124" s="27">
        <f t="shared" si="307"/>
        <v>0.12922855137967604</v>
      </c>
      <c r="AW124" s="27">
        <f t="shared" si="307"/>
        <v>0.383074539749785</v>
      </c>
      <c r="AX124" s="27">
        <f t="shared" si="308"/>
        <v>0.51230309112946104</v>
      </c>
      <c r="BD124" t="str">
        <f t="shared" si="321"/>
        <v>24 Business, media and public service professionals</v>
      </c>
      <c r="BE124" s="27">
        <f t="shared" si="309"/>
        <v>0.10916904140543515</v>
      </c>
      <c r="BF124" s="27">
        <f t="shared" si="309"/>
        <v>0.63019941668506529</v>
      </c>
      <c r="BG124" s="27">
        <f t="shared" si="309"/>
        <v>0.17128595386791545</v>
      </c>
      <c r="BH124" s="27">
        <f t="shared" si="309"/>
        <v>0.3627240749788756</v>
      </c>
      <c r="BI124" s="27">
        <f t="shared" si="310"/>
        <v>0.53401002884679105</v>
      </c>
      <c r="BO124" t="str">
        <f t="shared" si="322"/>
        <v>24 Business, media and public service professionals</v>
      </c>
      <c r="BP124" s="27">
        <f t="shared" si="311"/>
        <v>0.29956789399586992</v>
      </c>
      <c r="BQ124" s="27">
        <f t="shared" si="311"/>
        <v>-9.8964931799996325E-2</v>
      </c>
      <c r="BR124" s="27">
        <f t="shared" si="311"/>
        <v>4.6061671276630634E-2</v>
      </c>
      <c r="BS124" s="27">
        <f t="shared" si="311"/>
        <v>-0.57154070699530113</v>
      </c>
      <c r="BT124" s="27">
        <f t="shared" si="312"/>
        <v>-0.5254790357186705</v>
      </c>
      <c r="BZ124" t="str">
        <f t="shared" si="323"/>
        <v>24 Business, media and public service professionals</v>
      </c>
      <c r="CA124" s="68">
        <f t="shared" si="313"/>
        <v>0.11576409596681447</v>
      </c>
      <c r="CB124" s="68">
        <f t="shared" si="313"/>
        <v>-8.088635718957482E-2</v>
      </c>
      <c r="CC124" s="68">
        <f t="shared" si="313"/>
        <v>3.9657094926436098E-2</v>
      </c>
      <c r="CD124" s="68">
        <f t="shared" si="313"/>
        <v>-0.73992975021043517</v>
      </c>
      <c r="CE124" s="68">
        <f t="shared" si="314"/>
        <v>-0.70027265528399907</v>
      </c>
      <c r="CK124" t="str">
        <f t="shared" si="324"/>
        <v>24 Business, media and public service professionals</v>
      </c>
      <c r="CL124" s="68">
        <f t="shared" si="315"/>
        <v>0.10636981130976125</v>
      </c>
      <c r="CM124" s="68">
        <f t="shared" si="315"/>
        <v>3.066473355182564E-3</v>
      </c>
      <c r="CN124" s="68">
        <f t="shared" si="315"/>
        <v>0.15967418990190624</v>
      </c>
      <c r="CO124" s="68">
        <f t="shared" si="315"/>
        <v>0.26453318723141839</v>
      </c>
      <c r="CP124" s="68">
        <f t="shared" si="316"/>
        <v>0.42420737713332463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9.052046033642891E-2</v>
      </c>
      <c r="C125" s="27">
        <f t="shared" si="299"/>
        <v>3.321690928267651E-2</v>
      </c>
      <c r="D125" s="27">
        <f t="shared" si="299"/>
        <v>3.011592675451924E-2</v>
      </c>
      <c r="E125" s="27">
        <f t="shared" si="299"/>
        <v>0.15712374102944959</v>
      </c>
      <c r="F125" s="27">
        <f t="shared" si="300"/>
        <v>0.18723966778396883</v>
      </c>
      <c r="L125" t="str">
        <f t="shared" si="317"/>
        <v>31 Science, engineering and technology associate professionals</v>
      </c>
      <c r="M125" s="27">
        <f t="shared" si="301"/>
        <v>0.47525731030796092</v>
      </c>
      <c r="N125" s="27">
        <f t="shared" si="301"/>
        <v>0.29112838523422635</v>
      </c>
      <c r="O125" s="27">
        <f t="shared" si="301"/>
        <v>-2.5906902822354638E-2</v>
      </c>
      <c r="P125" s="27">
        <f t="shared" si="301"/>
        <v>0.55989477151440514</v>
      </c>
      <c r="Q125" s="27">
        <f t="shared" si="302"/>
        <v>0.5339878686920505</v>
      </c>
      <c r="W125" t="str">
        <f t="shared" si="318"/>
        <v>31 Science, engineering and technology associate professionals</v>
      </c>
      <c r="X125" s="27">
        <f t="shared" si="303"/>
        <v>0.95588699773499597</v>
      </c>
      <c r="Y125" s="27">
        <f t="shared" si="303"/>
        <v>6.8603970397714598E-2</v>
      </c>
      <c r="Z125" s="27">
        <f t="shared" si="303"/>
        <v>-4.2201623631474838E-2</v>
      </c>
      <c r="AA125" s="27">
        <f t="shared" si="303"/>
        <v>0.74607745629608946</v>
      </c>
      <c r="AB125" s="27">
        <f t="shared" si="304"/>
        <v>0.70387583266461462</v>
      </c>
      <c r="AH125" t="str">
        <f t="shared" si="319"/>
        <v>31 Science, engineering and technology associate professionals</v>
      </c>
      <c r="AI125" s="27">
        <f t="shared" si="305"/>
        <v>0.11380643714888516</v>
      </c>
      <c r="AJ125" s="27">
        <f t="shared" si="305"/>
        <v>6.8304121562944853E-2</v>
      </c>
      <c r="AK125" s="27">
        <f t="shared" si="305"/>
        <v>6.6140694012802648E-2</v>
      </c>
      <c r="AL125" s="27">
        <f t="shared" si="305"/>
        <v>0.2717416520704965</v>
      </c>
      <c r="AM125" s="27">
        <f t="shared" si="306"/>
        <v>0.33788234608329915</v>
      </c>
      <c r="AS125" t="str">
        <f t="shared" si="320"/>
        <v>31 Science, engineering and technology associate professionals</v>
      </c>
      <c r="AT125" s="27">
        <f t="shared" si="307"/>
        <v>8.9812976095917652E-2</v>
      </c>
      <c r="AU125" s="27">
        <f t="shared" si="307"/>
        <v>1.6799516305443074E-2</v>
      </c>
      <c r="AV125" s="27">
        <f t="shared" si="307"/>
        <v>-0.13044158386534299</v>
      </c>
      <c r="AW125" s="27">
        <f t="shared" si="307"/>
        <v>1.7872651662339756E-2</v>
      </c>
      <c r="AX125" s="27">
        <f t="shared" si="308"/>
        <v>-0.11256893220300324</v>
      </c>
      <c r="BD125" t="str">
        <f t="shared" si="321"/>
        <v>31 Science, engineering and technology associate professionals</v>
      </c>
      <c r="BE125" s="27">
        <f t="shared" si="309"/>
        <v>-0.15487199577417821</v>
      </c>
      <c r="BF125" s="27">
        <f t="shared" si="309"/>
        <v>0.28461512886314488</v>
      </c>
      <c r="BG125" s="27">
        <f t="shared" si="309"/>
        <v>-0.39131556063154171</v>
      </c>
      <c r="BH125" s="27">
        <f t="shared" si="309"/>
        <v>-0.3016560027509545</v>
      </c>
      <c r="BI125" s="27">
        <f t="shared" si="310"/>
        <v>-0.69297156338249621</v>
      </c>
      <c r="BO125" t="str">
        <f t="shared" si="322"/>
        <v>31 Science, engineering and technology associate professionals</v>
      </c>
      <c r="BP125" s="27">
        <f t="shared" si="311"/>
        <v>9.2714374857602477E-2</v>
      </c>
      <c r="BQ125" s="27">
        <f t="shared" si="311"/>
        <v>3.2988610393529516E-3</v>
      </c>
      <c r="BR125" s="27">
        <f t="shared" si="311"/>
        <v>-0.16842910699502367</v>
      </c>
      <c r="BS125" s="27">
        <f t="shared" si="311"/>
        <v>-9.9523716747105917E-2</v>
      </c>
      <c r="BT125" s="27">
        <f t="shared" si="312"/>
        <v>-0.26795282374212959</v>
      </c>
      <c r="BZ125" t="str">
        <f t="shared" si="323"/>
        <v>31 Science, engineering and technology associate professionals</v>
      </c>
      <c r="CA125" s="68">
        <f t="shared" si="313"/>
        <v>5.6314908805707331E-2</v>
      </c>
      <c r="CB125" s="68">
        <f t="shared" si="313"/>
        <v>-1.1560672887106049E-2</v>
      </c>
      <c r="CC125" s="68">
        <f t="shared" si="313"/>
        <v>-6.2458319361570425E-2</v>
      </c>
      <c r="CD125" s="68">
        <f t="shared" si="313"/>
        <v>-0.28410399772484807</v>
      </c>
      <c r="CE125" s="68">
        <f t="shared" si="314"/>
        <v>-0.34656231708641849</v>
      </c>
      <c r="CK125" t="str">
        <f t="shared" si="324"/>
        <v>31 Science, engineering and technology associate professionals</v>
      </c>
      <c r="CL125" s="68">
        <f t="shared" si="315"/>
        <v>8.0231038517461328E-2</v>
      </c>
      <c r="CM125" s="68">
        <f t="shared" si="315"/>
        <v>3.9642851070258445E-2</v>
      </c>
      <c r="CN125" s="68">
        <f t="shared" si="315"/>
        <v>0.12645927845605315</v>
      </c>
      <c r="CO125" s="68">
        <f t="shared" si="315"/>
        <v>0.2435963292144106</v>
      </c>
      <c r="CP125" s="68">
        <f t="shared" si="316"/>
        <v>0.37005560767046375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1.1679389149122303E-2</v>
      </c>
      <c r="C126" s="27">
        <f t="shared" si="299"/>
        <v>-7.66824973751766E-4</v>
      </c>
      <c r="D126" s="27">
        <f t="shared" si="299"/>
        <v>3.2529153961984081E-2</v>
      </c>
      <c r="E126" s="27">
        <f t="shared" si="299"/>
        <v>3.3276323308325029E-2</v>
      </c>
      <c r="F126" s="27">
        <f t="shared" si="300"/>
        <v>6.580547727030911E-2</v>
      </c>
      <c r="L126" t="str">
        <f t="shared" si="317"/>
        <v>32 Health and social care associate professionals</v>
      </c>
      <c r="M126" s="27">
        <f t="shared" si="301"/>
        <v>0.31143191659426361</v>
      </c>
      <c r="N126" s="27">
        <f t="shared" si="301"/>
        <v>4.2533539618771155E-2</v>
      </c>
      <c r="O126" s="27">
        <f t="shared" si="301"/>
        <v>0.8172875564494968</v>
      </c>
      <c r="P126" s="27">
        <f t="shared" si="301"/>
        <v>0.69011267957409173</v>
      </c>
      <c r="Q126" s="27">
        <f t="shared" si="302"/>
        <v>1.5074002360235885</v>
      </c>
      <c r="W126" t="str">
        <f t="shared" si="318"/>
        <v>32 Health and social care associate professionals</v>
      </c>
      <c r="X126" s="27">
        <f t="shared" si="303"/>
        <v>0.60951790655779936</v>
      </c>
      <c r="Y126" s="27">
        <f t="shared" si="303"/>
        <v>-2.4506125297056869E-3</v>
      </c>
      <c r="Z126" s="27">
        <f t="shared" si="303"/>
        <v>1.7581464016966999</v>
      </c>
      <c r="AA126" s="27">
        <f t="shared" si="303"/>
        <v>1.0788123733879207</v>
      </c>
      <c r="AB126" s="27">
        <f t="shared" si="304"/>
        <v>2.8369587750846206</v>
      </c>
      <c r="AH126" t="str">
        <f t="shared" si="319"/>
        <v>32 Health and social care associate professionals</v>
      </c>
      <c r="AI126" s="27">
        <f t="shared" si="305"/>
        <v>-3.5273538228582701E-2</v>
      </c>
      <c r="AJ126" s="27">
        <f t="shared" si="305"/>
        <v>-6.3522184722340835E-2</v>
      </c>
      <c r="AK126" s="27">
        <f t="shared" si="305"/>
        <v>0.16474829449850903</v>
      </c>
      <c r="AL126" s="27">
        <f t="shared" si="305"/>
        <v>-0.44308586836324315</v>
      </c>
      <c r="AM126" s="27">
        <f t="shared" si="306"/>
        <v>-0.27833757386473412</v>
      </c>
      <c r="AS126" t="str">
        <f t="shared" si="320"/>
        <v>32 Health and social care associate professionals</v>
      </c>
      <c r="AT126" s="27">
        <f t="shared" si="307"/>
        <v>8.1290264738511753E-2</v>
      </c>
      <c r="AU126" s="27">
        <f t="shared" si="307"/>
        <v>4.7098464595745959E-2</v>
      </c>
      <c r="AV126" s="27">
        <f t="shared" si="307"/>
        <v>0.20113606006297374</v>
      </c>
      <c r="AW126" s="27">
        <f t="shared" si="307"/>
        <v>0.10400721024104198</v>
      </c>
      <c r="AX126" s="27">
        <f t="shared" si="308"/>
        <v>0.30514327030401572</v>
      </c>
      <c r="BD126" t="str">
        <f t="shared" si="321"/>
        <v>32 Health and social care associate professionals</v>
      </c>
      <c r="BE126" s="27">
        <f t="shared" si="309"/>
        <v>0.27220264658510196</v>
      </c>
      <c r="BF126" s="27">
        <f t="shared" si="309"/>
        <v>0.14869839167383825</v>
      </c>
      <c r="BG126" s="27">
        <f t="shared" si="309"/>
        <v>0.94679243861507345</v>
      </c>
      <c r="BH126" s="27">
        <f t="shared" si="309"/>
        <v>0.62073138070582967</v>
      </c>
      <c r="BI126" s="27">
        <f t="shared" si="310"/>
        <v>1.5675238193209031</v>
      </c>
      <c r="BO126" t="str">
        <f t="shared" si="322"/>
        <v>32 Health and social care associate professionals</v>
      </c>
      <c r="BP126" s="27">
        <f t="shared" si="311"/>
        <v>0.12110550971632716</v>
      </c>
      <c r="BQ126" s="27">
        <f t="shared" si="311"/>
        <v>3.4910354725057324E-3</v>
      </c>
      <c r="BR126" s="27">
        <f t="shared" si="311"/>
        <v>0.52488092732801395</v>
      </c>
      <c r="BS126" s="27">
        <f t="shared" si="311"/>
        <v>-0.17050337295336893</v>
      </c>
      <c r="BT126" s="27">
        <f t="shared" si="312"/>
        <v>0.35437755437464502</v>
      </c>
      <c r="BZ126" t="str">
        <f t="shared" si="323"/>
        <v>32 Health and social care associate professionals</v>
      </c>
      <c r="CA126" s="68">
        <f t="shared" si="313"/>
        <v>-1.0453125612516767E-3</v>
      </c>
      <c r="CB126" s="68">
        <f t="shared" si="313"/>
        <v>-6.1981086489437787E-2</v>
      </c>
      <c r="CC126" s="68">
        <f t="shared" si="313"/>
        <v>0.13987079047831352</v>
      </c>
      <c r="CD126" s="68">
        <f t="shared" si="313"/>
        <v>-0.13939976699336515</v>
      </c>
      <c r="CE126" s="68">
        <f t="shared" si="314"/>
        <v>4.7102348494837409E-4</v>
      </c>
      <c r="CK126" t="str">
        <f t="shared" si="324"/>
        <v>32 Health and social care associate professionals</v>
      </c>
      <c r="CL126" s="68">
        <f t="shared" si="315"/>
        <v>2.0423650689761916E-2</v>
      </c>
      <c r="CM126" s="68">
        <f t="shared" si="315"/>
        <v>3.1492973364851268E-3</v>
      </c>
      <c r="CN126" s="68">
        <f t="shared" si="315"/>
        <v>7.2243184656217194E-2</v>
      </c>
      <c r="CO126" s="68">
        <f t="shared" si="315"/>
        <v>0.11528365540209035</v>
      </c>
      <c r="CP126" s="68">
        <f t="shared" si="316"/>
        <v>0.18752684005830755</v>
      </c>
    </row>
    <row r="127" spans="1:94" x14ac:dyDescent="0.2">
      <c r="A127" t="str">
        <f t="shared" si="298"/>
        <v>33 Protective service occupations</v>
      </c>
      <c r="B127" s="27">
        <f t="shared" si="299"/>
        <v>8.0097566834094053E-4</v>
      </c>
      <c r="C127" s="27">
        <f t="shared" si="299"/>
        <v>2.6046607434737426E-3</v>
      </c>
      <c r="D127" s="27">
        <f t="shared" si="299"/>
        <v>2.5840317175430602E-3</v>
      </c>
      <c r="E127" s="27">
        <f t="shared" si="299"/>
        <v>1.315671590597688E-2</v>
      </c>
      <c r="F127" s="27">
        <f t="shared" si="300"/>
        <v>1.574074762351994E-2</v>
      </c>
      <c r="L127" t="str">
        <f t="shared" si="317"/>
        <v>33 Protective service occupations</v>
      </c>
      <c r="M127" s="27">
        <f t="shared" si="301"/>
        <v>4.8117553239274413E-2</v>
      </c>
      <c r="N127" s="27">
        <f t="shared" si="301"/>
        <v>9.1301455276334986E-2</v>
      </c>
      <c r="O127" s="27">
        <f t="shared" si="301"/>
        <v>-5.0220489202254082E-2</v>
      </c>
      <c r="P127" s="27">
        <f t="shared" si="301"/>
        <v>0.18228680124364027</v>
      </c>
      <c r="Q127" s="27">
        <f t="shared" si="302"/>
        <v>0.13206631204138619</v>
      </c>
      <c r="W127" t="str">
        <f t="shared" si="318"/>
        <v>33 Protective service occupations</v>
      </c>
      <c r="X127" s="27">
        <f t="shared" si="303"/>
        <v>0.11277590785087344</v>
      </c>
      <c r="Y127" s="27">
        <f t="shared" si="303"/>
        <v>9.6658682390362349E-2</v>
      </c>
      <c r="Z127" s="27">
        <f t="shared" si="303"/>
        <v>-0.19549927520999111</v>
      </c>
      <c r="AA127" s="27">
        <f t="shared" si="303"/>
        <v>0.46206945045857939</v>
      </c>
      <c r="AB127" s="27">
        <f t="shared" si="304"/>
        <v>0.26657017524858828</v>
      </c>
      <c r="AH127" t="str">
        <f t="shared" si="319"/>
        <v>33 Protective service occupations</v>
      </c>
      <c r="AI127" s="27">
        <f t="shared" si="305"/>
        <v>1.5322244257068574E-2</v>
      </c>
      <c r="AJ127" s="27">
        <f t="shared" si="305"/>
        <v>2.6125415512997685E-2</v>
      </c>
      <c r="AK127" s="27">
        <f t="shared" si="305"/>
        <v>-5.0843911721037804E-2</v>
      </c>
      <c r="AL127" s="27">
        <f t="shared" si="305"/>
        <v>8.2543454708964958E-2</v>
      </c>
      <c r="AM127" s="27">
        <f t="shared" si="306"/>
        <v>3.1699542987927154E-2</v>
      </c>
      <c r="AS127" t="str">
        <f t="shared" si="320"/>
        <v>33 Protective service occupations</v>
      </c>
      <c r="AT127" s="27">
        <f t="shared" si="307"/>
        <v>-5.0332469128072377E-2</v>
      </c>
      <c r="AU127" s="27">
        <f t="shared" si="307"/>
        <v>1.4244778607558517E-2</v>
      </c>
      <c r="AV127" s="27">
        <f t="shared" si="307"/>
        <v>-9.3476846784264545E-2</v>
      </c>
      <c r="AW127" s="27">
        <f t="shared" si="307"/>
        <v>6.8558916614062104E-3</v>
      </c>
      <c r="AX127" s="27">
        <f t="shared" si="308"/>
        <v>-8.6620955122858334E-2</v>
      </c>
      <c r="BD127" t="str">
        <f t="shared" si="321"/>
        <v>33 Protective service occupations</v>
      </c>
      <c r="BE127" s="27">
        <f t="shared" si="309"/>
        <v>-0.27194807798963283</v>
      </c>
      <c r="BF127" s="27">
        <f t="shared" si="309"/>
        <v>0.10824557077273123</v>
      </c>
      <c r="BG127" s="27">
        <f t="shared" si="309"/>
        <v>-0.16167411565353651</v>
      </c>
      <c r="BH127" s="27">
        <f t="shared" si="309"/>
        <v>-5.7463659161830938E-2</v>
      </c>
      <c r="BI127" s="27">
        <f t="shared" si="310"/>
        <v>-0.21913777481536745</v>
      </c>
      <c r="BO127" t="str">
        <f t="shared" si="322"/>
        <v>33 Protective service occupations</v>
      </c>
      <c r="BP127" s="27">
        <f t="shared" si="311"/>
        <v>-7.8009921442583341E-2</v>
      </c>
      <c r="BQ127" s="27">
        <f t="shared" si="311"/>
        <v>-8.3943231220518388E-2</v>
      </c>
      <c r="BR127" s="27">
        <f t="shared" si="311"/>
        <v>-0.19388454564420776</v>
      </c>
      <c r="BS127" s="27">
        <f t="shared" si="311"/>
        <v>-0.21680657806540338</v>
      </c>
      <c r="BT127" s="27">
        <f t="shared" si="312"/>
        <v>-0.41069112370961114</v>
      </c>
      <c r="BZ127" t="str">
        <f t="shared" si="323"/>
        <v>33 Protective service occupations</v>
      </c>
      <c r="CA127" s="68">
        <f t="shared" si="313"/>
        <v>-0.14886449180504469</v>
      </c>
      <c r="CB127" s="68">
        <f t="shared" si="313"/>
        <v>-2.0399630953916947E-2</v>
      </c>
      <c r="CC127" s="68">
        <f t="shared" si="313"/>
        <v>-0.10741566955194348</v>
      </c>
      <c r="CD127" s="68">
        <f t="shared" si="313"/>
        <v>-8.1599262293518438E-2</v>
      </c>
      <c r="CE127" s="68">
        <f t="shared" si="314"/>
        <v>-0.18901493184546192</v>
      </c>
      <c r="CK127" t="str">
        <f t="shared" si="324"/>
        <v>33 Protective service occupations</v>
      </c>
      <c r="CL127" s="68">
        <f t="shared" si="315"/>
        <v>-1.3515788887696001E-2</v>
      </c>
      <c r="CM127" s="68">
        <f t="shared" si="315"/>
        <v>-3.4212906332857784E-3</v>
      </c>
      <c r="CN127" s="68">
        <f t="shared" si="315"/>
        <v>-3.1778516901440998E-2</v>
      </c>
      <c r="CO127" s="68">
        <f t="shared" si="315"/>
        <v>6.6098530777177616E-4</v>
      </c>
      <c r="CP127" s="68">
        <f t="shared" si="316"/>
        <v>-3.1117531593669222E-2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4.2448842330787301E-2</v>
      </c>
      <c r="C128" s="27">
        <f t="shared" si="299"/>
        <v>1.5934838184754413E-2</v>
      </c>
      <c r="D128" s="27">
        <f t="shared" si="299"/>
        <v>1.7463770327781653E-2</v>
      </c>
      <c r="E128" s="27">
        <f t="shared" si="299"/>
        <v>5.7893064607819122E-2</v>
      </c>
      <c r="F128" s="27">
        <f t="shared" si="300"/>
        <v>7.5356834935600775E-2</v>
      </c>
      <c r="L128" t="str">
        <f t="shared" si="317"/>
        <v>34 Culture, media and sports occupations</v>
      </c>
      <c r="M128" s="27">
        <f t="shared" si="301"/>
        <v>0.23065142119790938</v>
      </c>
      <c r="N128" s="27">
        <f t="shared" si="301"/>
        <v>0.56955973497284429</v>
      </c>
      <c r="O128" s="27">
        <f t="shared" si="301"/>
        <v>0.1199460290268024</v>
      </c>
      <c r="P128" s="27">
        <f t="shared" si="301"/>
        <v>0.90670726398230528</v>
      </c>
      <c r="Q128" s="27">
        <f t="shared" si="302"/>
        <v>1.0266532930091077</v>
      </c>
      <c r="W128" t="str">
        <f t="shared" si="318"/>
        <v>34 Culture, media and sports occupations</v>
      </c>
      <c r="X128" s="27">
        <f t="shared" si="303"/>
        <v>1.7436976954080308E-2</v>
      </c>
      <c r="Y128" s="27">
        <f t="shared" si="303"/>
        <v>0.10152760607674072</v>
      </c>
      <c r="Z128" s="27">
        <f t="shared" si="303"/>
        <v>-0.40111130241863346</v>
      </c>
      <c r="AA128" s="27">
        <f t="shared" si="303"/>
        <v>0.53773825128918862</v>
      </c>
      <c r="AB128" s="27">
        <f t="shared" si="304"/>
        <v>0.13662694887055515</v>
      </c>
      <c r="AH128" t="str">
        <f t="shared" si="319"/>
        <v>34 Culture, media and sports occupations</v>
      </c>
      <c r="AI128" s="27">
        <f t="shared" si="305"/>
        <v>7.5767861705825945E-2</v>
      </c>
      <c r="AJ128" s="27">
        <f t="shared" si="305"/>
        <v>7.2698034494669717E-2</v>
      </c>
      <c r="AK128" s="27">
        <f t="shared" si="305"/>
        <v>-9.0694401401284819E-2</v>
      </c>
      <c r="AL128" s="27">
        <f t="shared" si="305"/>
        <v>0.14531803073964955</v>
      </c>
      <c r="AM128" s="27">
        <f t="shared" si="306"/>
        <v>5.4623629338364732E-2</v>
      </c>
      <c r="AS128" t="str">
        <f t="shared" si="320"/>
        <v>34 Culture, media and sports occupations</v>
      </c>
      <c r="AT128" s="27">
        <f t="shared" si="307"/>
        <v>-4.0489704864771214E-2</v>
      </c>
      <c r="AU128" s="27">
        <f t="shared" si="307"/>
        <v>-1.9791741564426424E-2</v>
      </c>
      <c r="AV128" s="27">
        <f t="shared" si="307"/>
        <v>-0.12148142974176745</v>
      </c>
      <c r="AW128" s="27">
        <f t="shared" si="307"/>
        <v>-2.2494544955455775E-2</v>
      </c>
      <c r="AX128" s="27">
        <f t="shared" si="308"/>
        <v>-0.14397597469722323</v>
      </c>
      <c r="BD128" t="str">
        <f t="shared" si="321"/>
        <v>34 Culture, media and sports occupations</v>
      </c>
      <c r="BE128" s="27">
        <f t="shared" si="309"/>
        <v>-0.41378676578403728</v>
      </c>
      <c r="BF128" s="27">
        <f t="shared" si="309"/>
        <v>0.2259246457823052</v>
      </c>
      <c r="BG128" s="27">
        <f t="shared" si="309"/>
        <v>-0.29085000221679591</v>
      </c>
      <c r="BH128" s="27">
        <f t="shared" si="309"/>
        <v>-4.8530571523328181E-2</v>
      </c>
      <c r="BI128" s="27">
        <f t="shared" si="310"/>
        <v>-0.33938057374012409</v>
      </c>
      <c r="BO128" t="str">
        <f t="shared" si="322"/>
        <v>34 Culture, media and sports occupations</v>
      </c>
      <c r="BP128" s="27">
        <f t="shared" si="311"/>
        <v>-0.21030408025887648</v>
      </c>
      <c r="BQ128" s="27">
        <f t="shared" si="311"/>
        <v>-0.10361884853438896</v>
      </c>
      <c r="BR128" s="27">
        <f t="shared" si="311"/>
        <v>-0.21202712605929974</v>
      </c>
      <c r="BS128" s="27">
        <f t="shared" si="311"/>
        <v>-0.25287957592791754</v>
      </c>
      <c r="BT128" s="27">
        <f t="shared" si="312"/>
        <v>-0.46490670198721729</v>
      </c>
      <c r="BZ128" t="str">
        <f t="shared" si="323"/>
        <v>34 Culture, media and sports occupations</v>
      </c>
      <c r="CA128" s="68">
        <f t="shared" si="313"/>
        <v>-0.10919115145852087</v>
      </c>
      <c r="CB128" s="68">
        <f t="shared" si="313"/>
        <v>-7.5244807103168165E-2</v>
      </c>
      <c r="CC128" s="68">
        <f t="shared" si="313"/>
        <v>-0.16790440372722248</v>
      </c>
      <c r="CD128" s="68">
        <f t="shared" si="313"/>
        <v>-0.20983763843246439</v>
      </c>
      <c r="CE128" s="68">
        <f t="shared" si="314"/>
        <v>-0.37774204215968687</v>
      </c>
      <c r="CK128" t="str">
        <f t="shared" si="324"/>
        <v>34 Culture, media and sports occupations</v>
      </c>
      <c r="CL128" s="68">
        <f t="shared" si="315"/>
        <v>3.2683585535004833E-2</v>
      </c>
      <c r="CM128" s="68">
        <f t="shared" si="315"/>
        <v>-9.8632073235695727E-3</v>
      </c>
      <c r="CN128" s="68">
        <f t="shared" si="315"/>
        <v>2.8060041667063801E-2</v>
      </c>
      <c r="CO128" s="68">
        <f t="shared" si="315"/>
        <v>6.977955376789774E-2</v>
      </c>
      <c r="CP128" s="68">
        <f t="shared" si="316"/>
        <v>9.783959543496154E-2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0.11762081255051027</v>
      </c>
      <c r="C129" s="27">
        <f t="shared" si="299"/>
        <v>8.2949758255784212E-2</v>
      </c>
      <c r="D129" s="27">
        <f t="shared" si="299"/>
        <v>0.12921140071107318</v>
      </c>
      <c r="E129" s="27">
        <f t="shared" si="299"/>
        <v>0.28998077576904779</v>
      </c>
      <c r="F129" s="27">
        <f t="shared" si="300"/>
        <v>0.41919217648012097</v>
      </c>
      <c r="L129" t="str">
        <f t="shared" si="317"/>
        <v>35 Business and public service associate professionals</v>
      </c>
      <c r="M129" s="27">
        <f t="shared" si="301"/>
        <v>1.1086013563180037</v>
      </c>
      <c r="N129" s="27">
        <f t="shared" si="301"/>
        <v>0.31470092364660474</v>
      </c>
      <c r="O129" s="27">
        <f t="shared" si="301"/>
        <v>0.87950095474170364</v>
      </c>
      <c r="P129" s="27">
        <f t="shared" si="301"/>
        <v>1.7452225574261071</v>
      </c>
      <c r="Q129" s="27">
        <f t="shared" si="302"/>
        <v>2.6247235121678107</v>
      </c>
      <c r="W129" t="str">
        <f t="shared" si="318"/>
        <v>35 Business and public service associate professionals</v>
      </c>
      <c r="X129" s="27">
        <f t="shared" si="303"/>
        <v>1.371435303184759</v>
      </c>
      <c r="Y129" s="27">
        <f t="shared" si="303"/>
        <v>-0.31194365302710558</v>
      </c>
      <c r="Z129" s="27">
        <f t="shared" si="303"/>
        <v>0.415191106765052</v>
      </c>
      <c r="AA129" s="27">
        <f t="shared" si="303"/>
        <v>1.0725170530532431</v>
      </c>
      <c r="AB129" s="27">
        <f t="shared" si="304"/>
        <v>1.4877081598182951</v>
      </c>
      <c r="AH129" t="str">
        <f t="shared" si="319"/>
        <v>35 Business and public service associate professionals</v>
      </c>
      <c r="AI129" s="27">
        <f t="shared" si="305"/>
        <v>0.34826756207673792</v>
      </c>
      <c r="AJ129" s="27">
        <f t="shared" si="305"/>
        <v>8.7422630249409661E-2</v>
      </c>
      <c r="AK129" s="27">
        <f t="shared" si="305"/>
        <v>0.15053206919675821</v>
      </c>
      <c r="AL129" s="27">
        <f t="shared" si="305"/>
        <v>0.46216724673892529</v>
      </c>
      <c r="AM129" s="27">
        <f t="shared" si="306"/>
        <v>0.6126993159356835</v>
      </c>
      <c r="AS129" t="str">
        <f t="shared" si="320"/>
        <v>35 Business and public service associate professionals</v>
      </c>
      <c r="AT129" s="27">
        <f t="shared" si="307"/>
        <v>0.32224115204192527</v>
      </c>
      <c r="AU129" s="27">
        <f t="shared" si="307"/>
        <v>3.9299400918464844E-2</v>
      </c>
      <c r="AV129" s="27">
        <f t="shared" si="307"/>
        <v>7.1984675767035267E-2</v>
      </c>
      <c r="AW129" s="27">
        <f t="shared" si="307"/>
        <v>0.33588959869793777</v>
      </c>
      <c r="AX129" s="27">
        <f t="shared" si="308"/>
        <v>0.40787427446497304</v>
      </c>
      <c r="BD129" t="str">
        <f t="shared" si="321"/>
        <v>35 Business and public service associate professionals</v>
      </c>
      <c r="BE129" s="27">
        <f t="shared" si="309"/>
        <v>-0.12393699621863608</v>
      </c>
      <c r="BF129" s="27">
        <f t="shared" si="309"/>
        <v>0.67381901993182236</v>
      </c>
      <c r="BG129" s="27">
        <f t="shared" si="309"/>
        <v>-0.3694487847492347</v>
      </c>
      <c r="BH129" s="27">
        <f t="shared" si="309"/>
        <v>4.74621971179916E-2</v>
      </c>
      <c r="BI129" s="27">
        <f t="shared" si="310"/>
        <v>-0.3219865876312431</v>
      </c>
      <c r="BO129" t="str">
        <f t="shared" si="322"/>
        <v>35 Business and public service associate professionals</v>
      </c>
      <c r="BP129" s="27">
        <f t="shared" si="311"/>
        <v>-2.4804936980720171E-3</v>
      </c>
      <c r="BQ129" s="27">
        <f t="shared" si="311"/>
        <v>-0.23897753915935738</v>
      </c>
      <c r="BR129" s="27">
        <f t="shared" si="311"/>
        <v>-0.22582697121288575</v>
      </c>
      <c r="BS129" s="27">
        <f t="shared" si="311"/>
        <v>-0.82865155188950368</v>
      </c>
      <c r="BT129" s="27">
        <f t="shared" si="312"/>
        <v>-1.0544785231023894</v>
      </c>
      <c r="BZ129" t="str">
        <f t="shared" si="323"/>
        <v>35 Business and public service associate professionals</v>
      </c>
      <c r="CA129" s="68">
        <f t="shared" si="313"/>
        <v>-0.14264483926928184</v>
      </c>
      <c r="CB129" s="68">
        <f t="shared" si="313"/>
        <v>-0.271087909300046</v>
      </c>
      <c r="CC129" s="68">
        <f t="shared" si="313"/>
        <v>-0.12677577536308737</v>
      </c>
      <c r="CD129" s="68">
        <f t="shared" si="313"/>
        <v>-0.95435350342732383</v>
      </c>
      <c r="CE129" s="68">
        <f t="shared" si="314"/>
        <v>-1.0811292787904112</v>
      </c>
      <c r="CK129" t="str">
        <f t="shared" si="324"/>
        <v>35 Business and public service associate professionals</v>
      </c>
      <c r="CL129" s="68">
        <f t="shared" si="315"/>
        <v>0.10146066530027842</v>
      </c>
      <c r="CM129" s="68">
        <f t="shared" si="315"/>
        <v>-4.1119571509671271E-3</v>
      </c>
      <c r="CN129" s="68">
        <f t="shared" si="315"/>
        <v>9.5719038009711266E-2</v>
      </c>
      <c r="CO129" s="68">
        <f t="shared" si="315"/>
        <v>0.28558684204964746</v>
      </c>
      <c r="CP129" s="68">
        <f t="shared" si="316"/>
        <v>0.38130588005935873</v>
      </c>
    </row>
    <row r="130" spans="1:94" x14ac:dyDescent="0.2">
      <c r="A130" t="str">
        <f t="shared" si="298"/>
        <v>41 Administrative occupations</v>
      </c>
      <c r="B130" s="27">
        <f t="shared" si="299"/>
        <v>3.9504176253999074E-2</v>
      </c>
      <c r="C130" s="27">
        <f t="shared" si="299"/>
        <v>4.9491076723170491E-2</v>
      </c>
      <c r="D130" s="27">
        <f t="shared" si="299"/>
        <v>8.0382338170949974E-2</v>
      </c>
      <c r="E130" s="27">
        <f t="shared" si="299"/>
        <v>0.16757309271517346</v>
      </c>
      <c r="F130" s="27">
        <f t="shared" si="300"/>
        <v>0.24795543088612343</v>
      </c>
      <c r="L130" t="str">
        <f t="shared" si="317"/>
        <v>41 Administrative occupations</v>
      </c>
      <c r="M130" s="27">
        <f t="shared" si="301"/>
        <v>0.58173757852648666</v>
      </c>
      <c r="N130" s="27">
        <f t="shared" si="301"/>
        <v>0.24113462689402043</v>
      </c>
      <c r="O130" s="27">
        <f t="shared" si="301"/>
        <v>0.91813305797586509</v>
      </c>
      <c r="P130" s="27">
        <f t="shared" si="301"/>
        <v>1.5858916571624135</v>
      </c>
      <c r="Q130" s="27">
        <f t="shared" si="302"/>
        <v>2.5040247151382786</v>
      </c>
      <c r="W130" t="str">
        <f t="shared" si="318"/>
        <v>41 Administrative occupations</v>
      </c>
      <c r="X130" s="27">
        <f t="shared" si="303"/>
        <v>0.82072323260242008</v>
      </c>
      <c r="Y130" s="27">
        <f t="shared" si="303"/>
        <v>0.22023596168060422</v>
      </c>
      <c r="Z130" s="27">
        <f t="shared" si="303"/>
        <v>1.618213999300913</v>
      </c>
      <c r="AA130" s="27">
        <f t="shared" si="303"/>
        <v>2.3009831426944931</v>
      </c>
      <c r="AB130" s="27">
        <f t="shared" si="304"/>
        <v>3.9191971419954061</v>
      </c>
      <c r="AH130" t="str">
        <f t="shared" si="319"/>
        <v>41 Administrative occupations</v>
      </c>
      <c r="AI130" s="27">
        <f t="shared" si="305"/>
        <v>0.24250376385306183</v>
      </c>
      <c r="AJ130" s="27">
        <f t="shared" si="305"/>
        <v>0.1843108410355021</v>
      </c>
      <c r="AK130" s="27">
        <f t="shared" si="305"/>
        <v>0.46208044810128346</v>
      </c>
      <c r="AL130" s="27">
        <f t="shared" si="305"/>
        <v>0.73036723829758898</v>
      </c>
      <c r="AM130" s="27">
        <f t="shared" si="306"/>
        <v>1.1924476863988724</v>
      </c>
      <c r="AS130" t="str">
        <f t="shared" si="320"/>
        <v>41 Administrative occupations</v>
      </c>
      <c r="AT130" s="27">
        <f t="shared" si="307"/>
        <v>0.29470688979426019</v>
      </c>
      <c r="AU130" s="27">
        <f t="shared" si="307"/>
        <v>0.12882156273718826</v>
      </c>
      <c r="AV130" s="27">
        <f t="shared" si="307"/>
        <v>0.26204715433562242</v>
      </c>
      <c r="AW130" s="27">
        <f t="shared" si="307"/>
        <v>0.66338607237159364</v>
      </c>
      <c r="AX130" s="27">
        <f t="shared" si="308"/>
        <v>0.92543322670721606</v>
      </c>
      <c r="BD130" t="str">
        <f t="shared" si="321"/>
        <v>41 Administrative occupations</v>
      </c>
      <c r="BE130" s="27">
        <f t="shared" si="309"/>
        <v>-0.77380185967268922</v>
      </c>
      <c r="BF130" s="27">
        <f t="shared" si="309"/>
        <v>0.71631052839346232</v>
      </c>
      <c r="BG130" s="27">
        <f t="shared" si="309"/>
        <v>-0.32049731865418352</v>
      </c>
      <c r="BH130" s="27">
        <f t="shared" si="309"/>
        <v>-1.7852068855691972</v>
      </c>
      <c r="BI130" s="27">
        <f t="shared" si="310"/>
        <v>-2.1057042042233807</v>
      </c>
      <c r="BO130" t="str">
        <f t="shared" si="322"/>
        <v>41 Administrative occupations</v>
      </c>
      <c r="BP130" s="27">
        <f t="shared" si="311"/>
        <v>-1.1595485116500104</v>
      </c>
      <c r="BQ130" s="27">
        <f t="shared" si="311"/>
        <v>-9.8638171790462081E-2</v>
      </c>
      <c r="BR130" s="27">
        <f t="shared" si="311"/>
        <v>-0.44074864977472927</v>
      </c>
      <c r="BS130" s="27">
        <f t="shared" si="311"/>
        <v>-2.7298375205111753</v>
      </c>
      <c r="BT130" s="27">
        <f t="shared" si="312"/>
        <v>-3.1705861702859046</v>
      </c>
      <c r="BZ130" t="str">
        <f t="shared" si="323"/>
        <v>41 Administrative occupations</v>
      </c>
      <c r="CA130" s="68">
        <f t="shared" si="313"/>
        <v>-0.68579014935687876</v>
      </c>
      <c r="CB130" s="68">
        <f t="shared" si="313"/>
        <v>-0.78988245577130023</v>
      </c>
      <c r="CC130" s="68">
        <f t="shared" si="313"/>
        <v>-0.98925837816086437</v>
      </c>
      <c r="CD130" s="68">
        <f t="shared" si="313"/>
        <v>-2.5183241324450352</v>
      </c>
      <c r="CE130" s="68">
        <f t="shared" si="314"/>
        <v>-3.5075825106059</v>
      </c>
      <c r="CK130" t="str">
        <f t="shared" si="324"/>
        <v>41 Administrative occupations</v>
      </c>
      <c r="CL130" s="68">
        <f t="shared" si="315"/>
        <v>0.14525863163648034</v>
      </c>
      <c r="CM130" s="68">
        <f t="shared" si="315"/>
        <v>-7.4454626569865345E-2</v>
      </c>
      <c r="CN130" s="68">
        <f t="shared" si="315"/>
        <v>-0.17306873242261245</v>
      </c>
      <c r="CO130" s="68">
        <f t="shared" si="315"/>
        <v>-0.18564033351298437</v>
      </c>
      <c r="CP130" s="68">
        <f t="shared" si="316"/>
        <v>-0.35870906593559682</v>
      </c>
    </row>
    <row r="131" spans="1:94" x14ac:dyDescent="0.2">
      <c r="A131" t="str">
        <f t="shared" si="298"/>
        <v>42 Secretarial and related occupations</v>
      </c>
      <c r="B131" s="27">
        <f t="shared" si="299"/>
        <v>6.7565341855611548E-3</v>
      </c>
      <c r="C131" s="27">
        <f t="shared" si="299"/>
        <v>6.3213106062213684E-4</v>
      </c>
      <c r="D131" s="27">
        <f t="shared" si="299"/>
        <v>1.5817391043125951E-2</v>
      </c>
      <c r="E131" s="27">
        <f t="shared" si="299"/>
        <v>4.0853954829279837E-2</v>
      </c>
      <c r="F131" s="27">
        <f t="shared" si="300"/>
        <v>5.6671345872405784E-2</v>
      </c>
      <c r="L131" t="str">
        <f t="shared" si="317"/>
        <v>42 Secretarial and related occupations</v>
      </c>
      <c r="M131" s="27">
        <f t="shared" si="301"/>
        <v>8.7899791151469064E-2</v>
      </c>
      <c r="N131" s="27">
        <f t="shared" si="301"/>
        <v>2.306617367863828E-2</v>
      </c>
      <c r="O131" s="27">
        <f t="shared" si="301"/>
        <v>0.21579085817557564</v>
      </c>
      <c r="P131" s="27">
        <f t="shared" si="301"/>
        <v>0.18179845836847452</v>
      </c>
      <c r="Q131" s="27">
        <f t="shared" si="302"/>
        <v>0.39758931654405016</v>
      </c>
      <c r="W131" t="str">
        <f t="shared" si="318"/>
        <v>42 Secretarial and related occupations</v>
      </c>
      <c r="X131" s="27">
        <f t="shared" si="303"/>
        <v>7.7038899029714392E-2</v>
      </c>
      <c r="Y131" s="27">
        <f t="shared" si="303"/>
        <v>-1.0348859265504107E-2</v>
      </c>
      <c r="Z131" s="27">
        <f t="shared" si="303"/>
        <v>0.48566582567871897</v>
      </c>
      <c r="AA131" s="27">
        <f t="shared" si="303"/>
        <v>1.0945417747089179</v>
      </c>
      <c r="AB131" s="27">
        <f t="shared" si="304"/>
        <v>1.5802076003876369</v>
      </c>
      <c r="AH131" t="str">
        <f t="shared" si="319"/>
        <v>42 Secretarial and related occupations</v>
      </c>
      <c r="AI131" s="27">
        <f t="shared" si="305"/>
        <v>3.6094494449969594E-2</v>
      </c>
      <c r="AJ131" s="27">
        <f t="shared" si="305"/>
        <v>1.3305777004099517E-2</v>
      </c>
      <c r="AK131" s="27">
        <f t="shared" si="305"/>
        <v>0.15419771838681162</v>
      </c>
      <c r="AL131" s="27">
        <f t="shared" si="305"/>
        <v>0.20542930884913857</v>
      </c>
      <c r="AM131" s="27">
        <f t="shared" si="306"/>
        <v>0.35962702723595019</v>
      </c>
      <c r="AS131" t="str">
        <f t="shared" si="320"/>
        <v>42 Secretarial and related occupations</v>
      </c>
      <c r="AT131" s="27">
        <f t="shared" si="307"/>
        <v>2.4959840066202443E-2</v>
      </c>
      <c r="AU131" s="27">
        <f t="shared" si="307"/>
        <v>6.8221816123492651E-3</v>
      </c>
      <c r="AV131" s="27">
        <f t="shared" si="307"/>
        <v>0.10451386585078892</v>
      </c>
      <c r="AW131" s="27">
        <f t="shared" si="307"/>
        <v>1.7697608241734053E-2</v>
      </c>
      <c r="AX131" s="27">
        <f t="shared" si="308"/>
        <v>0.12221147409252298</v>
      </c>
      <c r="BD131" t="str">
        <f t="shared" si="321"/>
        <v>42 Secretarial and related occupations</v>
      </c>
      <c r="BE131" s="27">
        <f t="shared" si="309"/>
        <v>-0.30255891736267904</v>
      </c>
      <c r="BF131" s="27">
        <f t="shared" si="309"/>
        <v>6.6659485284103148E-2</v>
      </c>
      <c r="BG131" s="27">
        <f t="shared" si="309"/>
        <v>-0.24250639198346891</v>
      </c>
      <c r="BH131" s="27">
        <f t="shared" si="309"/>
        <v>-1.6184223400787325</v>
      </c>
      <c r="BI131" s="27">
        <f t="shared" si="310"/>
        <v>-1.8609287320622014</v>
      </c>
      <c r="BO131" t="str">
        <f t="shared" si="322"/>
        <v>42 Secretarial and related occupations</v>
      </c>
      <c r="BP131" s="27">
        <f t="shared" si="311"/>
        <v>-0.84397791980855619</v>
      </c>
      <c r="BQ131" s="27">
        <f t="shared" si="311"/>
        <v>-0.11189196619431652</v>
      </c>
      <c r="BR131" s="27">
        <f t="shared" si="311"/>
        <v>-0.68632345799358396</v>
      </c>
      <c r="BS131" s="27">
        <f t="shared" si="311"/>
        <v>-1.5047991016924076</v>
      </c>
      <c r="BT131" s="27">
        <f t="shared" si="312"/>
        <v>-2.1911225596859918</v>
      </c>
      <c r="BZ131" t="str">
        <f t="shared" si="323"/>
        <v>42 Secretarial and related occupations</v>
      </c>
      <c r="CA131" s="68">
        <f t="shared" si="313"/>
        <v>-0.23597173224281054</v>
      </c>
      <c r="CB131" s="68">
        <f t="shared" si="313"/>
        <v>-0.48166960099379574</v>
      </c>
      <c r="CC131" s="68">
        <f t="shared" si="313"/>
        <v>-1.1412237896751156</v>
      </c>
      <c r="CD131" s="68">
        <f t="shared" si="313"/>
        <v>-0.72513503268664714</v>
      </c>
      <c r="CE131" s="68">
        <f t="shared" si="314"/>
        <v>-1.8663588223617626</v>
      </c>
      <c r="CK131" t="str">
        <f t="shared" si="324"/>
        <v>42 Secretarial and related occupations</v>
      </c>
      <c r="CL131" s="68">
        <f t="shared" si="315"/>
        <v>6.8323224042619812E-2</v>
      </c>
      <c r="CM131" s="68">
        <f t="shared" si="315"/>
        <v>-4.1695049292168163E-2</v>
      </c>
      <c r="CN131" s="68">
        <f t="shared" si="315"/>
        <v>-7.0750261254972802E-2</v>
      </c>
      <c r="CO131" s="68">
        <f t="shared" si="315"/>
        <v>-0.18545703085059034</v>
      </c>
      <c r="CP131" s="68">
        <f t="shared" si="316"/>
        <v>-0.25620729210556314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4.5641809839588859E-3</v>
      </c>
      <c r="C132" s="27">
        <f t="shared" si="299"/>
        <v>-1.2333512880366316E-3</v>
      </c>
      <c r="D132" s="27">
        <f t="shared" si="299"/>
        <v>2.4587639595784212E-3</v>
      </c>
      <c r="E132" s="27">
        <f t="shared" si="299"/>
        <v>5.977670197607643E-3</v>
      </c>
      <c r="F132" s="27">
        <f t="shared" si="300"/>
        <v>8.4364341571860641E-3</v>
      </c>
      <c r="L132" t="str">
        <f t="shared" si="317"/>
        <v>51 Skilled agricultural and related trades</v>
      </c>
      <c r="M132" s="27">
        <f t="shared" si="301"/>
        <v>2.1764948120962732E-2</v>
      </c>
      <c r="N132" s="27">
        <f t="shared" si="301"/>
        <v>-1.3403306214881783E-2</v>
      </c>
      <c r="O132" s="27">
        <f t="shared" si="301"/>
        <v>1.0214879103535121E-2</v>
      </c>
      <c r="P132" s="27">
        <f t="shared" si="301"/>
        <v>3.1702990011105964E-2</v>
      </c>
      <c r="Q132" s="27">
        <f t="shared" si="302"/>
        <v>4.1917869114641085E-2</v>
      </c>
      <c r="W132" t="str">
        <f t="shared" si="318"/>
        <v>51 Skilled agricultural and related trades</v>
      </c>
      <c r="X132" s="27">
        <f t="shared" si="303"/>
        <v>8.5154387110371044E-2</v>
      </c>
      <c r="Y132" s="27">
        <f t="shared" si="303"/>
        <v>1.2756534538215236E-2</v>
      </c>
      <c r="Z132" s="27">
        <f t="shared" si="303"/>
        <v>0.10330624362981455</v>
      </c>
      <c r="AA132" s="27">
        <f t="shared" si="303"/>
        <v>0.38176553166038962</v>
      </c>
      <c r="AB132" s="27">
        <f t="shared" si="304"/>
        <v>0.48507177529020418</v>
      </c>
      <c r="AH132" t="str">
        <f t="shared" si="319"/>
        <v>51 Skilled agricultural and related trades</v>
      </c>
      <c r="AI132" s="27">
        <f t="shared" si="305"/>
        <v>6.443358018331008E-2</v>
      </c>
      <c r="AJ132" s="27">
        <f t="shared" si="305"/>
        <v>-5.8109137336766703E-2</v>
      </c>
      <c r="AK132" s="27">
        <f t="shared" si="305"/>
        <v>2.8686443739453837E-2</v>
      </c>
      <c r="AL132" s="27">
        <f t="shared" si="305"/>
        <v>0.12244853287013524</v>
      </c>
      <c r="AM132" s="27">
        <f t="shared" si="306"/>
        <v>0.15113497660958908</v>
      </c>
      <c r="AS132" t="str">
        <f t="shared" si="320"/>
        <v>51 Skilled agricultural and related trades</v>
      </c>
      <c r="AT132" s="27">
        <f t="shared" si="307"/>
        <v>0.12234977353347559</v>
      </c>
      <c r="AU132" s="27">
        <f t="shared" si="307"/>
        <v>-9.0667691034735598E-2</v>
      </c>
      <c r="AV132" s="27">
        <f t="shared" si="307"/>
        <v>1.1320426697611685E-2</v>
      </c>
      <c r="AW132" s="27">
        <f t="shared" si="307"/>
        <v>0.14961055692214442</v>
      </c>
      <c r="AX132" s="27">
        <f t="shared" si="308"/>
        <v>0.16093098361975611</v>
      </c>
      <c r="BD132" t="str">
        <f t="shared" si="321"/>
        <v>51 Skilled agricultural and related trades</v>
      </c>
      <c r="BE132" s="27">
        <f t="shared" si="309"/>
        <v>3.3997861835535215E-3</v>
      </c>
      <c r="BF132" s="27">
        <f t="shared" si="309"/>
        <v>-0.11399286384135654</v>
      </c>
      <c r="BG132" s="27">
        <f t="shared" si="309"/>
        <v>-3.6368811560483105E-2</v>
      </c>
      <c r="BH132" s="27">
        <f t="shared" si="309"/>
        <v>1.2149374570032623E-2</v>
      </c>
      <c r="BI132" s="27">
        <f t="shared" si="310"/>
        <v>-2.4219436990450482E-2</v>
      </c>
      <c r="BO132" t="str">
        <f t="shared" si="322"/>
        <v>51 Skilled agricultural and related trades</v>
      </c>
      <c r="BP132" s="27">
        <f t="shared" si="311"/>
        <v>0.12910873266047074</v>
      </c>
      <c r="BQ132" s="27">
        <f t="shared" si="311"/>
        <v>-0.31364371637756849</v>
      </c>
      <c r="BR132" s="27">
        <f t="shared" si="311"/>
        <v>3.9871872211644011E-2</v>
      </c>
      <c r="BS132" s="27">
        <f t="shared" si="311"/>
        <v>4.1101295666078785E-2</v>
      </c>
      <c r="BT132" s="27">
        <f t="shared" si="312"/>
        <v>8.0973167877722796E-2</v>
      </c>
      <c r="BZ132" t="str">
        <f t="shared" si="323"/>
        <v>51 Skilled agricultural and related trades</v>
      </c>
      <c r="CA132" s="68">
        <f t="shared" si="313"/>
        <v>-6.9644746259157841E-2</v>
      </c>
      <c r="CB132" s="68">
        <f t="shared" si="313"/>
        <v>-0.11636423121769668</v>
      </c>
      <c r="CC132" s="68">
        <f t="shared" si="313"/>
        <v>-8.452160771610373E-4</v>
      </c>
      <c r="CD132" s="68">
        <f t="shared" si="313"/>
        <v>0.1413972541649583</v>
      </c>
      <c r="CE132" s="68">
        <f t="shared" si="314"/>
        <v>0.14055203808779726</v>
      </c>
      <c r="CK132" t="str">
        <f t="shared" si="324"/>
        <v>51 Skilled agricultural and related trades</v>
      </c>
      <c r="CL132" s="68">
        <f t="shared" si="315"/>
        <v>7.735299726953071E-2</v>
      </c>
      <c r="CM132" s="68">
        <f t="shared" si="315"/>
        <v>-0.16521372280365043</v>
      </c>
      <c r="CN132" s="68">
        <f t="shared" si="315"/>
        <v>3.0790475690280539E-2</v>
      </c>
      <c r="CO132" s="68">
        <f t="shared" si="315"/>
        <v>-0.11327010076048366</v>
      </c>
      <c r="CP132" s="68">
        <f t="shared" si="316"/>
        <v>-8.2479625070203122E-2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3.6992046511980549E-3</v>
      </c>
      <c r="C133" s="27">
        <f t="shared" si="299"/>
        <v>2.8179960018126608E-3</v>
      </c>
      <c r="D133" s="27">
        <f t="shared" si="299"/>
        <v>8.4698681209583598E-4</v>
      </c>
      <c r="E133" s="27">
        <f t="shared" si="299"/>
        <v>9.0287442890486999E-3</v>
      </c>
      <c r="F133" s="27">
        <f t="shared" si="300"/>
        <v>9.8757311011445359E-3</v>
      </c>
      <c r="L133" t="str">
        <f t="shared" si="317"/>
        <v>52 Skilled metal, electrical and electronic trades</v>
      </c>
      <c r="M133" s="27">
        <f t="shared" si="301"/>
        <v>9.4347225937767121E-2</v>
      </c>
      <c r="N133" s="27">
        <f t="shared" si="301"/>
        <v>-4.8505126220646844E-2</v>
      </c>
      <c r="O133" s="27">
        <f t="shared" si="301"/>
        <v>0.19676948728758314</v>
      </c>
      <c r="P133" s="27">
        <f t="shared" si="301"/>
        <v>0.29645151461004604</v>
      </c>
      <c r="Q133" s="27">
        <f t="shared" si="302"/>
        <v>0.49322100189762919</v>
      </c>
      <c r="W133" t="str">
        <f t="shared" si="318"/>
        <v>52 Skilled metal, electrical and electronic trades</v>
      </c>
      <c r="X133" s="27">
        <f t="shared" si="303"/>
        <v>0.13903439967086362</v>
      </c>
      <c r="Y133" s="27">
        <f t="shared" si="303"/>
        <v>-0.25571141098260664</v>
      </c>
      <c r="Z133" s="27">
        <f t="shared" si="303"/>
        <v>0.16109295675691149</v>
      </c>
      <c r="AA133" s="27">
        <f t="shared" si="303"/>
        <v>0.2897417246848184</v>
      </c>
      <c r="AB133" s="27">
        <f t="shared" si="304"/>
        <v>0.45083468144172989</v>
      </c>
      <c r="AH133" t="str">
        <f t="shared" si="319"/>
        <v>52 Skilled metal, electrical and electronic trades</v>
      </c>
      <c r="AI133" s="27">
        <f t="shared" si="305"/>
        <v>6.640144123113767E-2</v>
      </c>
      <c r="AJ133" s="27">
        <f t="shared" si="305"/>
        <v>-7.3772788952178925E-2</v>
      </c>
      <c r="AK133" s="27">
        <f t="shared" si="305"/>
        <v>4.141935952517245E-2</v>
      </c>
      <c r="AL133" s="27">
        <f t="shared" si="305"/>
        <v>0.11909265438356659</v>
      </c>
      <c r="AM133" s="27">
        <f t="shared" si="306"/>
        <v>0.16051201390873904</v>
      </c>
      <c r="AS133" t="str">
        <f t="shared" si="320"/>
        <v>52 Skilled metal, electrical and electronic trades</v>
      </c>
      <c r="AT133" s="27">
        <f t="shared" si="307"/>
        <v>0.23389445407735598</v>
      </c>
      <c r="AU133" s="27">
        <f t="shared" si="307"/>
        <v>-0.27506848607741463</v>
      </c>
      <c r="AV133" s="27">
        <f t="shared" si="307"/>
        <v>2.9385385790713148E-2</v>
      </c>
      <c r="AW133" s="27">
        <f t="shared" si="307"/>
        <v>0.29420822692928517</v>
      </c>
      <c r="AX133" s="27">
        <f t="shared" si="308"/>
        <v>0.32359361271999831</v>
      </c>
      <c r="BD133" t="str">
        <f t="shared" si="321"/>
        <v>52 Skilled metal, electrical and electronic trades</v>
      </c>
      <c r="BE133" s="27">
        <f t="shared" si="309"/>
        <v>-3.5621983138136137E-2</v>
      </c>
      <c r="BF133" s="27">
        <f t="shared" si="309"/>
        <v>-0.60624915713330019</v>
      </c>
      <c r="BG133" s="27">
        <f t="shared" si="309"/>
        <v>-4.2106374802190594E-2</v>
      </c>
      <c r="BH133" s="27">
        <f t="shared" si="309"/>
        <v>-0.23788115376765351</v>
      </c>
      <c r="BI133" s="27">
        <f t="shared" si="310"/>
        <v>-0.2799875285698441</v>
      </c>
      <c r="BO133" t="str">
        <f t="shared" si="322"/>
        <v>52 Skilled metal, electrical and electronic trades</v>
      </c>
      <c r="BP133" s="27">
        <f t="shared" si="311"/>
        <v>0.44392238655073779</v>
      </c>
      <c r="BQ133" s="27">
        <f t="shared" si="311"/>
        <v>-1.0615358035595381</v>
      </c>
      <c r="BR133" s="27">
        <f t="shared" si="311"/>
        <v>-5.3822736167639107E-2</v>
      </c>
      <c r="BS133" s="27">
        <f t="shared" si="311"/>
        <v>-0.66065373178250164</v>
      </c>
      <c r="BT133" s="27">
        <f t="shared" si="312"/>
        <v>-0.71447646795014075</v>
      </c>
      <c r="BZ133" t="str">
        <f t="shared" si="323"/>
        <v>52 Skilled metal, electrical and electronic trades</v>
      </c>
      <c r="CA133" s="68">
        <f t="shared" si="313"/>
        <v>-0.39362073624068517</v>
      </c>
      <c r="CB133" s="68">
        <f t="shared" si="313"/>
        <v>-0.44062880251460146</v>
      </c>
      <c r="CC133" s="68">
        <f t="shared" si="313"/>
        <v>5.7235338020787063E-2</v>
      </c>
      <c r="CD133" s="68">
        <f t="shared" si="313"/>
        <v>-0.80273899120694203</v>
      </c>
      <c r="CE133" s="68">
        <f t="shared" si="314"/>
        <v>-0.74550365318615497</v>
      </c>
      <c r="CK133" t="str">
        <f t="shared" si="324"/>
        <v>52 Skilled metal, electrical and electronic trades</v>
      </c>
      <c r="CL133" s="68">
        <f t="shared" si="315"/>
        <v>0.14525827592270502</v>
      </c>
      <c r="CM133" s="68">
        <f t="shared" si="315"/>
        <v>-0.19128543497547146</v>
      </c>
      <c r="CN133" s="68">
        <f t="shared" si="315"/>
        <v>0.15833037590602905</v>
      </c>
      <c r="CO133" s="68">
        <f t="shared" si="315"/>
        <v>-0.11781008525978875</v>
      </c>
      <c r="CP133" s="68">
        <f t="shared" si="316"/>
        <v>4.0520290646240298E-2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-4.4406471453355238E-3</v>
      </c>
      <c r="C134" s="27">
        <f t="shared" si="299"/>
        <v>-9.2461658754479543E-4</v>
      </c>
      <c r="D134" s="27">
        <f t="shared" si="299"/>
        <v>4.2348816960817645E-3</v>
      </c>
      <c r="E134" s="27">
        <f t="shared" si="299"/>
        <v>1.0639825909030207E-3</v>
      </c>
      <c r="F134" s="27">
        <f t="shared" si="300"/>
        <v>5.2988642869847852E-3</v>
      </c>
      <c r="L134" t="str">
        <f t="shared" si="317"/>
        <v>53 Skilled construction and building trades</v>
      </c>
      <c r="M134" s="27">
        <f t="shared" si="301"/>
        <v>2.604956140506956E-2</v>
      </c>
      <c r="N134" s="27">
        <f t="shared" si="301"/>
        <v>-5.4031603675729067E-3</v>
      </c>
      <c r="O134" s="27">
        <f t="shared" si="301"/>
        <v>2.2406968359037188E-2</v>
      </c>
      <c r="P134" s="27">
        <f t="shared" si="301"/>
        <v>4.1385098893974848E-2</v>
      </c>
      <c r="Q134" s="27">
        <f t="shared" si="302"/>
        <v>6.3792067253012036E-2</v>
      </c>
      <c r="W134" t="str">
        <f t="shared" si="318"/>
        <v>53 Skilled construction and building trades</v>
      </c>
      <c r="X134" s="27">
        <f t="shared" si="303"/>
        <v>2.6111554228046341E-2</v>
      </c>
      <c r="Y134" s="27">
        <f t="shared" si="303"/>
        <v>-8.4727026126536709E-2</v>
      </c>
      <c r="Z134" s="27">
        <f t="shared" si="303"/>
        <v>4.6962140922943374E-2</v>
      </c>
      <c r="AA134" s="27">
        <f t="shared" si="303"/>
        <v>4.9520419394713855E-2</v>
      </c>
      <c r="AB134" s="27">
        <f t="shared" si="304"/>
        <v>9.6482560317657229E-2</v>
      </c>
      <c r="AH134" t="str">
        <f t="shared" si="319"/>
        <v>53 Skilled construction and building trades</v>
      </c>
      <c r="AI134" s="27">
        <f t="shared" si="305"/>
        <v>7.7220827304591788E-2</v>
      </c>
      <c r="AJ134" s="27">
        <f t="shared" si="305"/>
        <v>-5.9915536051347917E-2</v>
      </c>
      <c r="AK134" s="27">
        <f t="shared" si="305"/>
        <v>4.0296059628840475E-2</v>
      </c>
      <c r="AL134" s="27">
        <f t="shared" si="305"/>
        <v>5.0319770420212073E-2</v>
      </c>
      <c r="AM134" s="27">
        <f t="shared" si="306"/>
        <v>9.0615830049052548E-2</v>
      </c>
      <c r="AS134" t="str">
        <f t="shared" si="320"/>
        <v>53 Skilled construction and building trades</v>
      </c>
      <c r="AT134" s="27">
        <f t="shared" si="307"/>
        <v>2.080468678321562E-2</v>
      </c>
      <c r="AU134" s="27">
        <f t="shared" si="307"/>
        <v>-3.2184477699089609E-2</v>
      </c>
      <c r="AV134" s="27">
        <f t="shared" si="307"/>
        <v>5.7532465693722501E-2</v>
      </c>
      <c r="AW134" s="27">
        <f t="shared" si="307"/>
        <v>1.5260068372330293E-2</v>
      </c>
      <c r="AX134" s="27">
        <f t="shared" si="308"/>
        <v>7.2792534066052794E-2</v>
      </c>
      <c r="BD134" t="str">
        <f t="shared" si="321"/>
        <v>53 Skilled construction and building trades</v>
      </c>
      <c r="BE134" s="27">
        <f t="shared" si="309"/>
        <v>-0.36555694580247344</v>
      </c>
      <c r="BF134" s="27">
        <f t="shared" si="309"/>
        <v>-0.18854493886845125</v>
      </c>
      <c r="BG134" s="27">
        <f t="shared" si="309"/>
        <v>-0.19999732563086425</v>
      </c>
      <c r="BH134" s="27">
        <f t="shared" si="309"/>
        <v>-0.58180459864975687</v>
      </c>
      <c r="BI134" s="27">
        <f t="shared" si="310"/>
        <v>-0.78180192428062112</v>
      </c>
      <c r="BO134" t="str">
        <f t="shared" si="322"/>
        <v>53 Skilled construction and building trades</v>
      </c>
      <c r="BP134" s="27">
        <f t="shared" si="311"/>
        <v>0.61145528272150562</v>
      </c>
      <c r="BQ134" s="27">
        <f t="shared" si="311"/>
        <v>-0.75950551453324699</v>
      </c>
      <c r="BR134" s="27">
        <f t="shared" si="311"/>
        <v>0.2474609397878611</v>
      </c>
      <c r="BS134" s="27">
        <f t="shared" si="311"/>
        <v>-0.15140228158092883</v>
      </c>
      <c r="BT134" s="27">
        <f t="shared" si="312"/>
        <v>9.6058658206932268E-2</v>
      </c>
      <c r="BZ134" t="str">
        <f t="shared" si="323"/>
        <v>53 Skilled construction and building trades</v>
      </c>
      <c r="CA134" s="68">
        <f t="shared" si="313"/>
        <v>-0.23376532393285876</v>
      </c>
      <c r="CB134" s="68">
        <f t="shared" si="313"/>
        <v>-0.2297003572768197</v>
      </c>
      <c r="CC134" s="68">
        <f t="shared" si="313"/>
        <v>0.14386519802068998</v>
      </c>
      <c r="CD134" s="68">
        <f t="shared" si="313"/>
        <v>-0.10522716283479938</v>
      </c>
      <c r="CE134" s="68">
        <f t="shared" si="314"/>
        <v>3.8638035185890596E-2</v>
      </c>
      <c r="CK134" t="str">
        <f t="shared" si="324"/>
        <v>53 Skilled construction and building trades</v>
      </c>
      <c r="CL134" s="68">
        <f t="shared" si="315"/>
        <v>7.5792614371978928E-3</v>
      </c>
      <c r="CM134" s="68">
        <f t="shared" si="315"/>
        <v>-0.19782593707755336</v>
      </c>
      <c r="CN134" s="68">
        <f t="shared" si="315"/>
        <v>-6.8438662635536551E-2</v>
      </c>
      <c r="CO134" s="68">
        <f t="shared" si="315"/>
        <v>-0.41814648099088358</v>
      </c>
      <c r="CP134" s="68">
        <f t="shared" si="316"/>
        <v>-0.48658514362642014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3.97973722753419E-3</v>
      </c>
      <c r="C135" s="27">
        <f t="shared" si="299"/>
        <v>2.7004677820189824E-3</v>
      </c>
      <c r="D135" s="27">
        <f t="shared" si="299"/>
        <v>1.4897871351418714E-2</v>
      </c>
      <c r="E135" s="27">
        <f t="shared" si="299"/>
        <v>2.2452550160472241E-2</v>
      </c>
      <c r="F135" s="27">
        <f t="shared" si="300"/>
        <v>3.7350421511890955E-2</v>
      </c>
      <c r="L135" t="str">
        <f t="shared" si="317"/>
        <v>54 Textiles, printing and other skilled trades</v>
      </c>
      <c r="M135" s="27">
        <f t="shared" si="301"/>
        <v>5.6916755282529208E-2</v>
      </c>
      <c r="N135" s="27">
        <f t="shared" si="301"/>
        <v>2.4038955435596476E-2</v>
      </c>
      <c r="O135" s="27">
        <f t="shared" si="301"/>
        <v>0.13964919767743927</v>
      </c>
      <c r="P135" s="27">
        <f t="shared" si="301"/>
        <v>0.27939945547819156</v>
      </c>
      <c r="Q135" s="27">
        <f t="shared" si="302"/>
        <v>0.41904865315563083</v>
      </c>
      <c r="W135" t="str">
        <f t="shared" si="318"/>
        <v>54 Textiles, printing and other skilled trades</v>
      </c>
      <c r="X135" s="27">
        <f t="shared" si="303"/>
        <v>5.5487010815099547E-2</v>
      </c>
      <c r="Y135" s="27">
        <f t="shared" si="303"/>
        <v>-6.6240769833502799E-2</v>
      </c>
      <c r="Z135" s="27">
        <f t="shared" si="303"/>
        <v>0.30659249291505408</v>
      </c>
      <c r="AA135" s="27">
        <f t="shared" si="303"/>
        <v>0.44096081885697203</v>
      </c>
      <c r="AB135" s="27">
        <f t="shared" si="304"/>
        <v>0.74755331177202611</v>
      </c>
      <c r="AH135" t="str">
        <f t="shared" si="319"/>
        <v>54 Textiles, printing and other skilled trades</v>
      </c>
      <c r="AI135" s="27">
        <f t="shared" si="305"/>
        <v>4.2852365824408434E-3</v>
      </c>
      <c r="AJ135" s="27">
        <f t="shared" si="305"/>
        <v>-1.7492098066026418E-2</v>
      </c>
      <c r="AK135" s="27">
        <f t="shared" si="305"/>
        <v>4.5970399542199836E-2</v>
      </c>
      <c r="AL135" s="27">
        <f t="shared" si="305"/>
        <v>0.11629074014305063</v>
      </c>
      <c r="AM135" s="27">
        <f t="shared" si="306"/>
        <v>0.16226113968525047</v>
      </c>
      <c r="AS135" t="str">
        <f t="shared" si="320"/>
        <v>54 Textiles, printing and other skilled trades</v>
      </c>
      <c r="AT135" s="27">
        <f t="shared" si="307"/>
        <v>1.3895893866768039E-2</v>
      </c>
      <c r="AU135" s="27">
        <f t="shared" si="307"/>
        <v>-2.4263572661591071E-2</v>
      </c>
      <c r="AV135" s="27">
        <f t="shared" si="307"/>
        <v>8.2530037311139948E-2</v>
      </c>
      <c r="AW135" s="27">
        <f t="shared" si="307"/>
        <v>0.13481393563969257</v>
      </c>
      <c r="AX135" s="27">
        <f t="shared" si="308"/>
        <v>0.21734397295083252</v>
      </c>
      <c r="BD135" t="str">
        <f t="shared" si="321"/>
        <v>54 Textiles, printing and other skilled trades</v>
      </c>
      <c r="BE135" s="27">
        <f t="shared" si="309"/>
        <v>-0.18406016404605952</v>
      </c>
      <c r="BF135" s="27">
        <f t="shared" si="309"/>
        <v>-0.10313941234537349</v>
      </c>
      <c r="BG135" s="27">
        <f t="shared" si="309"/>
        <v>0.37227213679459092</v>
      </c>
      <c r="BH135" s="27">
        <f t="shared" si="309"/>
        <v>0.32250381503550107</v>
      </c>
      <c r="BI135" s="27">
        <f t="shared" si="310"/>
        <v>0.694775951830092</v>
      </c>
      <c r="BO135" t="str">
        <f t="shared" si="322"/>
        <v>54 Textiles, printing and other skilled trades</v>
      </c>
      <c r="BP135" s="27">
        <f t="shared" si="311"/>
        <v>-0.35321161230022957</v>
      </c>
      <c r="BQ135" s="27">
        <f t="shared" si="311"/>
        <v>-0.21862829377727078</v>
      </c>
      <c r="BR135" s="27">
        <f t="shared" si="311"/>
        <v>-9.4991511118025951E-2</v>
      </c>
      <c r="BS135" s="27">
        <f t="shared" si="311"/>
        <v>-0.26347025705688432</v>
      </c>
      <c r="BT135" s="27">
        <f t="shared" si="312"/>
        <v>-0.35846176817491027</v>
      </c>
      <c r="BZ135" t="str">
        <f t="shared" si="323"/>
        <v>54 Textiles, printing and other skilled trades</v>
      </c>
      <c r="CA135" s="68">
        <f t="shared" si="313"/>
        <v>-0.33282477431720325</v>
      </c>
      <c r="CB135" s="68">
        <f t="shared" si="313"/>
        <v>-0.29644348170732004</v>
      </c>
      <c r="CC135" s="68">
        <f t="shared" si="313"/>
        <v>0.23624554665263164</v>
      </c>
      <c r="CD135" s="68">
        <f t="shared" si="313"/>
        <v>-0.36446046380589059</v>
      </c>
      <c r="CE135" s="68">
        <f t="shared" si="314"/>
        <v>-0.12821491715325894</v>
      </c>
      <c r="CK135" t="str">
        <f t="shared" si="324"/>
        <v>54 Textiles, printing and other skilled trades</v>
      </c>
      <c r="CL135" s="68">
        <f t="shared" si="315"/>
        <v>-2.2044554597240862E-2</v>
      </c>
      <c r="CM135" s="68">
        <f t="shared" si="315"/>
        <v>-0.10540480425253029</v>
      </c>
      <c r="CN135" s="68">
        <f t="shared" si="315"/>
        <v>-0.12382206221119507</v>
      </c>
      <c r="CO135" s="68">
        <f t="shared" si="315"/>
        <v>-0.16836370506236498</v>
      </c>
      <c r="CP135" s="68">
        <f t="shared" si="316"/>
        <v>-0.29218576727356005</v>
      </c>
    </row>
    <row r="136" spans="1:94" x14ac:dyDescent="0.2">
      <c r="A136" t="str">
        <f t="shared" si="298"/>
        <v>61 Caring personal service occupations</v>
      </c>
      <c r="B136" s="27">
        <f t="shared" si="299"/>
        <v>8.2880216366171822E-3</v>
      </c>
      <c r="C136" s="27">
        <f t="shared" si="299"/>
        <v>-1.3705523124782348E-5</v>
      </c>
      <c r="D136" s="27">
        <f t="shared" si="299"/>
        <v>1.1717644660240119E-2</v>
      </c>
      <c r="E136" s="27">
        <f t="shared" si="299"/>
        <v>1.8440786293773916E-2</v>
      </c>
      <c r="F136" s="27">
        <f t="shared" si="300"/>
        <v>3.0158430954014034E-2</v>
      </c>
      <c r="L136" t="str">
        <f t="shared" si="317"/>
        <v>61 Caring personal service occupations</v>
      </c>
      <c r="M136" s="27">
        <f t="shared" si="301"/>
        <v>0.6189880478913814</v>
      </c>
      <c r="N136" s="27">
        <f t="shared" si="301"/>
        <v>-1.3958362589444606E-2</v>
      </c>
      <c r="O136" s="27">
        <f t="shared" si="301"/>
        <v>0.61349617597672834</v>
      </c>
      <c r="P136" s="27">
        <f t="shared" si="301"/>
        <v>0.85681739236383425</v>
      </c>
      <c r="Q136" s="27">
        <f t="shared" si="302"/>
        <v>1.4703135683405626</v>
      </c>
      <c r="W136" t="str">
        <f t="shared" si="318"/>
        <v>61 Caring personal service occupations</v>
      </c>
      <c r="X136" s="27">
        <f t="shared" si="303"/>
        <v>1.1792644731500737</v>
      </c>
      <c r="Y136" s="27">
        <f t="shared" si="303"/>
        <v>-0.39183190384963673</v>
      </c>
      <c r="Z136" s="27">
        <f t="shared" si="303"/>
        <v>0.82859979138276607</v>
      </c>
      <c r="AA136" s="27">
        <f t="shared" si="303"/>
        <v>1.0649468486657447</v>
      </c>
      <c r="AB136" s="27">
        <f t="shared" si="304"/>
        <v>1.8935466400485108</v>
      </c>
      <c r="AH136" t="str">
        <f t="shared" si="319"/>
        <v>61 Caring personal service occupations</v>
      </c>
      <c r="AI136" s="27">
        <f t="shared" si="305"/>
        <v>0.48233342233759346</v>
      </c>
      <c r="AJ136" s="27">
        <f t="shared" si="305"/>
        <v>-0.21814943900510109</v>
      </c>
      <c r="AK136" s="27">
        <f t="shared" si="305"/>
        <v>6.8444828389646162E-2</v>
      </c>
      <c r="AL136" s="27">
        <f t="shared" si="305"/>
        <v>0.25338063754442341</v>
      </c>
      <c r="AM136" s="27">
        <f t="shared" si="306"/>
        <v>0.32182546593406958</v>
      </c>
      <c r="AS136" t="str">
        <f t="shared" si="320"/>
        <v>61 Caring personal service occupations</v>
      </c>
      <c r="AT136" s="27">
        <f t="shared" si="307"/>
        <v>0.37785009078001686</v>
      </c>
      <c r="AU136" s="27">
        <f t="shared" si="307"/>
        <v>-0.11086234468337919</v>
      </c>
      <c r="AV136" s="27">
        <f t="shared" si="307"/>
        <v>4.5032608849897127E-2</v>
      </c>
      <c r="AW136" s="27">
        <f t="shared" si="307"/>
        <v>0.13049303875025009</v>
      </c>
      <c r="AX136" s="27">
        <f t="shared" si="308"/>
        <v>0.17552564760014722</v>
      </c>
      <c r="BD136" t="str">
        <f t="shared" si="321"/>
        <v>61 Caring personal service occupations</v>
      </c>
      <c r="BE136" s="27">
        <f t="shared" si="309"/>
        <v>1.4089635708682238</v>
      </c>
      <c r="BF136" s="27">
        <f t="shared" si="309"/>
        <v>-0.12057045165245839</v>
      </c>
      <c r="BG136" s="27">
        <f t="shared" si="309"/>
        <v>0.43416161302792666</v>
      </c>
      <c r="BH136" s="27">
        <f t="shared" si="309"/>
        <v>1.6228274444495341</v>
      </c>
      <c r="BI136" s="27">
        <f t="shared" si="310"/>
        <v>2.0569890574774607</v>
      </c>
      <c r="BO136" t="str">
        <f t="shared" si="322"/>
        <v>61 Caring personal service occupations</v>
      </c>
      <c r="BP136" s="27">
        <f t="shared" si="311"/>
        <v>1.2348999498478008E-2</v>
      </c>
      <c r="BQ136" s="27">
        <f t="shared" si="311"/>
        <v>-0.76949298460681081</v>
      </c>
      <c r="BR136" s="27">
        <f t="shared" si="311"/>
        <v>-0.22578061335561017</v>
      </c>
      <c r="BS136" s="27">
        <f t="shared" si="311"/>
        <v>-1.2635134390824918</v>
      </c>
      <c r="BT136" s="27">
        <f t="shared" si="312"/>
        <v>-1.489294052438102</v>
      </c>
      <c r="BZ136" t="str">
        <f t="shared" si="323"/>
        <v>61 Caring personal service occupations</v>
      </c>
      <c r="CA136" s="68">
        <f t="shared" si="313"/>
        <v>-0.87810756399351275</v>
      </c>
      <c r="CB136" s="68">
        <f t="shared" si="313"/>
        <v>-0.35620663490755944</v>
      </c>
      <c r="CC136" s="68">
        <f t="shared" si="313"/>
        <v>-0.19760255338579391</v>
      </c>
      <c r="CD136" s="68">
        <f t="shared" si="313"/>
        <v>-0.20924038683198276</v>
      </c>
      <c r="CE136" s="68">
        <f t="shared" si="314"/>
        <v>-0.40684294021777667</v>
      </c>
      <c r="CK136" t="str">
        <f t="shared" si="324"/>
        <v>61 Caring personal service occupations</v>
      </c>
      <c r="CL136" s="68">
        <f t="shared" si="315"/>
        <v>-2.7285271452696547E-2</v>
      </c>
      <c r="CM136" s="68">
        <f t="shared" si="315"/>
        <v>-4.1118376928126477E-3</v>
      </c>
      <c r="CN136" s="68">
        <f t="shared" si="315"/>
        <v>7.973416778179987E-2</v>
      </c>
      <c r="CO136" s="68">
        <f t="shared" si="315"/>
        <v>0.11085616587233299</v>
      </c>
      <c r="CP136" s="68">
        <f t="shared" si="316"/>
        <v>0.19059033365413286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7.0279290717179775E-3</v>
      </c>
      <c r="C137" s="27">
        <f t="shared" si="299"/>
        <v>1.3989873225707973E-3</v>
      </c>
      <c r="D137" s="27">
        <f t="shared" si="299"/>
        <v>2.9040069265503649E-3</v>
      </c>
      <c r="E137" s="27">
        <f t="shared" si="299"/>
        <v>8.2588208780475861E-3</v>
      </c>
      <c r="F137" s="27">
        <f t="shared" si="300"/>
        <v>1.1162827804597951E-2</v>
      </c>
      <c r="L137" t="str">
        <f t="shared" si="317"/>
        <v>62 Leisure, travel and related personal service occupations</v>
      </c>
      <c r="M137" s="27">
        <f t="shared" si="301"/>
        <v>8.5991647480729239E-2</v>
      </c>
      <c r="N137" s="27">
        <f t="shared" si="301"/>
        <v>-1.479197665674975E-2</v>
      </c>
      <c r="O137" s="27">
        <f t="shared" si="301"/>
        <v>4.1693180992449841E-2</v>
      </c>
      <c r="P137" s="27">
        <f t="shared" si="301"/>
        <v>0.12158604583461202</v>
      </c>
      <c r="Q137" s="27">
        <f t="shared" si="302"/>
        <v>0.16327922682706186</v>
      </c>
      <c r="W137" t="str">
        <f t="shared" si="318"/>
        <v>62 Leisure, travel and related personal service occupations</v>
      </c>
      <c r="X137" s="27">
        <f t="shared" si="303"/>
        <v>0.40001148835589495</v>
      </c>
      <c r="Y137" s="27">
        <f t="shared" si="303"/>
        <v>-0.17995783051654435</v>
      </c>
      <c r="Z137" s="27">
        <f t="shared" si="303"/>
        <v>0.25570125512167641</v>
      </c>
      <c r="AA137" s="27">
        <f t="shared" si="303"/>
        <v>0.6137385222501246</v>
      </c>
      <c r="AB137" s="27">
        <f t="shared" si="304"/>
        <v>0.869439777371801</v>
      </c>
      <c r="AH137" t="str">
        <f t="shared" si="319"/>
        <v>62 Leisure, travel and related personal service occupations</v>
      </c>
      <c r="AI137" s="27">
        <f t="shared" si="305"/>
        <v>0.18373438017480681</v>
      </c>
      <c r="AJ137" s="27">
        <f t="shared" si="305"/>
        <v>-8.3825405437726319E-2</v>
      </c>
      <c r="AK137" s="27">
        <f t="shared" si="305"/>
        <v>3.9347468109608763E-2</v>
      </c>
      <c r="AL137" s="27">
        <f t="shared" si="305"/>
        <v>0.28153622717238325</v>
      </c>
      <c r="AM137" s="27">
        <f t="shared" si="306"/>
        <v>0.32088369528199201</v>
      </c>
      <c r="AS137" t="str">
        <f t="shared" si="320"/>
        <v>62 Leisure, travel and related personal service occupations</v>
      </c>
      <c r="AT137" s="27">
        <f t="shared" si="307"/>
        <v>0.23899123620328977</v>
      </c>
      <c r="AU137" s="27">
        <f t="shared" si="307"/>
        <v>-1.0733471814853512E-2</v>
      </c>
      <c r="AV137" s="27">
        <f t="shared" si="307"/>
        <v>8.0847930394311929E-2</v>
      </c>
      <c r="AW137" s="27">
        <f t="shared" si="307"/>
        <v>0.49369726370049372</v>
      </c>
      <c r="AX137" s="27">
        <f t="shared" si="308"/>
        <v>0.57454519409480564</v>
      </c>
      <c r="BD137" t="str">
        <f t="shared" si="321"/>
        <v>62 Leisure, travel and related personal service occupations</v>
      </c>
      <c r="BE137" s="27">
        <f t="shared" si="309"/>
        <v>-0.19348631195910793</v>
      </c>
      <c r="BF137" s="27">
        <f t="shared" si="309"/>
        <v>-5.6822642841491522E-2</v>
      </c>
      <c r="BG137" s="27">
        <f t="shared" si="309"/>
        <v>-0.3325008167645831</v>
      </c>
      <c r="BH137" s="27">
        <f t="shared" si="309"/>
        <v>-0.2922327917707821</v>
      </c>
      <c r="BI137" s="27">
        <f t="shared" si="310"/>
        <v>-0.62473360853536519</v>
      </c>
      <c r="BO137" t="str">
        <f t="shared" si="322"/>
        <v>62 Leisure, travel and related personal service occupations</v>
      </c>
      <c r="BP137" s="27">
        <f t="shared" si="311"/>
        <v>-0.24901898529603628</v>
      </c>
      <c r="BQ137" s="27">
        <f t="shared" si="311"/>
        <v>-0.31153119428440634</v>
      </c>
      <c r="BR137" s="27">
        <f t="shared" si="311"/>
        <v>-0.44490014779378662</v>
      </c>
      <c r="BS137" s="27">
        <f t="shared" si="311"/>
        <v>-0.5280380840632084</v>
      </c>
      <c r="BT137" s="27">
        <f t="shared" si="312"/>
        <v>-0.97293823185699502</v>
      </c>
      <c r="BZ137" t="str">
        <f t="shared" si="323"/>
        <v>62 Leisure, travel and related personal service occupations</v>
      </c>
      <c r="CA137" s="68">
        <f t="shared" si="313"/>
        <v>3.9166657712214725E-2</v>
      </c>
      <c r="CB137" s="68">
        <f t="shared" si="313"/>
        <v>-0.38694671019615368</v>
      </c>
      <c r="CC137" s="68">
        <f t="shared" si="313"/>
        <v>-0.14386471541953694</v>
      </c>
      <c r="CD137" s="68">
        <f t="shared" si="313"/>
        <v>-0.43652046967590485</v>
      </c>
      <c r="CE137" s="68">
        <f t="shared" si="314"/>
        <v>-0.58038518509544179</v>
      </c>
      <c r="CK137" t="str">
        <f t="shared" si="324"/>
        <v>62 Leisure, travel and related personal service occupations</v>
      </c>
      <c r="CL137" s="68">
        <f t="shared" si="315"/>
        <v>3.7982260398183643E-2</v>
      </c>
      <c r="CM137" s="68">
        <f t="shared" si="315"/>
        <v>-0.10014662609369374</v>
      </c>
      <c r="CN137" s="68">
        <f t="shared" si="315"/>
        <v>-0.14445589468937103</v>
      </c>
      <c r="CO137" s="68">
        <f t="shared" si="315"/>
        <v>-6.7506921727922942E-2</v>
      </c>
      <c r="CP137" s="68">
        <f t="shared" si="316"/>
        <v>-0.21196281641729398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1.9909476334847593E-4</v>
      </c>
      <c r="C138" s="27">
        <f t="shared" si="299"/>
        <v>-4.8034704377289969E-5</v>
      </c>
      <c r="D138" s="27">
        <f t="shared" si="299"/>
        <v>2.5368817120620868E-4</v>
      </c>
      <c r="E138" s="27">
        <f t="shared" si="299"/>
        <v>6.6131553584334929E-4</v>
      </c>
      <c r="F138" s="27">
        <f t="shared" si="300"/>
        <v>9.1500370704955796E-4</v>
      </c>
      <c r="L138" t="str">
        <f t="shared" si="317"/>
        <v>63 Community and civil enforcement occupations</v>
      </c>
      <c r="M138" s="27">
        <f t="shared" si="301"/>
        <v>-2.0935615153271775E-4</v>
      </c>
      <c r="N138" s="27">
        <f t="shared" si="301"/>
        <v>9.209024852991788E-3</v>
      </c>
      <c r="O138" s="27">
        <f t="shared" si="301"/>
        <v>-6.1245010131909458E-3</v>
      </c>
      <c r="P138" s="27">
        <f t="shared" si="301"/>
        <v>1.0971229816233739E-2</v>
      </c>
      <c r="Q138" s="27">
        <f t="shared" si="302"/>
        <v>4.8467288030427935E-3</v>
      </c>
      <c r="W138" t="str">
        <f t="shared" si="318"/>
        <v>63 Community and civil enforcement occupations</v>
      </c>
      <c r="X138" s="27">
        <f t="shared" si="303"/>
        <v>-4.9257988788224683E-4</v>
      </c>
      <c r="Y138" s="27">
        <f t="shared" si="303"/>
        <v>7.6946598458941667E-3</v>
      </c>
      <c r="Z138" s="27">
        <f t="shared" si="303"/>
        <v>-1.4878391430824117E-3</v>
      </c>
      <c r="AA138" s="27">
        <f t="shared" si="303"/>
        <v>2.4395352148736102E-2</v>
      </c>
      <c r="AB138" s="27">
        <f t="shared" si="304"/>
        <v>2.290751300565369E-2</v>
      </c>
      <c r="AH138" t="str">
        <f t="shared" si="319"/>
        <v>63 Community and civil enforcement occupations</v>
      </c>
      <c r="AI138" s="27">
        <f t="shared" si="305"/>
        <v>-1.9433966750570589E-3</v>
      </c>
      <c r="AJ138" s="27">
        <f t="shared" si="305"/>
        <v>7.6767605848714025E-3</v>
      </c>
      <c r="AK138" s="27">
        <f t="shared" si="305"/>
        <v>-9.5751749282547288E-3</v>
      </c>
      <c r="AL138" s="27">
        <f t="shared" si="305"/>
        <v>4.7067654077820563E-3</v>
      </c>
      <c r="AM138" s="27">
        <f t="shared" si="306"/>
        <v>-4.8684095204726725E-3</v>
      </c>
      <c r="AS138" t="str">
        <f t="shared" si="320"/>
        <v>63 Community and civil enforcement occupations</v>
      </c>
      <c r="AT138" s="27">
        <f t="shared" si="307"/>
        <v>-4.7323162573447569E-3</v>
      </c>
      <c r="AU138" s="27">
        <f t="shared" si="307"/>
        <v>5.2277508395401386E-3</v>
      </c>
      <c r="AV138" s="27">
        <f t="shared" si="307"/>
        <v>-9.1584078238176186E-3</v>
      </c>
      <c r="AW138" s="27">
        <f t="shared" si="307"/>
        <v>1.0404367711301689E-3</v>
      </c>
      <c r="AX138" s="27">
        <f t="shared" si="308"/>
        <v>-8.1179710526874498E-3</v>
      </c>
      <c r="BD138" t="str">
        <f t="shared" si="321"/>
        <v>63 Community and civil enforcement occupations</v>
      </c>
      <c r="BE138" s="27">
        <f t="shared" si="309"/>
        <v>-3.7419368460955768E-2</v>
      </c>
      <c r="BF138" s="27">
        <f t="shared" si="309"/>
        <v>3.2017001985475371E-2</v>
      </c>
      <c r="BG138" s="27">
        <f t="shared" si="309"/>
        <v>-3.707865744186023E-2</v>
      </c>
      <c r="BH138" s="27">
        <f t="shared" si="309"/>
        <v>7.3944613636968554E-3</v>
      </c>
      <c r="BI138" s="27">
        <f t="shared" si="310"/>
        <v>-2.9684196078163375E-2</v>
      </c>
      <c r="BO138" t="str">
        <f t="shared" si="322"/>
        <v>63 Community and civil enforcement occupations</v>
      </c>
      <c r="BP138" s="27">
        <f t="shared" si="311"/>
        <v>-1.7737114136883697E-2</v>
      </c>
      <c r="BQ138" s="27">
        <f t="shared" si="311"/>
        <v>2.0765300853116841E-2</v>
      </c>
      <c r="BR138" s="27">
        <f t="shared" si="311"/>
        <v>-4.1407336090457381E-2</v>
      </c>
      <c r="BS138" s="27">
        <f t="shared" si="311"/>
        <v>-8.3502256658246621E-4</v>
      </c>
      <c r="BT138" s="27">
        <f t="shared" si="312"/>
        <v>-4.2242358657039847E-2</v>
      </c>
      <c r="BZ138" t="str">
        <f t="shared" si="323"/>
        <v>63 Community and civil enforcement occupations</v>
      </c>
      <c r="CA138" s="68">
        <f t="shared" si="313"/>
        <v>-2.1334861219674831E-2</v>
      </c>
      <c r="CB138" s="68">
        <f t="shared" si="313"/>
        <v>1.8738296452579101E-2</v>
      </c>
      <c r="CC138" s="68">
        <f t="shared" si="313"/>
        <v>-3.2734370908825847E-2</v>
      </c>
      <c r="CD138" s="68">
        <f t="shared" si="313"/>
        <v>-9.1596370611164851E-3</v>
      </c>
      <c r="CE138" s="68">
        <f t="shared" si="314"/>
        <v>-4.1894007969942332E-2</v>
      </c>
      <c r="CK138" t="str">
        <f t="shared" si="324"/>
        <v>63 Community and civil enforcement occupations</v>
      </c>
      <c r="CL138" s="68">
        <f t="shared" si="315"/>
        <v>-7.3737906817349895E-3</v>
      </c>
      <c r="CM138" s="68">
        <f t="shared" si="315"/>
        <v>7.0367719652899008E-3</v>
      </c>
      <c r="CN138" s="68">
        <f t="shared" si="315"/>
        <v>-1.620057480793919E-2</v>
      </c>
      <c r="CO138" s="68">
        <f t="shared" si="315"/>
        <v>-3.9757138381135634E-3</v>
      </c>
      <c r="CP138" s="68">
        <f t="shared" si="316"/>
        <v>-2.0176288646052754E-2</v>
      </c>
    </row>
    <row r="139" spans="1:94" x14ac:dyDescent="0.2">
      <c r="A139" t="str">
        <f t="shared" si="298"/>
        <v>71 Sales occupations</v>
      </c>
      <c r="B139" s="27">
        <f t="shared" si="299"/>
        <v>1.8303849062966671E-2</v>
      </c>
      <c r="C139" s="27">
        <f t="shared" si="299"/>
        <v>-8.519305690318793E-3</v>
      </c>
      <c r="D139" s="27">
        <f t="shared" si="299"/>
        <v>1.5674249489399883E-2</v>
      </c>
      <c r="E139" s="27">
        <f t="shared" si="299"/>
        <v>3.6858907404852509E-2</v>
      </c>
      <c r="F139" s="27">
        <f t="shared" si="300"/>
        <v>5.2533156894252392E-2</v>
      </c>
      <c r="L139" t="str">
        <f t="shared" si="317"/>
        <v>71 Sales occupations</v>
      </c>
      <c r="M139" s="27">
        <f t="shared" si="301"/>
        <v>0.23494774412052855</v>
      </c>
      <c r="N139" s="27">
        <f t="shared" si="301"/>
        <v>0.13109140553608278</v>
      </c>
      <c r="O139" s="27">
        <f t="shared" si="301"/>
        <v>0.31590951444733828</v>
      </c>
      <c r="P139" s="27">
        <f t="shared" si="301"/>
        <v>0.77576768683521058</v>
      </c>
      <c r="Q139" s="27">
        <f t="shared" si="302"/>
        <v>1.0916772012825489</v>
      </c>
      <c r="W139" t="str">
        <f t="shared" si="318"/>
        <v>71 Sales occupations</v>
      </c>
      <c r="X139" s="27">
        <f t="shared" si="303"/>
        <v>0.57620591595275705</v>
      </c>
      <c r="Y139" s="27">
        <f t="shared" si="303"/>
        <v>0.10854439908480717</v>
      </c>
      <c r="Z139" s="27">
        <f t="shared" si="303"/>
        <v>0.54829882188532508</v>
      </c>
      <c r="AA139" s="27">
        <f t="shared" si="303"/>
        <v>1.5350332266299302</v>
      </c>
      <c r="AB139" s="27">
        <f t="shared" si="304"/>
        <v>2.0833320485152553</v>
      </c>
      <c r="AH139" t="str">
        <f t="shared" si="319"/>
        <v>71 Sales occupations</v>
      </c>
      <c r="AI139" s="27">
        <f t="shared" si="305"/>
        <v>8.0875723937512634E-2</v>
      </c>
      <c r="AJ139" s="27">
        <f t="shared" si="305"/>
        <v>4.7819489054917286E-2</v>
      </c>
      <c r="AK139" s="27">
        <f t="shared" si="305"/>
        <v>7.4430463439928429E-2</v>
      </c>
      <c r="AL139" s="27">
        <f t="shared" si="305"/>
        <v>0.34111002931103607</v>
      </c>
      <c r="AM139" s="27">
        <f t="shared" si="306"/>
        <v>0.4155404927509645</v>
      </c>
      <c r="AS139" t="str">
        <f t="shared" si="320"/>
        <v>71 Sales occupations</v>
      </c>
      <c r="AT139" s="27">
        <f t="shared" si="307"/>
        <v>2.2813415196760278E-2</v>
      </c>
      <c r="AU139" s="27">
        <f t="shared" si="307"/>
        <v>2.2583184078136975E-2</v>
      </c>
      <c r="AV139" s="27">
        <f t="shared" si="307"/>
        <v>5.2384815788286687E-3</v>
      </c>
      <c r="AW139" s="27">
        <f t="shared" si="307"/>
        <v>0.25020710062450702</v>
      </c>
      <c r="AX139" s="27">
        <f t="shared" si="308"/>
        <v>0.25544558220333569</v>
      </c>
      <c r="BD139" t="str">
        <f t="shared" si="321"/>
        <v>71 Sales occupations</v>
      </c>
      <c r="BE139" s="27">
        <f t="shared" si="309"/>
        <v>-0.45098319450032953</v>
      </c>
      <c r="BF139" s="27">
        <f t="shared" si="309"/>
        <v>0.81939741318598536</v>
      </c>
      <c r="BG139" s="27">
        <f t="shared" si="309"/>
        <v>-7.1983973290102199E-2</v>
      </c>
      <c r="BH139" s="27">
        <f t="shared" si="309"/>
        <v>0.3296780410017206</v>
      </c>
      <c r="BI139" s="27">
        <f t="shared" si="310"/>
        <v>0.2576940677116184</v>
      </c>
      <c r="BO139" t="str">
        <f t="shared" si="322"/>
        <v>71 Sales occupations</v>
      </c>
      <c r="BP139" s="27">
        <f t="shared" si="311"/>
        <v>-0.84224132688759745</v>
      </c>
      <c r="BQ139" s="27">
        <f t="shared" si="311"/>
        <v>-0.42003181689577129</v>
      </c>
      <c r="BR139" s="27">
        <f t="shared" si="311"/>
        <v>-0.40379962243236811</v>
      </c>
      <c r="BS139" s="27">
        <f t="shared" si="311"/>
        <v>-1.4130079884260827</v>
      </c>
      <c r="BT139" s="27">
        <f t="shared" si="312"/>
        <v>-1.8168076108584508</v>
      </c>
      <c r="BZ139" t="str">
        <f t="shared" si="323"/>
        <v>71 Sales occupations</v>
      </c>
      <c r="CA139" s="68">
        <f t="shared" si="313"/>
        <v>-0.39738729663332695</v>
      </c>
      <c r="CB139" s="68">
        <f t="shared" si="313"/>
        <v>-0.73514824410021262</v>
      </c>
      <c r="CC139" s="68">
        <f t="shared" si="313"/>
        <v>-0.63316000626962055</v>
      </c>
      <c r="CD139" s="68">
        <f t="shared" si="313"/>
        <v>-2.6184440453010822</v>
      </c>
      <c r="CE139" s="68">
        <f t="shared" si="314"/>
        <v>-3.2516040515707028</v>
      </c>
      <c r="CK139" t="str">
        <f t="shared" si="324"/>
        <v>71 Sales occupations</v>
      </c>
      <c r="CL139" s="68">
        <f t="shared" si="315"/>
        <v>-1.7302903310496998E-2</v>
      </c>
      <c r="CM139" s="68">
        <f t="shared" si="315"/>
        <v>-0.22171953223240015</v>
      </c>
      <c r="CN139" s="68">
        <f t="shared" si="315"/>
        <v>-0.12213434630701481</v>
      </c>
      <c r="CO139" s="68">
        <f t="shared" si="315"/>
        <v>-0.23170327689763148</v>
      </c>
      <c r="CP139" s="68">
        <f t="shared" si="316"/>
        <v>-0.35383762320464629</v>
      </c>
    </row>
    <row r="140" spans="1:94" x14ac:dyDescent="0.2">
      <c r="A140" t="str">
        <f t="shared" si="298"/>
        <v>72 Customer service occupations</v>
      </c>
      <c r="B140" s="27">
        <f t="shared" si="299"/>
        <v>6.0184919254594217E-3</v>
      </c>
      <c r="C140" s="27">
        <f t="shared" si="299"/>
        <v>5.4993529980785286E-3</v>
      </c>
      <c r="D140" s="27">
        <f t="shared" si="299"/>
        <v>1.4010022521325285E-2</v>
      </c>
      <c r="E140" s="27">
        <f t="shared" si="299"/>
        <v>1.7585270938452732E-2</v>
      </c>
      <c r="F140" s="27">
        <f t="shared" si="300"/>
        <v>3.1595293459778018E-2</v>
      </c>
      <c r="L140" t="str">
        <f t="shared" si="317"/>
        <v>72 Customer service occupations</v>
      </c>
      <c r="M140" s="27">
        <f t="shared" si="301"/>
        <v>0.11045655159190604</v>
      </c>
      <c r="N140" s="27">
        <f t="shared" si="301"/>
        <v>2.3767059733910467E-2</v>
      </c>
      <c r="O140" s="27">
        <f t="shared" si="301"/>
        <v>0.15111370489372944</v>
      </c>
      <c r="P140" s="27">
        <f t="shared" si="301"/>
        <v>0.22542387403686126</v>
      </c>
      <c r="Q140" s="27">
        <f t="shared" si="302"/>
        <v>0.3765375789305907</v>
      </c>
      <c r="W140" t="str">
        <f t="shared" si="318"/>
        <v>72 Customer service occupations</v>
      </c>
      <c r="X140" s="27">
        <f t="shared" si="303"/>
        <v>0.25515720589092061</v>
      </c>
      <c r="Y140" s="27">
        <f t="shared" si="303"/>
        <v>4.0891708361276757E-2</v>
      </c>
      <c r="Z140" s="27">
        <f t="shared" si="303"/>
        <v>0.32870065840842955</v>
      </c>
      <c r="AA140" s="27">
        <f t="shared" si="303"/>
        <v>0.57803410156180401</v>
      </c>
      <c r="AB140" s="27">
        <f t="shared" si="304"/>
        <v>0.90673475997023356</v>
      </c>
      <c r="AH140" t="str">
        <f t="shared" si="319"/>
        <v>72 Customer service occupations</v>
      </c>
      <c r="AI140" s="27">
        <f t="shared" si="305"/>
        <v>9.3748427299630621E-2</v>
      </c>
      <c r="AJ140" s="27">
        <f t="shared" si="305"/>
        <v>5.3822499262689449E-2</v>
      </c>
      <c r="AK140" s="27">
        <f t="shared" si="305"/>
        <v>0.10301437357246435</v>
      </c>
      <c r="AL140" s="27">
        <f t="shared" si="305"/>
        <v>0.15489353292721664</v>
      </c>
      <c r="AM140" s="27">
        <f t="shared" si="306"/>
        <v>0.25790790649968098</v>
      </c>
      <c r="AS140" t="str">
        <f t="shared" si="320"/>
        <v>72 Customer service occupations</v>
      </c>
      <c r="AT140" s="27">
        <f t="shared" si="307"/>
        <v>0.10146950020003731</v>
      </c>
      <c r="AU140" s="27">
        <f t="shared" si="307"/>
        <v>1.0299624427913656E-2</v>
      </c>
      <c r="AV140" s="27">
        <f t="shared" si="307"/>
        <v>7.9917111142778552E-2</v>
      </c>
      <c r="AW140" s="27">
        <f t="shared" si="307"/>
        <v>8.732462242854877E-2</v>
      </c>
      <c r="AX140" s="27">
        <f t="shared" si="308"/>
        <v>0.16724173357132732</v>
      </c>
      <c r="BD140" t="str">
        <f t="shared" si="321"/>
        <v>72 Customer service occupations</v>
      </c>
      <c r="BE140" s="27">
        <f t="shared" si="309"/>
        <v>1.9658018616221185E-2</v>
      </c>
      <c r="BF140" s="27">
        <f t="shared" si="309"/>
        <v>0.15237590688654112</v>
      </c>
      <c r="BG140" s="27">
        <f t="shared" si="309"/>
        <v>9.4937302728078432E-2</v>
      </c>
      <c r="BH140" s="27">
        <f t="shared" si="309"/>
        <v>0.12865803317790014</v>
      </c>
      <c r="BI140" s="27">
        <f t="shared" si="310"/>
        <v>0.22359533590597858</v>
      </c>
      <c r="BO140" t="str">
        <f t="shared" si="322"/>
        <v>72 Customer service occupations</v>
      </c>
      <c r="BP140" s="27">
        <f t="shared" si="311"/>
        <v>8.3450893433253626E-2</v>
      </c>
      <c r="BQ140" s="27">
        <f t="shared" si="311"/>
        <v>-8.4968912929083373E-2</v>
      </c>
      <c r="BR140" s="27">
        <f t="shared" si="311"/>
        <v>0.14973862957387807</v>
      </c>
      <c r="BS140" s="27">
        <f t="shared" si="311"/>
        <v>-0.12925525704038154</v>
      </c>
      <c r="BT140" s="27">
        <f t="shared" si="312"/>
        <v>2.0483372533496524E-2</v>
      </c>
      <c r="BZ140" t="str">
        <f t="shared" si="323"/>
        <v>72 Customer service occupations</v>
      </c>
      <c r="CA140" s="68">
        <f t="shared" si="313"/>
        <v>-2.1638991479909331E-2</v>
      </c>
      <c r="CB140" s="68">
        <f t="shared" si="313"/>
        <v>-0.11482502804393646</v>
      </c>
      <c r="CC140" s="68">
        <f t="shared" si="313"/>
        <v>2.5440792201711027E-2</v>
      </c>
      <c r="CD140" s="68">
        <f t="shared" si="313"/>
        <v>-0.11107545696486332</v>
      </c>
      <c r="CE140" s="68">
        <f t="shared" si="314"/>
        <v>-8.5634664763152291E-2</v>
      </c>
      <c r="CK140" t="str">
        <f t="shared" si="324"/>
        <v>72 Customer service occupations</v>
      </c>
      <c r="CL140" s="68">
        <f t="shared" si="315"/>
        <v>0.1049597960743891</v>
      </c>
      <c r="CM140" s="68">
        <f t="shared" si="315"/>
        <v>-2.2949994748956426E-3</v>
      </c>
      <c r="CN140" s="68">
        <f t="shared" si="315"/>
        <v>0.19426803225577455</v>
      </c>
      <c r="CO140" s="68">
        <f t="shared" si="315"/>
        <v>0.29437112816741351</v>
      </c>
      <c r="CP140" s="68">
        <f t="shared" si="316"/>
        <v>0.48863916042318806</v>
      </c>
    </row>
    <row r="141" spans="1:94" x14ac:dyDescent="0.2">
      <c r="A141" t="str">
        <f t="shared" si="298"/>
        <v>81 Process, plant and machine operatives</v>
      </c>
      <c r="B141" s="27">
        <f t="shared" si="299"/>
        <v>5.6828111538472711E-3</v>
      </c>
      <c r="C141" s="27">
        <f t="shared" si="299"/>
        <v>-1.4713567689668278E-3</v>
      </c>
      <c r="D141" s="27">
        <f t="shared" si="299"/>
        <v>5.7438114145222478E-3</v>
      </c>
      <c r="E141" s="27">
        <f t="shared" si="299"/>
        <v>1.231414466927851E-2</v>
      </c>
      <c r="F141" s="27">
        <f t="shared" si="300"/>
        <v>1.8057956083800758E-2</v>
      </c>
      <c r="L141" t="str">
        <f t="shared" si="317"/>
        <v>81 Process, plant and machine operatives</v>
      </c>
      <c r="M141" s="27">
        <f t="shared" si="301"/>
        <v>2.5527243490472112E-2</v>
      </c>
      <c r="N141" s="27">
        <f t="shared" si="301"/>
        <v>1.4989478944694712E-3</v>
      </c>
      <c r="O141" s="27">
        <f t="shared" si="301"/>
        <v>5.6761777795051788E-2</v>
      </c>
      <c r="P141" s="27">
        <f t="shared" si="301"/>
        <v>0.10363917209273052</v>
      </c>
      <c r="Q141" s="27">
        <f t="shared" si="302"/>
        <v>0.16040094988778231</v>
      </c>
      <c r="W141" t="str">
        <f t="shared" si="318"/>
        <v>81 Process, plant and machine operatives</v>
      </c>
      <c r="X141" s="27">
        <f t="shared" si="303"/>
        <v>1.934978040088442E-2</v>
      </c>
      <c r="Y141" s="27">
        <f t="shared" si="303"/>
        <v>-3.0852478124775762E-2</v>
      </c>
      <c r="Z141" s="27">
        <f t="shared" si="303"/>
        <v>0.14487263801521666</v>
      </c>
      <c r="AA141" s="27">
        <f t="shared" si="303"/>
        <v>0.2262066394179808</v>
      </c>
      <c r="AB141" s="27">
        <f t="shared" si="304"/>
        <v>0.37107927743319746</v>
      </c>
      <c r="AH141" t="str">
        <f t="shared" si="319"/>
        <v>81 Process, plant and machine operatives</v>
      </c>
      <c r="AI141" s="27">
        <f t="shared" si="305"/>
        <v>1.9406580893757464E-2</v>
      </c>
      <c r="AJ141" s="27">
        <f t="shared" si="305"/>
        <v>-7.0561989290909843E-3</v>
      </c>
      <c r="AK141" s="27">
        <f t="shared" si="305"/>
        <v>7.1016293409792847E-2</v>
      </c>
      <c r="AL141" s="27">
        <f t="shared" si="305"/>
        <v>0.13084034571136519</v>
      </c>
      <c r="AM141" s="27">
        <f t="shared" si="306"/>
        <v>0.20185663912115803</v>
      </c>
      <c r="AS141" t="str">
        <f t="shared" si="320"/>
        <v>81 Process, plant and machine operatives</v>
      </c>
      <c r="AT141" s="27">
        <f t="shared" si="307"/>
        <v>3.5253425464749688E-2</v>
      </c>
      <c r="AU141" s="27">
        <f t="shared" si="307"/>
        <v>-2.4489381163957991E-2</v>
      </c>
      <c r="AV141" s="27">
        <f t="shared" si="307"/>
        <v>8.2110670918252471E-2</v>
      </c>
      <c r="AW141" s="27">
        <f t="shared" si="307"/>
        <v>0.13066577867643653</v>
      </c>
      <c r="AX141" s="27">
        <f t="shared" si="308"/>
        <v>0.212776449594689</v>
      </c>
      <c r="BD141" t="str">
        <f t="shared" si="321"/>
        <v>81 Process, plant and machine operatives</v>
      </c>
      <c r="BE141" s="27">
        <f t="shared" si="309"/>
        <v>2.4566348266188198E-2</v>
      </c>
      <c r="BF141" s="27">
        <f t="shared" si="309"/>
        <v>-8.8274672810240373E-2</v>
      </c>
      <c r="BG141" s="27">
        <f t="shared" si="309"/>
        <v>0.24909861657394372</v>
      </c>
      <c r="BH141" s="27">
        <f t="shared" si="309"/>
        <v>0.24539865059094668</v>
      </c>
      <c r="BI141" s="27">
        <f t="shared" si="310"/>
        <v>0.4944972671648904</v>
      </c>
      <c r="BO141" t="str">
        <f t="shared" si="322"/>
        <v>81 Process, plant and machine operatives</v>
      </c>
      <c r="BP141" s="27">
        <f t="shared" si="311"/>
        <v>0.29043414945394019</v>
      </c>
      <c r="BQ141" s="27">
        <f t="shared" si="311"/>
        <v>-0.47207081282420615</v>
      </c>
      <c r="BR141" s="27">
        <f t="shared" si="311"/>
        <v>0.23316400505805523</v>
      </c>
      <c r="BS141" s="27">
        <f t="shared" si="311"/>
        <v>-0.19575741443440808</v>
      </c>
      <c r="BT141" s="27">
        <f t="shared" si="312"/>
        <v>3.7406590623647151E-2</v>
      </c>
      <c r="BZ141" t="str">
        <f t="shared" si="323"/>
        <v>81 Process, plant and machine operatives</v>
      </c>
      <c r="CA141" s="68">
        <f t="shared" si="313"/>
        <v>-0.26944747731485075</v>
      </c>
      <c r="CB141" s="68">
        <f t="shared" si="313"/>
        <v>-0.29761450847468662</v>
      </c>
      <c r="CC141" s="68">
        <f t="shared" si="313"/>
        <v>-5.8583313135089909E-2</v>
      </c>
      <c r="CD141" s="68">
        <f t="shared" si="313"/>
        <v>-0.83331031726108662</v>
      </c>
      <c r="CE141" s="68">
        <f t="shared" si="314"/>
        <v>-0.89189363039617653</v>
      </c>
      <c r="CK141" t="str">
        <f t="shared" si="324"/>
        <v>81 Process, plant and machine operatives</v>
      </c>
      <c r="CL141" s="68">
        <f t="shared" si="315"/>
        <v>-5.0942893769632236E-2</v>
      </c>
      <c r="CM141" s="68">
        <f t="shared" si="315"/>
        <v>-0.14983116627004633</v>
      </c>
      <c r="CN141" s="68">
        <f t="shared" si="315"/>
        <v>-0.19447528714274703</v>
      </c>
      <c r="CO141" s="68">
        <f t="shared" si="315"/>
        <v>-0.11151673909150822</v>
      </c>
      <c r="CP141" s="68">
        <f t="shared" si="316"/>
        <v>-0.30599202623425525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1.4230604230257959E-2</v>
      </c>
      <c r="C142" s="27">
        <f t="shared" si="299"/>
        <v>-4.954850677953232E-3</v>
      </c>
      <c r="D142" s="27">
        <f t="shared" si="299"/>
        <v>1.2940900901675163E-2</v>
      </c>
      <c r="E142" s="27">
        <f t="shared" si="299"/>
        <v>2.236887842367738E-2</v>
      </c>
      <c r="F142" s="27">
        <f t="shared" si="300"/>
        <v>3.5309779325352543E-2</v>
      </c>
      <c r="L142" t="str">
        <f t="shared" si="317"/>
        <v>82 Transport and mobile machine drivers and operatives</v>
      </c>
      <c r="M142" s="27">
        <f t="shared" si="301"/>
        <v>0.13567006128621584</v>
      </c>
      <c r="N142" s="27">
        <f t="shared" si="301"/>
        <v>-8.1906100838636253E-3</v>
      </c>
      <c r="O142" s="27">
        <f t="shared" si="301"/>
        <v>6.9718693553046995E-2</v>
      </c>
      <c r="P142" s="27">
        <f t="shared" si="301"/>
        <v>0.17693934571847425</v>
      </c>
      <c r="Q142" s="27">
        <f t="shared" si="302"/>
        <v>0.24665803927152125</v>
      </c>
      <c r="W142" t="str">
        <f t="shared" si="318"/>
        <v>82 Transport and mobile machine drivers and operatives</v>
      </c>
      <c r="X142" s="27">
        <f t="shared" si="303"/>
        <v>0.2902131256861652</v>
      </c>
      <c r="Y142" s="27">
        <f t="shared" si="303"/>
        <v>-0.16295110043774075</v>
      </c>
      <c r="Z142" s="27">
        <f t="shared" si="303"/>
        <v>9.6137857760589029E-2</v>
      </c>
      <c r="AA142" s="27">
        <f t="shared" si="303"/>
        <v>0.3311395526935812</v>
      </c>
      <c r="AB142" s="27">
        <f t="shared" si="304"/>
        <v>0.42727741045417023</v>
      </c>
      <c r="AH142" t="str">
        <f t="shared" si="319"/>
        <v>82 Transport and mobile machine drivers and operatives</v>
      </c>
      <c r="AI142" s="27">
        <f t="shared" si="305"/>
        <v>0.1233981618710121</v>
      </c>
      <c r="AJ142" s="27">
        <f t="shared" si="305"/>
        <v>-6.9878368957199122E-2</v>
      </c>
      <c r="AK142" s="27">
        <f t="shared" si="305"/>
        <v>4.7459546469488856E-2</v>
      </c>
      <c r="AL142" s="27">
        <f t="shared" si="305"/>
        <v>0.10055244849794115</v>
      </c>
      <c r="AM142" s="27">
        <f t="shared" si="306"/>
        <v>0.14801199496743001</v>
      </c>
      <c r="AS142" t="str">
        <f t="shared" si="320"/>
        <v>82 Transport and mobile machine drivers and operatives</v>
      </c>
      <c r="AT142" s="27">
        <f t="shared" si="307"/>
        <v>0.18164952829934822</v>
      </c>
      <c r="AU142" s="27">
        <f t="shared" si="307"/>
        <v>-7.1739851593101034E-2</v>
      </c>
      <c r="AV142" s="27">
        <f t="shared" si="307"/>
        <v>3.0503140739548074E-2</v>
      </c>
      <c r="AW142" s="27">
        <f t="shared" si="307"/>
        <v>0.11291942623634621</v>
      </c>
      <c r="AX142" s="27">
        <f t="shared" si="308"/>
        <v>0.14342256697589428</v>
      </c>
      <c r="BD142" t="str">
        <f t="shared" si="321"/>
        <v>82 Transport and mobile machine drivers and operatives</v>
      </c>
      <c r="BE142" s="27">
        <f t="shared" si="309"/>
        <v>0.33527316395355333</v>
      </c>
      <c r="BF142" s="27">
        <f t="shared" si="309"/>
        <v>-0.27138812644965782</v>
      </c>
      <c r="BG142" s="27">
        <f t="shared" si="309"/>
        <v>0.2318100572535835</v>
      </c>
      <c r="BH142" s="27">
        <f t="shared" si="309"/>
        <v>0.47871329239201366</v>
      </c>
      <c r="BI142" s="27">
        <f t="shared" si="310"/>
        <v>0.71052334964559716</v>
      </c>
      <c r="BO142" t="str">
        <f t="shared" si="322"/>
        <v>82 Transport and mobile machine drivers and operatives</v>
      </c>
      <c r="BP142" s="27">
        <f t="shared" si="311"/>
        <v>0.9904368031013151</v>
      </c>
      <c r="BQ142" s="27">
        <f t="shared" si="311"/>
        <v>-1.4177566828740993</v>
      </c>
      <c r="BR142" s="27">
        <f t="shared" si="311"/>
        <v>0.12517301067152076</v>
      </c>
      <c r="BS142" s="27">
        <f t="shared" si="311"/>
        <v>-0.2763113132951176</v>
      </c>
      <c r="BT142" s="27">
        <f t="shared" si="312"/>
        <v>-0.15113830262359684</v>
      </c>
      <c r="BZ142" t="str">
        <f t="shared" si="323"/>
        <v>82 Transport and mobile machine drivers and operatives</v>
      </c>
      <c r="CA142" s="68">
        <f t="shared" si="313"/>
        <v>-0.45976186104711747</v>
      </c>
      <c r="CB142" s="68">
        <f t="shared" si="313"/>
        <v>-1.101849911234646</v>
      </c>
      <c r="CC142" s="68">
        <f t="shared" si="313"/>
        <v>-0.23856354754490772</v>
      </c>
      <c r="CD142" s="68">
        <f t="shared" si="313"/>
        <v>-0.83784089604882261</v>
      </c>
      <c r="CE142" s="68">
        <f t="shared" si="314"/>
        <v>-1.0764044435937303</v>
      </c>
      <c r="CK142" t="str">
        <f t="shared" si="324"/>
        <v>82 Transport and mobile machine drivers and operatives</v>
      </c>
      <c r="CL142" s="68">
        <f t="shared" si="315"/>
        <v>0.38934402154400782</v>
      </c>
      <c r="CM142" s="68">
        <f t="shared" si="315"/>
        <v>-0.45222363204457583</v>
      </c>
      <c r="CN142" s="68">
        <f t="shared" si="315"/>
        <v>-2.8512622903015927E-2</v>
      </c>
      <c r="CO142" s="68">
        <f t="shared" si="315"/>
        <v>-0.41611692437693271</v>
      </c>
      <c r="CP142" s="68">
        <f t="shared" si="316"/>
        <v>-0.44462954727994863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-1.2275614675161961E-4</v>
      </c>
      <c r="C143" s="27">
        <f t="shared" si="299"/>
        <v>1.7931635297672977E-6</v>
      </c>
      <c r="D143" s="27">
        <f t="shared" si="299"/>
        <v>1.3642738274542297E-3</v>
      </c>
      <c r="E143" s="27">
        <f t="shared" si="299"/>
        <v>9.8976892145699645E-4</v>
      </c>
      <c r="F143" s="27">
        <f t="shared" si="300"/>
        <v>2.3540427489112262E-3</v>
      </c>
      <c r="L143" t="str">
        <f t="shared" si="317"/>
        <v>91 Elementary trades and related occupations</v>
      </c>
      <c r="M143" s="27">
        <f t="shared" si="301"/>
        <v>1.4950642008186521E-2</v>
      </c>
      <c r="N143" s="27">
        <f t="shared" si="301"/>
        <v>-5.3713977593376622E-3</v>
      </c>
      <c r="O143" s="27">
        <f t="shared" si="301"/>
        <v>8.8623992898398757E-2</v>
      </c>
      <c r="P143" s="27">
        <f t="shared" si="301"/>
        <v>0.10645690563922525</v>
      </c>
      <c r="Q143" s="27">
        <f t="shared" si="302"/>
        <v>0.195080898537624</v>
      </c>
      <c r="W143" t="str">
        <f t="shared" si="318"/>
        <v>91 Elementary trades and related occupations</v>
      </c>
      <c r="X143" s="27">
        <f t="shared" si="303"/>
        <v>2.2957105479936013E-2</v>
      </c>
      <c r="Y143" s="27">
        <f t="shared" si="303"/>
        <v>-4.3033486516457831E-2</v>
      </c>
      <c r="Z143" s="27">
        <f t="shared" si="303"/>
        <v>0.41430142044268947</v>
      </c>
      <c r="AA143" s="27">
        <f t="shared" si="303"/>
        <v>0.2824104026413311</v>
      </c>
      <c r="AB143" s="27">
        <f t="shared" si="304"/>
        <v>0.69671182308402058</v>
      </c>
      <c r="AH143" t="str">
        <f t="shared" si="319"/>
        <v>91 Elementary trades and related occupations</v>
      </c>
      <c r="AI143" s="27">
        <f t="shared" si="305"/>
        <v>3.8855026292735406E-2</v>
      </c>
      <c r="AJ143" s="27">
        <f t="shared" si="305"/>
        <v>-4.6636189221119201E-2</v>
      </c>
      <c r="AK143" s="27">
        <f t="shared" si="305"/>
        <v>0.26222193071677025</v>
      </c>
      <c r="AL143" s="27">
        <f t="shared" si="305"/>
        <v>0.21051957373706559</v>
      </c>
      <c r="AM143" s="27">
        <f t="shared" si="306"/>
        <v>0.47274150445383589</v>
      </c>
      <c r="AS143" t="str">
        <f t="shared" si="320"/>
        <v>91 Elementary trades and related occupations</v>
      </c>
      <c r="AT143" s="27">
        <f t="shared" si="307"/>
        <v>3.0050242369625835E-3</v>
      </c>
      <c r="AU143" s="27">
        <f t="shared" si="307"/>
        <v>-1.3301616295044727E-3</v>
      </c>
      <c r="AV143" s="27">
        <f t="shared" si="307"/>
        <v>0.30793137500593959</v>
      </c>
      <c r="AW143" s="27">
        <f t="shared" si="307"/>
        <v>0.18645413819908763</v>
      </c>
      <c r="AX143" s="27">
        <f t="shared" si="308"/>
        <v>0.49438551320502722</v>
      </c>
      <c r="BD143" t="str">
        <f t="shared" si="321"/>
        <v>91 Elementary trades and related occupations</v>
      </c>
      <c r="BE143" s="27">
        <f t="shared" si="309"/>
        <v>-0.15360894301340755</v>
      </c>
      <c r="BF143" s="27">
        <f t="shared" si="309"/>
        <v>-2.9323752657966939E-2</v>
      </c>
      <c r="BG143" s="27">
        <f t="shared" si="309"/>
        <v>0.88635975585416882</v>
      </c>
      <c r="BH143" s="27">
        <f t="shared" si="309"/>
        <v>0.48735202934174637</v>
      </c>
      <c r="BI143" s="27">
        <f t="shared" si="310"/>
        <v>1.3737117851959151</v>
      </c>
      <c r="BO143" t="str">
        <f t="shared" si="322"/>
        <v>91 Elementary trades and related occupations</v>
      </c>
      <c r="BP143" s="27">
        <f t="shared" si="311"/>
        <v>-4.8303938982928729E-2</v>
      </c>
      <c r="BQ143" s="27">
        <f t="shared" si="311"/>
        <v>-0.29722483279594458</v>
      </c>
      <c r="BR143" s="27">
        <f t="shared" si="311"/>
        <v>1.1174250186919872</v>
      </c>
      <c r="BS143" s="27">
        <f t="shared" si="311"/>
        <v>0.10647889374518149</v>
      </c>
      <c r="BT143" s="27">
        <f t="shared" si="312"/>
        <v>1.2239039124371687</v>
      </c>
      <c r="BZ143" t="str">
        <f t="shared" si="323"/>
        <v>91 Elementary trades and related occupations</v>
      </c>
      <c r="CA143" s="68">
        <f t="shared" si="313"/>
        <v>-0.39053966819192865</v>
      </c>
      <c r="CB143" s="68">
        <f t="shared" si="313"/>
        <v>-0.32188877718134323</v>
      </c>
      <c r="CC143" s="68">
        <f t="shared" si="313"/>
        <v>1.1229365313401549</v>
      </c>
      <c r="CD143" s="68">
        <f t="shared" si="313"/>
        <v>-0.36118829042278788</v>
      </c>
      <c r="CE143" s="68">
        <f t="shared" si="314"/>
        <v>0.76174824091736704</v>
      </c>
      <c r="CK143" t="str">
        <f t="shared" si="324"/>
        <v>91 Elementary trades and related occupations</v>
      </c>
      <c r="CL143" s="68">
        <f t="shared" si="315"/>
        <v>-8.916567469673442E-2</v>
      </c>
      <c r="CM143" s="68">
        <f t="shared" si="315"/>
        <v>-9.3275264598940755E-2</v>
      </c>
      <c r="CN143" s="68">
        <f t="shared" si="315"/>
        <v>0.81304454867658227</v>
      </c>
      <c r="CO143" s="68">
        <f t="shared" si="315"/>
        <v>0.18024178834377413</v>
      </c>
      <c r="CP143" s="68">
        <f t="shared" si="316"/>
        <v>0.9932863370203564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9.3778079623513116E-3</v>
      </c>
      <c r="C144" s="27">
        <f t="shared" si="299"/>
        <v>2.2662921181443932E-3</v>
      </c>
      <c r="D144" s="27">
        <f t="shared" si="299"/>
        <v>2.5657939005656188E-3</v>
      </c>
      <c r="E144" s="27">
        <f t="shared" si="299"/>
        <v>1.1571061804836746E-2</v>
      </c>
      <c r="F144" s="27">
        <f t="shared" si="300"/>
        <v>1.4136855705402365E-2</v>
      </c>
      <c r="L144" t="str">
        <f t="shared" ref="L144" si="325">A144</f>
        <v>92 Elementary administration and service occupations</v>
      </c>
      <c r="M144" s="27">
        <f t="shared" si="301"/>
        <v>0.40023405067459361</v>
      </c>
      <c r="N144" s="27">
        <f t="shared" si="301"/>
        <v>9.4820494394601162E-2</v>
      </c>
      <c r="O144" s="27">
        <f t="shared" si="301"/>
        <v>0.19699421933482841</v>
      </c>
      <c r="P144" s="27">
        <f t="shared" si="301"/>
        <v>0.51471587431713051</v>
      </c>
      <c r="Q144" s="27">
        <f t="shared" si="302"/>
        <v>0.71171009365195892</v>
      </c>
      <c r="W144" t="str">
        <f t="shared" ref="W144" si="326">A144</f>
        <v>92 Elementary administration and service occupations</v>
      </c>
      <c r="X144" s="27">
        <f t="shared" si="303"/>
        <v>1.0282370125882085</v>
      </c>
      <c r="Y144" s="27">
        <f t="shared" si="303"/>
        <v>-0.11574632609247537</v>
      </c>
      <c r="Z144" s="27">
        <f t="shared" si="303"/>
        <v>0.22978440730404603</v>
      </c>
      <c r="AA144" s="27">
        <f t="shared" si="303"/>
        <v>1.0710015138740117</v>
      </c>
      <c r="AB144" s="27">
        <f t="shared" si="304"/>
        <v>1.3007859211780577</v>
      </c>
      <c r="AH144" t="str">
        <f t="shared" ref="AH144" si="327">L144</f>
        <v>92 Elementary administration and service occupations</v>
      </c>
      <c r="AI144" s="27">
        <f t="shared" si="305"/>
        <v>0.58981469616383508</v>
      </c>
      <c r="AJ144" s="27">
        <f t="shared" si="305"/>
        <v>-2.914054225699525E-2</v>
      </c>
      <c r="AK144" s="27">
        <f t="shared" si="305"/>
        <v>4.3877098661627922E-2</v>
      </c>
      <c r="AL144" s="27">
        <f t="shared" si="305"/>
        <v>0.5598851615504552</v>
      </c>
      <c r="AM144" s="27">
        <f t="shared" si="306"/>
        <v>0.60376226021208312</v>
      </c>
      <c r="AS144" t="str">
        <f t="shared" ref="AS144" si="328">W144</f>
        <v>92 Elementary administration and service occupations</v>
      </c>
      <c r="AT144" s="27">
        <f t="shared" si="307"/>
        <v>0.35154632593928681</v>
      </c>
      <c r="AU144" s="27">
        <f t="shared" si="307"/>
        <v>4.7629965094483806E-2</v>
      </c>
      <c r="AV144" s="27">
        <f t="shared" si="307"/>
        <v>-1.727795224944817E-3</v>
      </c>
      <c r="AW144" s="27">
        <f t="shared" si="307"/>
        <v>0.49142183598579003</v>
      </c>
      <c r="AX144" s="27">
        <f t="shared" si="308"/>
        <v>0.48969404076084522</v>
      </c>
      <c r="BD144" t="str">
        <f t="shared" ref="BD144" si="329">AH144</f>
        <v>92 Elementary administration and service occupations</v>
      </c>
      <c r="BE144" s="27">
        <f t="shared" si="309"/>
        <v>-0.4304569858703502</v>
      </c>
      <c r="BF144" s="27">
        <f t="shared" si="309"/>
        <v>2.1806374511578852E-2</v>
      </c>
      <c r="BG144" s="27">
        <f t="shared" si="309"/>
        <v>-1.6628845355251807</v>
      </c>
      <c r="BH144" s="27">
        <f t="shared" si="309"/>
        <v>-0.6377980627888471</v>
      </c>
      <c r="BI144" s="27">
        <f t="shared" si="310"/>
        <v>-2.3006825983140278</v>
      </c>
      <c r="BO144" t="str">
        <f t="shared" ref="BO144" si="330">AS144</f>
        <v>92 Elementary administration and service occupations</v>
      </c>
      <c r="BP144" s="27">
        <f t="shared" si="311"/>
        <v>1.1774803163468519</v>
      </c>
      <c r="BQ144" s="27">
        <f t="shared" si="311"/>
        <v>-1.9856189121677481</v>
      </c>
      <c r="BR144" s="27">
        <f t="shared" si="311"/>
        <v>-0.94148578553704887</v>
      </c>
      <c r="BS144" s="27">
        <f t="shared" si="311"/>
        <v>-1.6200689273331186</v>
      </c>
      <c r="BT144" s="27">
        <f t="shared" si="312"/>
        <v>-2.5615547128701674</v>
      </c>
      <c r="BZ144" t="str">
        <f t="shared" ref="BZ144" si="331">BD144</f>
        <v>92 Elementary administration and service occupations</v>
      </c>
      <c r="CA144" s="68">
        <f t="shared" si="313"/>
        <v>0.42999188433513602</v>
      </c>
      <c r="CB144" s="68">
        <f t="shared" si="313"/>
        <v>-2.3855987154802296</v>
      </c>
      <c r="CC144" s="68">
        <f t="shared" si="313"/>
        <v>-0.83364685015484774</v>
      </c>
      <c r="CD144" s="68">
        <f t="shared" si="313"/>
        <v>-3.0173297926971152</v>
      </c>
      <c r="CE144" s="68">
        <f t="shared" si="314"/>
        <v>-3.8509766428519629</v>
      </c>
      <c r="CK144" t="str">
        <f t="shared" ref="CK144" si="332">BO144</f>
        <v>92 Elementary administration and service occupations</v>
      </c>
      <c r="CL144" s="68">
        <f t="shared" si="315"/>
        <v>-0.16450140602503094</v>
      </c>
      <c r="CM144" s="68">
        <f t="shared" si="315"/>
        <v>-0.85767853522527293</v>
      </c>
      <c r="CN144" s="68">
        <f t="shared" si="315"/>
        <v>-1.7042407713246455</v>
      </c>
      <c r="CO144" s="68">
        <f t="shared" si="315"/>
        <v>-0.8936536917919522</v>
      </c>
      <c r="CP144" s="68">
        <f t="shared" si="316"/>
        <v>-2.5978944631165977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2.1010159166987172</v>
      </c>
      <c r="C146" s="29">
        <f>D35-C35</f>
        <v>0.70713305676357407</v>
      </c>
      <c r="D146" s="29">
        <f>E35-D35</f>
        <v>1.6666370051762165</v>
      </c>
      <c r="E146" s="29">
        <f>F35-E35</f>
        <v>3.3547727023214211</v>
      </c>
      <c r="F146" s="29">
        <f t="shared" ref="F146" si="334">F35-D35</f>
        <v>5.0214097074976376</v>
      </c>
      <c r="L146" s="24" t="str">
        <f t="shared" ref="L146" si="335">L35</f>
        <v>All occupations</v>
      </c>
      <c r="M146" s="29">
        <f>N35-M35</f>
        <v>16.153955967729345</v>
      </c>
      <c r="N146" s="29">
        <f t="shared" ref="N146" si="336">O35-N35</f>
        <v>5.7170910621184277</v>
      </c>
      <c r="O146" s="29">
        <f>P35-O35</f>
        <v>13.233654206565959</v>
      </c>
      <c r="P146" s="29">
        <f>Q35-P35</f>
        <v>26.045460512608145</v>
      </c>
      <c r="Q146" s="29">
        <f>Q35-O35</f>
        <v>39.279114719174103</v>
      </c>
      <c r="W146" s="24" t="str">
        <f t="shared" ref="W146" si="337">W35</f>
        <v>All occupations</v>
      </c>
      <c r="X146" s="29">
        <f>Y35-X35</f>
        <v>18.270182824168273</v>
      </c>
      <c r="Y146" s="29">
        <f t="shared" ref="Y146" si="338">Z35-Y35</f>
        <v>-2.5114148263689344</v>
      </c>
      <c r="Z146" s="29">
        <f>AA35-Z35</f>
        <v>10.102775502688672</v>
      </c>
      <c r="AA146" s="29">
        <f>AB35-AA35</f>
        <v>20.245020001965713</v>
      </c>
      <c r="AB146" s="29">
        <f>AB35-Z35</f>
        <v>30.347795504654385</v>
      </c>
      <c r="AH146" s="24" t="str">
        <f t="shared" ref="AH146" si="339">AH35</f>
        <v>All occupations</v>
      </c>
      <c r="AI146" s="29">
        <f>AJ35-AI35</f>
        <v>3.3440952573496006</v>
      </c>
      <c r="AJ146" s="29">
        <f t="shared" ref="AJ146" si="340">AK35-AJ35</f>
        <v>-0.27017108794978384</v>
      </c>
      <c r="AK146" s="29">
        <f>AL35-AK35</f>
        <v>0.8081521020434792</v>
      </c>
      <c r="AL146" s="29">
        <f>AM35-AL35</f>
        <v>4.5388943094486223</v>
      </c>
      <c r="AM146" s="29">
        <f>AM35-AK35</f>
        <v>5.3470464114921015</v>
      </c>
      <c r="AS146" s="24" t="str">
        <f t="shared" ref="AS146" si="341">AS35</f>
        <v>All occupations</v>
      </c>
      <c r="AT146" s="29">
        <f>AU35-AT35</f>
        <v>4.375041129850068</v>
      </c>
      <c r="AU146" s="29">
        <f t="shared" ref="AU146" si="342">AV35-AU35</f>
        <v>-0.32819303873993277</v>
      </c>
      <c r="AV146" s="29">
        <f>AW35-AV35</f>
        <v>1.2908789678229695</v>
      </c>
      <c r="AW146" s="29">
        <f>AX35-AW35</f>
        <v>4.970216766114838</v>
      </c>
      <c r="AX146" s="29">
        <f>AX35-AV35</f>
        <v>6.2610957339378075</v>
      </c>
      <c r="BD146" s="24" t="str">
        <f t="shared" ref="BD146" si="343">BD35</f>
        <v>All occupations</v>
      </c>
      <c r="BE146" s="29">
        <f>BF35-BE35</f>
        <v>-1.5791774146404407</v>
      </c>
      <c r="BF146" s="29">
        <f t="shared" ref="BF146" si="344">BG35-BF35</f>
        <v>3.6606893723983944</v>
      </c>
      <c r="BG146" s="29">
        <f>BH35-BG35</f>
        <v>-2.6133852256491963</v>
      </c>
      <c r="BH146" s="29">
        <f>BI35-BH35</f>
        <v>-0.2178222638299161</v>
      </c>
      <c r="BI146" s="29">
        <f>BI35-BG35</f>
        <v>-2.8312074894791124</v>
      </c>
      <c r="BO146" s="24" t="str">
        <f t="shared" ref="BO146" si="345">BO35</f>
        <v>All occupations</v>
      </c>
      <c r="BP146" s="29">
        <f>BQ35-BP35</f>
        <v>1.4940856596246874</v>
      </c>
      <c r="BQ146" s="29">
        <f t="shared" ref="BQ146" si="346">BR35-BQ35</f>
        <v>-9.7785580793973992</v>
      </c>
      <c r="BR146" s="29">
        <f>BS35-BR35</f>
        <v>-1.9910570584148388</v>
      </c>
      <c r="BS146" s="29">
        <f>BT35-BS35</f>
        <v>-14.45438055475698</v>
      </c>
      <c r="BT146" s="29">
        <f>BT35-BR35</f>
        <v>-16.445437613171819</v>
      </c>
      <c r="BZ146" s="24" t="str">
        <f t="shared" ref="BZ146" si="347">BZ35</f>
        <v>All occupations</v>
      </c>
      <c r="CA146" s="70">
        <f>CB35-CA35</f>
        <v>-4.0267450968613332</v>
      </c>
      <c r="CB146" s="70">
        <f t="shared" ref="CB146" si="348">CC35-CB35</f>
        <v>-9.4176494783513505</v>
      </c>
      <c r="CC146" s="70">
        <f>CD35-CC35</f>
        <v>-2.2742818028012692</v>
      </c>
      <c r="CD146" s="70">
        <f>CE35-CD35</f>
        <v>-17.700231846738582</v>
      </c>
      <c r="CE146" s="70">
        <f>CE35-CC35</f>
        <v>-19.974513649539851</v>
      </c>
      <c r="CK146" s="24" t="str">
        <f t="shared" ref="CK146" si="349">CK35</f>
        <v>All occupations</v>
      </c>
      <c r="CL146" s="70">
        <f>CM35-CL35</f>
        <v>1.4495457560812284</v>
      </c>
      <c r="CM146" s="70">
        <f t="shared" ref="CM146" si="350">CN35-CM35</f>
        <v>-2.7789269804729102</v>
      </c>
      <c r="CN146" s="70">
        <f>CO35-CN35</f>
        <v>-1.9373697432317982E-2</v>
      </c>
      <c r="CO146" s="70">
        <f>CP35-CO35</f>
        <v>8.0070372866739348E-2</v>
      </c>
      <c r="CP146" s="70">
        <f>CP35-CN35</f>
        <v>6.0696675434421365E-2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Thames Valley Berkshire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0.93108674552631698</v>
      </c>
      <c r="C8" s="69">
        <f>'Basic T2'!O8</f>
        <v>8.1012334089547462</v>
      </c>
      <c r="D8" s="69">
        <f>'Basic T2'!Z8</f>
        <v>17.136814794718983</v>
      </c>
      <c r="E8" s="69">
        <f>'Basic T2'!AK8</f>
        <v>3.1505935002906904</v>
      </c>
      <c r="F8" s="69">
        <f>'Basic T2'!AV8</f>
        <v>4.7849361171255795</v>
      </c>
      <c r="G8" s="69">
        <f>'Basic T2'!BG8</f>
        <v>9.1676866234110577</v>
      </c>
      <c r="H8" s="69">
        <f>'Basic T2'!BR8</f>
        <v>6.9983250142580511</v>
      </c>
      <c r="I8" s="69">
        <f>'Basic T2'!CC8</f>
        <v>4.5406235963131802</v>
      </c>
      <c r="J8" s="69">
        <f>'Basic T2'!CN8</f>
        <v>0.76476052202233347</v>
      </c>
      <c r="K8" s="309">
        <f>SUM(B8:J8)</f>
        <v>55.57606032262094</v>
      </c>
      <c r="L8" s="97"/>
      <c r="M8" s="97">
        <f t="shared" ref="M8:M33" si="0">B8/B$35*100</f>
        <v>8.8619818605124507</v>
      </c>
      <c r="N8" s="97">
        <f t="shared" ref="N8:N33" si="1">C8/C$35*100</f>
        <v>10.313522083867811</v>
      </c>
      <c r="O8" s="97">
        <f t="shared" ref="O8:O33" si="2">D8/D$35*100</f>
        <v>12.468798359747597</v>
      </c>
      <c r="P8" s="97">
        <f t="shared" ref="P8:P33" si="3">E8/E$35*100</f>
        <v>9.3356211008314371</v>
      </c>
      <c r="Q8" s="97">
        <f t="shared" ref="Q8:Q33" si="4">F8/F$35*100</f>
        <v>12.955095393435606</v>
      </c>
      <c r="R8" s="97">
        <f t="shared" ref="R8:R33" si="5">G8/G$35*100</f>
        <v>8.363624021678902</v>
      </c>
      <c r="S8" s="97">
        <f t="shared" ref="S8:S33" si="6">H8/H$35*100</f>
        <v>7.3544758200281084</v>
      </c>
      <c r="T8" s="97">
        <f t="shared" ref="T8:T33" si="7">I8/I$35*100</f>
        <v>7.5803026277989769</v>
      </c>
      <c r="U8" s="97">
        <f t="shared" ref="U8:U33" si="8">J8/J$35*100</f>
        <v>4.0180909722684568</v>
      </c>
      <c r="V8" s="97">
        <f t="shared" ref="V8:V33" si="9">K8/K$35*100</f>
        <v>9.5675465926103467</v>
      </c>
      <c r="W8" s="97"/>
      <c r="X8" s="97">
        <f t="shared" ref="X8:X32" si="10">IF($K8&gt;0,B8/$K8*100,0)</f>
        <v>1.675337798543701</v>
      </c>
      <c r="Y8" s="97">
        <f t="shared" ref="Y8:AG23" si="11">IF($K8&gt;0,C8/$K8*100,0)</f>
        <v>14.576840031349484</v>
      </c>
      <c r="Z8" s="97">
        <f t="shared" si="11"/>
        <v>30.83488591173823</v>
      </c>
      <c r="AA8" s="97">
        <f t="shared" si="11"/>
        <v>5.668975961954458</v>
      </c>
      <c r="AB8" s="97">
        <f t="shared" si="11"/>
        <v>8.6097072900613352</v>
      </c>
      <c r="AC8" s="97">
        <f t="shared" si="11"/>
        <v>16.49574757583089</v>
      </c>
      <c r="AD8" s="97">
        <f t="shared" si="11"/>
        <v>12.592337372661058</v>
      </c>
      <c r="AE8" s="97">
        <f t="shared" si="11"/>
        <v>8.1701070028258638</v>
      </c>
      <c r="AF8" s="97">
        <f>IF($K8&gt;0,J8/$K8*100,0)</f>
        <v>1.3760610550349779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0.34401677933881075</v>
      </c>
      <c r="C9" s="69">
        <f>'Basic T2'!O9</f>
        <v>2.7686340949363815</v>
      </c>
      <c r="D9" s="69">
        <f>'Basic T2'!Z9</f>
        <v>5.1259162812721</v>
      </c>
      <c r="E9" s="69">
        <f>'Basic T2'!AK9</f>
        <v>1.4741271339101225</v>
      </c>
      <c r="F9" s="69">
        <f>'Basic T2'!AV9</f>
        <v>1.6668232421783649</v>
      </c>
      <c r="G9" s="69">
        <f>'Basic T2'!BG9</f>
        <v>3.5244004235801669</v>
      </c>
      <c r="H9" s="69">
        <f>'Basic T2'!BR9</f>
        <v>3.3800901795278038</v>
      </c>
      <c r="I9" s="69">
        <f>'Basic T2'!CC9</f>
        <v>1.7681249172803066</v>
      </c>
      <c r="J9" s="69">
        <f>'Basic T2'!CN9</f>
        <v>0.59588864994707247</v>
      </c>
      <c r="K9" s="309">
        <f>SUM(B9:J9)</f>
        <v>20.648021701971128</v>
      </c>
      <c r="L9" s="97"/>
      <c r="M9" s="97">
        <f t="shared" si="0"/>
        <v>3.274314098939437</v>
      </c>
      <c r="N9" s="97">
        <f t="shared" si="1"/>
        <v>3.5246940112493244</v>
      </c>
      <c r="O9" s="97">
        <f t="shared" si="2"/>
        <v>3.7296322149566157</v>
      </c>
      <c r="P9" s="97">
        <f t="shared" si="3"/>
        <v>4.368031729694664</v>
      </c>
      <c r="Q9" s="97">
        <f t="shared" si="4"/>
        <v>4.5128824247267607</v>
      </c>
      <c r="R9" s="97">
        <f t="shared" si="5"/>
        <v>3.2152887915471577</v>
      </c>
      <c r="S9" s="97">
        <f t="shared" si="6"/>
        <v>3.5521058887956181</v>
      </c>
      <c r="T9" s="97">
        <f t="shared" si="7"/>
        <v>2.9517800082833197</v>
      </c>
      <c r="U9" s="97">
        <f t="shared" si="8"/>
        <v>3.1308295026761961</v>
      </c>
      <c r="V9" s="97">
        <f t="shared" si="9"/>
        <v>3.5546044201774749</v>
      </c>
      <c r="W9" s="97"/>
      <c r="X9" s="97">
        <f t="shared" si="10"/>
        <v>1.6661004347257626</v>
      </c>
      <c r="Y9" s="97">
        <f t="shared" si="11"/>
        <v>13.408713604132247</v>
      </c>
      <c r="Z9" s="97">
        <f t="shared" si="11"/>
        <v>24.825217424014831</v>
      </c>
      <c r="AA9" s="97">
        <f t="shared" si="11"/>
        <v>7.1393141444121859</v>
      </c>
      <c r="AB9" s="97">
        <f t="shared" si="11"/>
        <v>8.0725566169820731</v>
      </c>
      <c r="AC9" s="97">
        <f t="shared" si="11"/>
        <v>17.068949628446564</v>
      </c>
      <c r="AD9" s="97">
        <f t="shared" si="11"/>
        <v>16.37004371806297</v>
      </c>
      <c r="AE9" s="97">
        <f t="shared" si="11"/>
        <v>8.5631686308791295</v>
      </c>
      <c r="AF9" s="97">
        <f t="shared" si="11"/>
        <v>2.8859357983442404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2.7921513788026879</v>
      </c>
      <c r="C10" s="69">
        <f>'Basic T2'!O10</f>
        <v>14.488160274568378</v>
      </c>
      <c r="D10" s="69">
        <f>'Basic T2'!Z10</f>
        <v>21.115889193418418</v>
      </c>
      <c r="E10" s="69">
        <f>'Basic T2'!AK10</f>
        <v>2.3839407723725183</v>
      </c>
      <c r="F10" s="69">
        <f>'Basic T2'!AV10</f>
        <v>4.9249105887748668</v>
      </c>
      <c r="G10" s="69">
        <f>'Basic T2'!BG10</f>
        <v>5.1424937124403058</v>
      </c>
      <c r="H10" s="69">
        <f>'Basic T2'!BR10</f>
        <v>3.7652298973756126</v>
      </c>
      <c r="I10" s="69">
        <f>'Basic T2'!CC10</f>
        <v>2.8752909150215853</v>
      </c>
      <c r="J10" s="69">
        <f>'Basic T2'!CN10</f>
        <v>0.66943408096070744</v>
      </c>
      <c r="K10" s="309">
        <f t="shared" ref="K10:K32" si="12">SUM(B10:J10)</f>
        <v>58.157500813735076</v>
      </c>
      <c r="L10" s="97"/>
      <c r="M10" s="97">
        <f t="shared" si="0"/>
        <v>26.575391594439644</v>
      </c>
      <c r="N10" s="97">
        <f t="shared" si="1"/>
        <v>18.444593977654147</v>
      </c>
      <c r="O10" s="97">
        <f t="shared" si="2"/>
        <v>15.363984946645107</v>
      </c>
      <c r="P10" s="97">
        <f t="shared" si="3"/>
        <v>7.0639286774507291</v>
      </c>
      <c r="Q10" s="97">
        <f t="shared" si="4"/>
        <v>13.334072790097615</v>
      </c>
      <c r="R10" s="97">
        <f t="shared" si="5"/>
        <v>4.6914653294175972</v>
      </c>
      <c r="S10" s="97">
        <f t="shared" si="6"/>
        <v>3.9568456996036838</v>
      </c>
      <c r="T10" s="97">
        <f t="shared" si="7"/>
        <v>4.8001281798653945</v>
      </c>
      <c r="U10" s="97">
        <f t="shared" si="8"/>
        <v>3.5172409660007231</v>
      </c>
      <c r="V10" s="97">
        <f t="shared" si="9"/>
        <v>10.011947509685296</v>
      </c>
      <c r="W10" s="97"/>
      <c r="X10" s="97">
        <f t="shared" si="10"/>
        <v>4.8010167901562655</v>
      </c>
      <c r="Y10" s="97">
        <f t="shared" si="11"/>
        <v>24.911937534885791</v>
      </c>
      <c r="Z10" s="97">
        <f t="shared" si="11"/>
        <v>36.308109698605676</v>
      </c>
      <c r="AA10" s="97">
        <f t="shared" si="11"/>
        <v>4.0991114456718574</v>
      </c>
      <c r="AB10" s="97">
        <f t="shared" si="11"/>
        <v>8.4682294112812855</v>
      </c>
      <c r="AC10" s="97">
        <f t="shared" si="11"/>
        <v>8.8423567733945703</v>
      </c>
      <c r="AD10" s="97">
        <f t="shared" si="11"/>
        <v>6.474194806676385</v>
      </c>
      <c r="AE10" s="97">
        <f t="shared" si="11"/>
        <v>4.943972617101398</v>
      </c>
      <c r="AF10" s="97">
        <f t="shared" si="11"/>
        <v>1.1510709222267801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1.1853984276734244</v>
      </c>
      <c r="C11" s="69">
        <f>'Basic T2'!O11</f>
        <v>3.9925044753837877</v>
      </c>
      <c r="D11" s="69">
        <f>'Basic T2'!Z11</f>
        <v>7.155488088283759</v>
      </c>
      <c r="E11" s="69">
        <f>'Basic T2'!AK11</f>
        <v>2.1770763257163228</v>
      </c>
      <c r="F11" s="69">
        <f>'Basic T2'!AV11</f>
        <v>0.65441114616186891</v>
      </c>
      <c r="G11" s="69">
        <f>'Basic T2'!BG11</f>
        <v>2.1598671050248828</v>
      </c>
      <c r="H11" s="69">
        <f>'Basic T2'!BR11</f>
        <v>1.4009707892283554</v>
      </c>
      <c r="I11" s="69">
        <f>'Basic T2'!CC11</f>
        <v>0.73856811353795737</v>
      </c>
      <c r="J11" s="69">
        <f>'Basic T2'!CN11</f>
        <v>0.12687435220802482</v>
      </c>
      <c r="K11" s="309">
        <f t="shared" si="12"/>
        <v>19.591158823218386</v>
      </c>
      <c r="L11" s="97"/>
      <c r="M11" s="97">
        <f t="shared" si="0"/>
        <v>11.282492650653833</v>
      </c>
      <c r="N11" s="97">
        <f t="shared" si="1"/>
        <v>5.0827794976622656</v>
      </c>
      <c r="O11" s="97">
        <f t="shared" si="2"/>
        <v>5.2063548102230097</v>
      </c>
      <c r="P11" s="97">
        <f t="shared" si="3"/>
        <v>6.4509622338148818</v>
      </c>
      <c r="Q11" s="97">
        <f t="shared" si="4"/>
        <v>1.7718018835635883</v>
      </c>
      <c r="R11" s="97">
        <f t="shared" si="5"/>
        <v>1.9704334523270295</v>
      </c>
      <c r="S11" s="97">
        <f t="shared" si="6"/>
        <v>1.4722674029791374</v>
      </c>
      <c r="T11" s="97">
        <f t="shared" si="7"/>
        <v>1.232995797406802</v>
      </c>
      <c r="U11" s="97">
        <f t="shared" si="8"/>
        <v>0.66660434807928726</v>
      </c>
      <c r="V11" s="97">
        <f t="shared" si="9"/>
        <v>3.3726630451363313</v>
      </c>
      <c r="W11" s="97"/>
      <c r="X11" s="97">
        <f t="shared" si="10"/>
        <v>6.0506805052723784</v>
      </c>
      <c r="Y11" s="97">
        <f t="shared" si="11"/>
        <v>20.379113412383173</v>
      </c>
      <c r="Z11" s="97">
        <f t="shared" si="11"/>
        <v>36.524067579930289</v>
      </c>
      <c r="AA11" s="97">
        <f t="shared" si="11"/>
        <v>11.112544925806885</v>
      </c>
      <c r="AB11" s="97">
        <f t="shared" si="11"/>
        <v>3.3403391400527878</v>
      </c>
      <c r="AC11" s="97">
        <f t="shared" si="11"/>
        <v>11.024703155716979</v>
      </c>
      <c r="AD11" s="97">
        <f t="shared" si="11"/>
        <v>7.1510358415756414</v>
      </c>
      <c r="AE11" s="97">
        <f t="shared" si="11"/>
        <v>3.7699051914307704</v>
      </c>
      <c r="AF11" s="97">
        <f t="shared" si="11"/>
        <v>0.64761024783107857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2.2799161999952426</v>
      </c>
      <c r="C12" s="69">
        <f>'Basic T2'!O12</f>
        <v>13.041140342298389</v>
      </c>
      <c r="D12" s="69">
        <f>'Basic T2'!Z12</f>
        <v>7.2202767599799014</v>
      </c>
      <c r="E12" s="69">
        <f>'Basic T2'!AK12</f>
        <v>0.5777625079145623</v>
      </c>
      <c r="F12" s="69">
        <f>'Basic T2'!AV12</f>
        <v>0.29703257763570767</v>
      </c>
      <c r="G12" s="69">
        <f>'Basic T2'!BG12</f>
        <v>1.0774939739698002</v>
      </c>
      <c r="H12" s="69">
        <f>'Basic T2'!BR12</f>
        <v>0.77839653589944835</v>
      </c>
      <c r="I12" s="69">
        <f>'Basic T2'!CC12</f>
        <v>0.48309116658917539</v>
      </c>
      <c r="J12" s="69">
        <f>'Basic T2'!CN12</f>
        <v>0.11344154775382589</v>
      </c>
      <c r="K12" s="309">
        <f t="shared" si="12"/>
        <v>25.868551612036061</v>
      </c>
      <c r="L12" s="97"/>
      <c r="M12" s="97">
        <f t="shared" si="0"/>
        <v>21.699993158451893</v>
      </c>
      <c r="N12" s="97">
        <f t="shared" si="1"/>
        <v>16.602421153604016</v>
      </c>
      <c r="O12" s="97">
        <f t="shared" si="2"/>
        <v>5.2534952440231129</v>
      </c>
      <c r="P12" s="97">
        <f t="shared" si="3"/>
        <v>1.7119859669801327</v>
      </c>
      <c r="Q12" s="97">
        <f t="shared" si="4"/>
        <v>0.80420830791368914</v>
      </c>
      <c r="R12" s="97">
        <f t="shared" si="5"/>
        <v>0.98299111369003611</v>
      </c>
      <c r="S12" s="97">
        <f t="shared" si="6"/>
        <v>0.81800980806163037</v>
      </c>
      <c r="T12" s="97">
        <f t="shared" si="7"/>
        <v>0.80649213965583721</v>
      </c>
      <c r="U12" s="97">
        <f t="shared" si="8"/>
        <v>0.59602770512322212</v>
      </c>
      <c r="V12" s="97">
        <f t="shared" si="9"/>
        <v>4.4533306498294918</v>
      </c>
      <c r="W12" s="97"/>
      <c r="X12" s="97">
        <f t="shared" si="10"/>
        <v>8.8134667691810336</v>
      </c>
      <c r="Y12" s="97">
        <f t="shared" si="11"/>
        <v>50.413105990173165</v>
      </c>
      <c r="Z12" s="97">
        <f t="shared" si="11"/>
        <v>27.911407133519095</v>
      </c>
      <c r="AA12" s="97">
        <f t="shared" si="11"/>
        <v>2.2334551875171171</v>
      </c>
      <c r="AB12" s="97">
        <f t="shared" si="11"/>
        <v>1.1482381468064298</v>
      </c>
      <c r="AC12" s="97">
        <f t="shared" si="11"/>
        <v>4.1652659574046904</v>
      </c>
      <c r="AD12" s="97">
        <f t="shared" si="11"/>
        <v>3.0090456844026696</v>
      </c>
      <c r="AE12" s="97">
        <f t="shared" si="11"/>
        <v>1.8674844028159807</v>
      </c>
      <c r="AF12" s="97">
        <f t="shared" si="11"/>
        <v>0.43853072817978744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0.93534461772209165</v>
      </c>
      <c r="C13" s="69">
        <f>'Basic T2'!O13</f>
        <v>11.465110804098279</v>
      </c>
      <c r="D13" s="69">
        <f>'Basic T2'!Z13</f>
        <v>17.715090470710756</v>
      </c>
      <c r="E13" s="69">
        <f>'Basic T2'!AK13</f>
        <v>1.7921582708587873</v>
      </c>
      <c r="F13" s="69">
        <f>'Basic T2'!AV13</f>
        <v>2.6979664331979074</v>
      </c>
      <c r="G13" s="69">
        <f>'Basic T2'!BG13</f>
        <v>5.2700485945778244</v>
      </c>
      <c r="H13" s="69">
        <f>'Basic T2'!BR13</f>
        <v>3.5464920491016572</v>
      </c>
      <c r="I13" s="69">
        <f>'Basic T2'!CC13</f>
        <v>2.1287406511555034</v>
      </c>
      <c r="J13" s="69">
        <f>'Basic T2'!CN13</f>
        <v>0.45867129661364597</v>
      </c>
      <c r="K13" s="309">
        <f t="shared" si="12"/>
        <v>46.00962318803645</v>
      </c>
      <c r="L13" s="97"/>
      <c r="M13" s="97">
        <f t="shared" si="0"/>
        <v>8.902507822614945</v>
      </c>
      <c r="N13" s="97">
        <f t="shared" si="1"/>
        <v>14.596008719037211</v>
      </c>
      <c r="O13" s="97">
        <f t="shared" si="2"/>
        <v>12.889553493456003</v>
      </c>
      <c r="P13" s="97">
        <f t="shared" si="3"/>
        <v>5.310399633565928</v>
      </c>
      <c r="Q13" s="97">
        <f t="shared" si="4"/>
        <v>7.3046769392112214</v>
      </c>
      <c r="R13" s="97">
        <f t="shared" si="5"/>
        <v>4.8078328624878797</v>
      </c>
      <c r="S13" s="97">
        <f t="shared" si="6"/>
        <v>3.7269760932652689</v>
      </c>
      <c r="T13" s="97">
        <f t="shared" si="7"/>
        <v>3.5538066544337235</v>
      </c>
      <c r="U13" s="97">
        <f t="shared" si="8"/>
        <v>2.4098824966649328</v>
      </c>
      <c r="V13" s="97">
        <f t="shared" si="9"/>
        <v>7.9206624399896759</v>
      </c>
      <c r="W13" s="97"/>
      <c r="X13" s="97">
        <f t="shared" si="10"/>
        <v>2.0329325756471368</v>
      </c>
      <c r="Y13" s="97">
        <f t="shared" si="11"/>
        <v>24.918940886000275</v>
      </c>
      <c r="Z13" s="97">
        <f t="shared" si="11"/>
        <v>38.503011420700098</v>
      </c>
      <c r="AA13" s="97">
        <f t="shared" si="11"/>
        <v>3.8951813700677933</v>
      </c>
      <c r="AB13" s="97">
        <f t="shared" si="11"/>
        <v>5.8639176899397869</v>
      </c>
      <c r="AC13" s="97">
        <f t="shared" si="11"/>
        <v>11.454231157337878</v>
      </c>
      <c r="AD13" s="97">
        <f t="shared" si="11"/>
        <v>7.7081527805770556</v>
      </c>
      <c r="AE13" s="97">
        <f t="shared" si="11"/>
        <v>4.6267291571929769</v>
      </c>
      <c r="AF13" s="97">
        <f t="shared" si="11"/>
        <v>0.99690296253700017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0.32785521687830776</v>
      </c>
      <c r="C14" s="69">
        <f>'Basic T2'!O14</f>
        <v>2.0316925217832305</v>
      </c>
      <c r="D14" s="69">
        <f>'Basic T2'!Z14</f>
        <v>4.7322657665032386</v>
      </c>
      <c r="E14" s="69">
        <f>'Basic T2'!AK14</f>
        <v>0.65449398299031636</v>
      </c>
      <c r="F14" s="69">
        <f>'Basic T2'!AV14</f>
        <v>1.2632508716935669</v>
      </c>
      <c r="G14" s="69">
        <f>'Basic T2'!BG14</f>
        <v>1.8424170662501214</v>
      </c>
      <c r="H14" s="69">
        <f>'Basic T2'!BR14</f>
        <v>1.4388314351731153</v>
      </c>
      <c r="I14" s="69">
        <f>'Basic T2'!CC14</f>
        <v>1.2944831122755167</v>
      </c>
      <c r="J14" s="69">
        <f>'Basic T2'!CN14</f>
        <v>0.30381810468644921</v>
      </c>
      <c r="K14" s="309">
        <f t="shared" si="12"/>
        <v>13.889108078233862</v>
      </c>
      <c r="L14" s="97"/>
      <c r="M14" s="97">
        <f t="shared" si="0"/>
        <v>3.1204901141703738</v>
      </c>
      <c r="N14" s="97">
        <f t="shared" si="1"/>
        <v>2.5865080825691193</v>
      </c>
      <c r="O14" s="97">
        <f t="shared" si="2"/>
        <v>3.4432109078665505</v>
      </c>
      <c r="P14" s="97">
        <f t="shared" si="3"/>
        <v>1.9393513753544718</v>
      </c>
      <c r="Q14" s="97">
        <f t="shared" si="4"/>
        <v>3.4202202804876722</v>
      </c>
      <c r="R14" s="97">
        <f t="shared" si="5"/>
        <v>1.6808257378574412</v>
      </c>
      <c r="S14" s="97">
        <f t="shared" si="6"/>
        <v>1.5120548099035216</v>
      </c>
      <c r="T14" s="97">
        <f t="shared" si="7"/>
        <v>2.1610630190952067</v>
      </c>
      <c r="U14" s="97">
        <f t="shared" si="8"/>
        <v>1.5962758909470538</v>
      </c>
      <c r="V14" s="97">
        <f t="shared" si="9"/>
        <v>2.3910418964011311</v>
      </c>
      <c r="W14" s="97"/>
      <c r="X14" s="97">
        <f t="shared" si="10"/>
        <v>2.3605203086589976</v>
      </c>
      <c r="Y14" s="97">
        <f t="shared" si="11"/>
        <v>14.627955303819482</v>
      </c>
      <c r="Z14" s="97">
        <f t="shared" si="11"/>
        <v>34.071775810567331</v>
      </c>
      <c r="AA14" s="97">
        <f t="shared" si="11"/>
        <v>4.7122823100210312</v>
      </c>
      <c r="AB14" s="97">
        <f t="shared" si="11"/>
        <v>9.0952627380965829</v>
      </c>
      <c r="AC14" s="97">
        <f t="shared" si="11"/>
        <v>13.265193530587046</v>
      </c>
      <c r="AD14" s="97">
        <f t="shared" si="11"/>
        <v>10.359422844638681</v>
      </c>
      <c r="AE14" s="97">
        <f t="shared" si="11"/>
        <v>9.3201313214932018</v>
      </c>
      <c r="AF14" s="97">
        <f t="shared" si="11"/>
        <v>2.1874558321176423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4.5622753265588942E-2</v>
      </c>
      <c r="C15" s="69">
        <f>'Basic T2'!O15</f>
        <v>1.0453887062868719</v>
      </c>
      <c r="D15" s="69">
        <f>'Basic T2'!Z15</f>
        <v>2.62372617342767</v>
      </c>
      <c r="E15" s="69">
        <f>'Basic T2'!AK15</f>
        <v>1.2221941096627515</v>
      </c>
      <c r="F15" s="69">
        <f>'Basic T2'!AV15</f>
        <v>0.46845903074238643</v>
      </c>
      <c r="G15" s="69">
        <f>'Basic T2'!BG15</f>
        <v>1.6398932934279742</v>
      </c>
      <c r="H15" s="69">
        <f>'Basic T2'!BR15</f>
        <v>1.071635302113491</v>
      </c>
      <c r="I15" s="69">
        <f>'Basic T2'!CC15</f>
        <v>0.33934156361838924</v>
      </c>
      <c r="J15" s="69">
        <f>'Basic T2'!CN15</f>
        <v>7.2014627910101617E-2</v>
      </c>
      <c r="K15" s="309">
        <f t="shared" si="12"/>
        <v>8.5282755604552243</v>
      </c>
      <c r="L15" s="97"/>
      <c r="M15" s="97">
        <f t="shared" si="0"/>
        <v>0.43423237824929023</v>
      </c>
      <c r="N15" s="97">
        <f t="shared" si="1"/>
        <v>1.3308639517284004</v>
      </c>
      <c r="O15" s="97">
        <f t="shared" si="2"/>
        <v>1.9090311122311596</v>
      </c>
      <c r="P15" s="97">
        <f t="shared" si="3"/>
        <v>3.621521189079687</v>
      </c>
      <c r="Q15" s="97">
        <f t="shared" si="4"/>
        <v>1.2683411612253135</v>
      </c>
      <c r="R15" s="97">
        <f t="shared" si="5"/>
        <v>1.4960645477213281</v>
      </c>
      <c r="S15" s="97">
        <f t="shared" si="6"/>
        <v>1.1261717484148237</v>
      </c>
      <c r="T15" s="97">
        <f t="shared" si="7"/>
        <v>0.56651067675076883</v>
      </c>
      <c r="U15" s="97">
        <f t="shared" si="8"/>
        <v>0.37836854537373865</v>
      </c>
      <c r="V15" s="97">
        <f t="shared" si="9"/>
        <v>1.4681622501777851</v>
      </c>
      <c r="W15" s="97"/>
      <c r="X15" s="97">
        <f t="shared" si="10"/>
        <v>0.53495871401174189</v>
      </c>
      <c r="Y15" s="97">
        <f t="shared" si="11"/>
        <v>12.257914262693816</v>
      </c>
      <c r="Z15" s="97">
        <f t="shared" si="11"/>
        <v>30.765025764336585</v>
      </c>
      <c r="AA15" s="97">
        <f t="shared" si="11"/>
        <v>14.331081365732897</v>
      </c>
      <c r="AB15" s="97">
        <f t="shared" si="11"/>
        <v>5.4930100161700324</v>
      </c>
      <c r="AC15" s="97">
        <f t="shared" si="11"/>
        <v>19.22889664860266</v>
      </c>
      <c r="AD15" s="97">
        <f t="shared" si="11"/>
        <v>12.565673969102953</v>
      </c>
      <c r="AE15" s="97">
        <f t="shared" si="11"/>
        <v>3.9790173431060638</v>
      </c>
      <c r="AF15" s="97">
        <f t="shared" si="11"/>
        <v>0.84442191624326002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2.7028976005784158E-2</v>
      </c>
      <c r="C16" s="69">
        <f>'Basic T2'!O16</f>
        <v>0.56330523640768637</v>
      </c>
      <c r="D16" s="69">
        <f>'Basic T2'!Z16</f>
        <v>1.986531726610651</v>
      </c>
      <c r="E16" s="69">
        <f>'Basic T2'!AK16</f>
        <v>0.484176863307685</v>
      </c>
      <c r="F16" s="69">
        <f>'Basic T2'!AV16</f>
        <v>0.4089924088216651</v>
      </c>
      <c r="G16" s="69">
        <f>'Basic T2'!BG16</f>
        <v>1.1455951807338904</v>
      </c>
      <c r="H16" s="69">
        <f>'Basic T2'!BR16</f>
        <v>1.3430018826113042</v>
      </c>
      <c r="I16" s="69">
        <f>'Basic T2'!CC16</f>
        <v>0.6546038257488298</v>
      </c>
      <c r="J16" s="69">
        <f>'Basic T2'!CN16</f>
        <v>8.9197821774925745E-2</v>
      </c>
      <c r="K16" s="309">
        <f t="shared" si="12"/>
        <v>6.7024339220224221</v>
      </c>
      <c r="L16" s="97"/>
      <c r="M16" s="97">
        <f t="shared" si="0"/>
        <v>0.25725883890236861</v>
      </c>
      <c r="N16" s="97">
        <f t="shared" si="1"/>
        <v>0.71713289845806794</v>
      </c>
      <c r="O16" s="97">
        <f t="shared" si="2"/>
        <v>1.4454065023788822</v>
      </c>
      <c r="P16" s="97">
        <f t="shared" si="3"/>
        <v>1.4346794472890758</v>
      </c>
      <c r="Q16" s="97">
        <f t="shared" si="4"/>
        <v>1.107336763078592</v>
      </c>
      <c r="R16" s="97">
        <f t="shared" si="5"/>
        <v>1.0451194250290143</v>
      </c>
      <c r="S16" s="97">
        <f t="shared" si="6"/>
        <v>1.4113484086254906</v>
      </c>
      <c r="T16" s="97">
        <f t="shared" si="7"/>
        <v>1.0928223833660549</v>
      </c>
      <c r="U16" s="97">
        <f t="shared" si="8"/>
        <v>0.46864992647904136</v>
      </c>
      <c r="V16" s="97">
        <f t="shared" si="9"/>
        <v>1.153839413239961</v>
      </c>
      <c r="W16" s="97"/>
      <c r="X16" s="97">
        <f t="shared" si="10"/>
        <v>0.40327105526507473</v>
      </c>
      <c r="Y16" s="97">
        <f t="shared" si="11"/>
        <v>8.4044877273137235</v>
      </c>
      <c r="Z16" s="97">
        <f t="shared" si="11"/>
        <v>29.638960260144216</v>
      </c>
      <c r="AA16" s="97">
        <f t="shared" si="11"/>
        <v>7.2238961090956542</v>
      </c>
      <c r="AB16" s="97">
        <f t="shared" si="11"/>
        <v>6.1021475717623179</v>
      </c>
      <c r="AC16" s="97">
        <f t="shared" si="11"/>
        <v>17.092226407033543</v>
      </c>
      <c r="AD16" s="97">
        <f t="shared" si="11"/>
        <v>20.037525147373042</v>
      </c>
      <c r="AE16" s="97">
        <f t="shared" si="11"/>
        <v>9.7666584014797238</v>
      </c>
      <c r="AF16" s="97">
        <f t="shared" si="11"/>
        <v>1.3308273205326999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0.18898421398266599</v>
      </c>
      <c r="C17" s="69">
        <f>'Basic T2'!O17</f>
        <v>3.1212303173856459</v>
      </c>
      <c r="D17" s="69">
        <f>'Basic T2'!Z17</f>
        <v>5.7904547995556257</v>
      </c>
      <c r="E17" s="69">
        <f>'Basic T2'!AK17</f>
        <v>0.75831613963770916</v>
      </c>
      <c r="F17" s="69">
        <f>'Basic T2'!AV17</f>
        <v>0.79521470645979897</v>
      </c>
      <c r="G17" s="69">
        <f>'Basic T2'!BG17</f>
        <v>1.8455111052350337</v>
      </c>
      <c r="H17" s="69">
        <f>'Basic T2'!BR17</f>
        <v>0.93440846731671789</v>
      </c>
      <c r="I17" s="69">
        <f>'Basic T2'!CC17</f>
        <v>0.80408372130475469</v>
      </c>
      <c r="J17" s="69">
        <f>'Basic T2'!CN17</f>
        <v>0.24652611907118113</v>
      </c>
      <c r="K17" s="309">
        <f t="shared" si="12"/>
        <v>14.484729589949131</v>
      </c>
      <c r="L17" s="97"/>
      <c r="M17" s="97">
        <f t="shared" si="0"/>
        <v>1.7987310895408424</v>
      </c>
      <c r="N17" s="97">
        <f t="shared" si="1"/>
        <v>3.9735773779350954</v>
      </c>
      <c r="O17" s="97">
        <f t="shared" si="2"/>
        <v>4.2131524540453995</v>
      </c>
      <c r="P17" s="97">
        <f t="shared" si="3"/>
        <v>2.2469900206579041</v>
      </c>
      <c r="Q17" s="97">
        <f t="shared" si="4"/>
        <v>2.1530240170977009</v>
      </c>
      <c r="R17" s="97">
        <f t="shared" si="5"/>
        <v>1.6836484105600773</v>
      </c>
      <c r="S17" s="97">
        <f t="shared" si="6"/>
        <v>0.9819613214461278</v>
      </c>
      <c r="T17" s="97">
        <f t="shared" si="7"/>
        <v>1.3423702309360963</v>
      </c>
      <c r="U17" s="97">
        <f t="shared" si="8"/>
        <v>1.29526086264082</v>
      </c>
      <c r="V17" s="97">
        <f t="shared" si="9"/>
        <v>2.4935795093916178</v>
      </c>
      <c r="W17" s="97"/>
      <c r="X17" s="97">
        <f t="shared" si="10"/>
        <v>1.3047134418981561</v>
      </c>
      <c r="Y17" s="97">
        <f t="shared" si="11"/>
        <v>21.548419651212882</v>
      </c>
      <c r="Z17" s="97">
        <f t="shared" si="11"/>
        <v>39.976271311088809</v>
      </c>
      <c r="AA17" s="97">
        <f t="shared" si="11"/>
        <v>5.2352799196465511</v>
      </c>
      <c r="AB17" s="97">
        <f t="shared" si="11"/>
        <v>5.4900210702697123</v>
      </c>
      <c r="AC17" s="97">
        <f t="shared" si="11"/>
        <v>12.741080831192203</v>
      </c>
      <c r="AD17" s="97">
        <f t="shared" si="11"/>
        <v>6.4509900686382053</v>
      </c>
      <c r="AE17" s="97">
        <f t="shared" si="11"/>
        <v>5.5512511732542364</v>
      </c>
      <c r="AF17" s="97">
        <f t="shared" si="11"/>
        <v>1.7019725327992601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0.68800993541980038</v>
      </c>
      <c r="C18" s="69">
        <f>'Basic T2'!O18</f>
        <v>6.0432765955445875</v>
      </c>
      <c r="D18" s="69">
        <f>'Basic T2'!Z18</f>
        <v>11.921687073084085</v>
      </c>
      <c r="E18" s="69">
        <f>'Basic T2'!AK18</f>
        <v>3.0346702430295189</v>
      </c>
      <c r="F18" s="69">
        <f>'Basic T2'!AV18</f>
        <v>2.9264397169290994</v>
      </c>
      <c r="G18" s="69">
        <f>'Basic T2'!BG18</f>
        <v>7.3637396218623223</v>
      </c>
      <c r="H18" s="69">
        <f>'Basic T2'!BR18</f>
        <v>5.2383551507294159</v>
      </c>
      <c r="I18" s="69">
        <f>'Basic T2'!CC18</f>
        <v>2.9667368519418216</v>
      </c>
      <c r="J18" s="69">
        <f>'Basic T2'!CN18</f>
        <v>0.65612259726245514</v>
      </c>
      <c r="K18" s="309">
        <f t="shared" si="12"/>
        <v>40.839037785803107</v>
      </c>
      <c r="L18" s="97"/>
      <c r="M18" s="97">
        <f t="shared" si="0"/>
        <v>6.5484033542933497</v>
      </c>
      <c r="N18" s="97">
        <f t="shared" si="1"/>
        <v>7.6935774444143972</v>
      </c>
      <c r="O18" s="97">
        <f t="shared" si="2"/>
        <v>8.6742556305214826</v>
      </c>
      <c r="P18" s="97">
        <f t="shared" si="3"/>
        <v>8.9921253098115379</v>
      </c>
      <c r="Q18" s="97">
        <f t="shared" si="4"/>
        <v>7.9232626659872656</v>
      </c>
      <c r="R18" s="97">
        <f t="shared" si="5"/>
        <v>6.7178942868229621</v>
      </c>
      <c r="S18" s="97">
        <f t="shared" si="6"/>
        <v>5.5049395697212518</v>
      </c>
      <c r="T18" s="97">
        <f t="shared" si="7"/>
        <v>4.9527917647749318</v>
      </c>
      <c r="U18" s="97">
        <f t="shared" si="8"/>
        <v>3.4473017485133899</v>
      </c>
      <c r="V18" s="97">
        <f t="shared" si="9"/>
        <v>7.0305342722180768</v>
      </c>
      <c r="W18" s="97"/>
      <c r="X18" s="97">
        <f t="shared" si="10"/>
        <v>1.6846869385815293</v>
      </c>
      <c r="Y18" s="97">
        <f t="shared" si="11"/>
        <v>14.79779378554657</v>
      </c>
      <c r="Z18" s="97">
        <f t="shared" si="11"/>
        <v>29.191890209588696</v>
      </c>
      <c r="AA18" s="97">
        <f t="shared" si="11"/>
        <v>7.4308074028239286</v>
      </c>
      <c r="AB18" s="97">
        <f t="shared" si="11"/>
        <v>7.1657900763431286</v>
      </c>
      <c r="AC18" s="97">
        <f t="shared" si="11"/>
        <v>18.03112908899676</v>
      </c>
      <c r="AD18" s="97">
        <f t="shared" si="11"/>
        <v>12.82683293912088</v>
      </c>
      <c r="AE18" s="97">
        <f t="shared" si="11"/>
        <v>7.2644631528834642</v>
      </c>
      <c r="AF18" s="97">
        <f t="shared" si="11"/>
        <v>1.6066064061150416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0.31527302009962738</v>
      </c>
      <c r="C19" s="69">
        <f>'Basic T2'!O19</f>
        <v>3.5432360554940017</v>
      </c>
      <c r="D19" s="69">
        <f>'Basic T2'!Z19</f>
        <v>9.8879392704425637</v>
      </c>
      <c r="E19" s="69">
        <f>'Basic T2'!AK19</f>
        <v>3.5752994283219994</v>
      </c>
      <c r="F19" s="69">
        <f>'Basic T2'!AV19</f>
        <v>3.5053156387823745</v>
      </c>
      <c r="G19" s="69">
        <f>'Basic T2'!BG19</f>
        <v>9.6465289323605496</v>
      </c>
      <c r="H19" s="69">
        <f>'Basic T2'!BR19</f>
        <v>9.3648147829041495</v>
      </c>
      <c r="I19" s="69">
        <f>'Basic T2'!CC19</f>
        <v>4.6406446982407275</v>
      </c>
      <c r="J19" s="69">
        <f>'Basic T2'!CN19</f>
        <v>1.1405831278656295</v>
      </c>
      <c r="K19" s="309">
        <f t="shared" si="12"/>
        <v>45.619634954511625</v>
      </c>
      <c r="L19" s="97"/>
      <c r="M19" s="97">
        <f t="shared" si="0"/>
        <v>3.0007341406761596</v>
      </c>
      <c r="N19" s="97">
        <f t="shared" si="1"/>
        <v>4.5108246438500057</v>
      </c>
      <c r="O19" s="97">
        <f t="shared" si="2"/>
        <v>7.1944945681838348</v>
      </c>
      <c r="P19" s="97">
        <f t="shared" si="3"/>
        <v>10.59408037938053</v>
      </c>
      <c r="Q19" s="97">
        <f t="shared" si="4"/>
        <v>9.4905548105430455</v>
      </c>
      <c r="R19" s="97">
        <f t="shared" si="5"/>
        <v>8.8004689098428539</v>
      </c>
      <c r="S19" s="97">
        <f t="shared" si="6"/>
        <v>9.841398297391331</v>
      </c>
      <c r="T19" s="97">
        <f t="shared" si="7"/>
        <v>7.747281943678046</v>
      </c>
      <c r="U19" s="97">
        <f t="shared" si="8"/>
        <v>5.9926822021087105</v>
      </c>
      <c r="V19" s="97">
        <f t="shared" si="9"/>
        <v>7.8535250687338021</v>
      </c>
      <c r="W19" s="97"/>
      <c r="X19" s="97">
        <f t="shared" si="10"/>
        <v>0.69109062449533687</v>
      </c>
      <c r="Y19" s="97">
        <f t="shared" si="11"/>
        <v>7.7669101452193621</v>
      </c>
      <c r="Z19" s="97">
        <f t="shared" si="11"/>
        <v>21.67474439526325</v>
      </c>
      <c r="AA19" s="97">
        <f t="shared" si="11"/>
        <v>7.8371942955856877</v>
      </c>
      <c r="AB19" s="97">
        <f t="shared" si="11"/>
        <v>7.6837871286730035</v>
      </c>
      <c r="AC19" s="97">
        <f t="shared" si="11"/>
        <v>21.145563619654833</v>
      </c>
      <c r="AD19" s="97">
        <f t="shared" si="11"/>
        <v>20.528035334438822</v>
      </c>
      <c r="AE19" s="97">
        <f t="shared" si="11"/>
        <v>10.172472232335966</v>
      </c>
      <c r="AF19" s="97">
        <f t="shared" si="11"/>
        <v>2.5002022243337345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2.7764545750007415E-2</v>
      </c>
      <c r="C20" s="69">
        <f>'Basic T2'!O20</f>
        <v>0.61390486167083391</v>
      </c>
      <c r="D20" s="69">
        <f>'Basic T2'!Z20</f>
        <v>1.9741008608215631</v>
      </c>
      <c r="E20" s="69">
        <f>'Basic T2'!AK20</f>
        <v>0.95910103085751575</v>
      </c>
      <c r="F20" s="69">
        <f>'Basic T2'!AV20</f>
        <v>0.78214893350039005</v>
      </c>
      <c r="G20" s="69">
        <f>'Basic T2'!BG20</f>
        <v>2.2210320185295966</v>
      </c>
      <c r="H20" s="69">
        <f>'Basic T2'!BR20</f>
        <v>2.5243451552775578</v>
      </c>
      <c r="I20" s="69">
        <f>'Basic T2'!CC20</f>
        <v>2.0040809095647467</v>
      </c>
      <c r="J20" s="69">
        <f>'Basic T2'!CN20</f>
        <v>0.54490394456474789</v>
      </c>
      <c r="K20" s="309">
        <f t="shared" si="12"/>
        <v>11.651382260536959</v>
      </c>
      <c r="L20" s="97"/>
      <c r="M20" s="97">
        <f t="shared" si="0"/>
        <v>0.26425991131776799</v>
      </c>
      <c r="N20" s="97">
        <f t="shared" si="1"/>
        <v>0.78155029346980365</v>
      </c>
      <c r="O20" s="97">
        <f t="shared" si="2"/>
        <v>1.4363617667720654</v>
      </c>
      <c r="P20" s="97">
        <f t="shared" si="3"/>
        <v>2.8419419454386872</v>
      </c>
      <c r="Q20" s="97">
        <f t="shared" si="4"/>
        <v>2.1176487621444964</v>
      </c>
      <c r="R20" s="97">
        <f t="shared" si="5"/>
        <v>2.0262338260620556</v>
      </c>
      <c r="S20" s="97">
        <f t="shared" si="6"/>
        <v>2.6528112609903056</v>
      </c>
      <c r="T20" s="97">
        <f t="shared" si="7"/>
        <v>3.3456945864066743</v>
      </c>
      <c r="U20" s="97">
        <f t="shared" si="8"/>
        <v>2.8629532479255584</v>
      </c>
      <c r="V20" s="97">
        <f t="shared" si="9"/>
        <v>2.0058122507943885</v>
      </c>
      <c r="W20" s="97"/>
      <c r="X20" s="97">
        <f t="shared" si="10"/>
        <v>0.23829400777661786</v>
      </c>
      <c r="Y20" s="97">
        <f t="shared" si="11"/>
        <v>5.2689444732246029</v>
      </c>
      <c r="Z20" s="97">
        <f t="shared" si="11"/>
        <v>16.943061489861254</v>
      </c>
      <c r="AA20" s="97">
        <f t="shared" si="11"/>
        <v>8.2316501974703478</v>
      </c>
      <c r="AB20" s="97">
        <f t="shared" si="11"/>
        <v>6.7129282690304963</v>
      </c>
      <c r="AC20" s="97">
        <f t="shared" si="11"/>
        <v>19.062390786475145</v>
      </c>
      <c r="AD20" s="97">
        <f t="shared" si="11"/>
        <v>21.665628153214691</v>
      </c>
      <c r="AE20" s="97">
        <f t="shared" si="11"/>
        <v>17.200370434609599</v>
      </c>
      <c r="AF20" s="97">
        <f t="shared" si="11"/>
        <v>4.6767321883372466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1.5160273810299678E-2</v>
      </c>
      <c r="C21" s="69">
        <f>'Basic T2'!O21</f>
        <v>9.4344484075841048E-2</v>
      </c>
      <c r="D21" s="69">
        <f>'Basic T2'!Z21</f>
        <v>0.73415200792322677</v>
      </c>
      <c r="E21" s="69">
        <f>'Basic T2'!AK21</f>
        <v>0.31227130660527502</v>
      </c>
      <c r="F21" s="69">
        <f>'Basic T2'!AV21</f>
        <v>0.42683543051433204</v>
      </c>
      <c r="G21" s="69">
        <f>'Basic T2'!BG21</f>
        <v>0.6185536631463967</v>
      </c>
      <c r="H21" s="69">
        <f>'Basic T2'!BR21</f>
        <v>0.89615288697790363</v>
      </c>
      <c r="I21" s="69">
        <f>'Basic T2'!CC21</f>
        <v>0.74354392137642233</v>
      </c>
      <c r="J21" s="69">
        <f>'Basic T2'!CN21</f>
        <v>0.37609904480932765</v>
      </c>
      <c r="K21" s="309">
        <f t="shared" si="12"/>
        <v>4.2171130192390249</v>
      </c>
      <c r="L21" s="97"/>
      <c r="M21" s="97">
        <f t="shared" si="0"/>
        <v>0.14429382885408107</v>
      </c>
      <c r="N21" s="97">
        <f t="shared" si="1"/>
        <v>0.1201081206883589</v>
      </c>
      <c r="O21" s="97">
        <f t="shared" si="2"/>
        <v>0.53417122504116121</v>
      </c>
      <c r="P21" s="97">
        <f t="shared" si="3"/>
        <v>0.92530077233366759</v>
      </c>
      <c r="Q21" s="97">
        <f t="shared" si="4"/>
        <v>1.1556463000248247</v>
      </c>
      <c r="R21" s="97">
        <f t="shared" si="5"/>
        <v>0.56430269579435233</v>
      </c>
      <c r="S21" s="97">
        <f t="shared" si="6"/>
        <v>0.94175888157519527</v>
      </c>
      <c r="T21" s="97">
        <f t="shared" si="7"/>
        <v>1.2413026143964252</v>
      </c>
      <c r="U21" s="97">
        <f t="shared" si="8"/>
        <v>1.9760436543336861</v>
      </c>
      <c r="V21" s="97">
        <f t="shared" si="9"/>
        <v>0.72598570434202925</v>
      </c>
      <c r="W21" s="97"/>
      <c r="X21" s="97">
        <f t="shared" si="10"/>
        <v>0.35949413120152368</v>
      </c>
      <c r="Y21" s="97">
        <f t="shared" si="11"/>
        <v>2.2371817792273787</v>
      </c>
      <c r="Z21" s="97">
        <f t="shared" si="11"/>
        <v>17.408876749898063</v>
      </c>
      <c r="AA21" s="97">
        <f t="shared" si="11"/>
        <v>7.404859798175961</v>
      </c>
      <c r="AB21" s="97">
        <f t="shared" si="11"/>
        <v>10.12150797398724</v>
      </c>
      <c r="AC21" s="97">
        <f t="shared" si="11"/>
        <v>14.667704192998229</v>
      </c>
      <c r="AD21" s="97">
        <f t="shared" si="11"/>
        <v>21.250388189492103</v>
      </c>
      <c r="AE21" s="97">
        <f t="shared" si="11"/>
        <v>17.631586300492234</v>
      </c>
      <c r="AF21" s="97">
        <f t="shared" si="11"/>
        <v>8.9184008845272658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2.6334140982651126E-2</v>
      </c>
      <c r="C22" s="69">
        <f>'Basic T2'!O22</f>
        <v>0.56799105014966778</v>
      </c>
      <c r="D22" s="69">
        <f>'Basic T2'!Z22</f>
        <v>1.1600529516650517</v>
      </c>
      <c r="E22" s="69">
        <f>'Basic T2'!AK22</f>
        <v>0.38421272823176478</v>
      </c>
      <c r="F22" s="69">
        <f>'Basic T2'!AV22</f>
        <v>1.6746396753492585</v>
      </c>
      <c r="G22" s="69">
        <f>'Basic T2'!BG22</f>
        <v>6.8268172890376313</v>
      </c>
      <c r="H22" s="69">
        <f>'Basic T2'!BR22</f>
        <v>3.7356058015559848</v>
      </c>
      <c r="I22" s="69">
        <f>'Basic T2'!CC22</f>
        <v>1.9462066746178699</v>
      </c>
      <c r="J22" s="69">
        <f>'Basic T2'!CN22</f>
        <v>0.65146838560106191</v>
      </c>
      <c r="K22" s="309">
        <f t="shared" si="12"/>
        <v>16.973328697190944</v>
      </c>
      <c r="L22" s="97"/>
      <c r="M22" s="97">
        <f t="shared" si="0"/>
        <v>0.25064547510931739</v>
      </c>
      <c r="N22" s="97">
        <f t="shared" si="1"/>
        <v>0.72309831644681488</v>
      </c>
      <c r="O22" s="97">
        <f t="shared" si="2"/>
        <v>0.84405804195299117</v>
      </c>
      <c r="P22" s="97">
        <f t="shared" si="3"/>
        <v>1.1384726250966795</v>
      </c>
      <c r="Q22" s="97">
        <f t="shared" si="4"/>
        <v>4.5340452229097741</v>
      </c>
      <c r="R22" s="97">
        <f t="shared" si="5"/>
        <v>6.2280633507260621</v>
      </c>
      <c r="S22" s="97">
        <f t="shared" si="6"/>
        <v>3.9257140079557864</v>
      </c>
      <c r="T22" s="97">
        <f t="shared" si="7"/>
        <v>3.2490769730009124</v>
      </c>
      <c r="U22" s="97">
        <f t="shared" si="8"/>
        <v>3.4228482819429433</v>
      </c>
      <c r="V22" s="97">
        <f t="shared" si="9"/>
        <v>2.9219975687259412</v>
      </c>
      <c r="W22" s="97"/>
      <c r="X22" s="97">
        <f t="shared" si="10"/>
        <v>0.15515012672210479</v>
      </c>
      <c r="Y22" s="97">
        <f t="shared" si="11"/>
        <v>3.34637395105457</v>
      </c>
      <c r="Z22" s="97">
        <f t="shared" si="11"/>
        <v>6.834563640171762</v>
      </c>
      <c r="AA22" s="97">
        <f t="shared" si="11"/>
        <v>2.2636262755893681</v>
      </c>
      <c r="AB22" s="97">
        <f t="shared" si="11"/>
        <v>9.8663008607522489</v>
      </c>
      <c r="AC22" s="97">
        <f t="shared" si="11"/>
        <v>40.220851259231537</v>
      </c>
      <c r="AD22" s="97">
        <f t="shared" si="11"/>
        <v>22.008681197426057</v>
      </c>
      <c r="AE22" s="97">
        <f t="shared" si="11"/>
        <v>11.466263980028641</v>
      </c>
      <c r="AF22" s="97">
        <f t="shared" si="11"/>
        <v>3.8381887090236981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7.1618531468393212E-3</v>
      </c>
      <c r="C23" s="69">
        <f>'Basic T2'!O23</f>
        <v>0.18926821996413859</v>
      </c>
      <c r="D23" s="69">
        <f>'Basic T2'!Z23</f>
        <v>0.55232690763914183</v>
      </c>
      <c r="E23" s="69">
        <f>'Basic T2'!AK23</f>
        <v>0.35882396069622613</v>
      </c>
      <c r="F23" s="69">
        <f>'Basic T2'!AV23</f>
        <v>0.46013345992687682</v>
      </c>
      <c r="G23" s="69">
        <f>'Basic T2'!BG23</f>
        <v>3.9924734213635529</v>
      </c>
      <c r="H23" s="69">
        <f>'Basic T2'!BR23</f>
        <v>3.6089411412428447</v>
      </c>
      <c r="I23" s="69">
        <f>'Basic T2'!CC23</f>
        <v>1.7284374119983397</v>
      </c>
      <c r="J23" s="69">
        <f>'Basic T2'!CN23</f>
        <v>0.76578700373768804</v>
      </c>
      <c r="K23" s="309">
        <f t="shared" si="12"/>
        <v>11.663353379715648</v>
      </c>
      <c r="L23" s="97"/>
      <c r="M23" s="97">
        <f t="shared" si="0"/>
        <v>6.8165735340875555E-2</v>
      </c>
      <c r="N23" s="97">
        <f t="shared" si="1"/>
        <v>0.24095367554980146</v>
      </c>
      <c r="O23" s="97">
        <f t="shared" si="2"/>
        <v>0.40187473124455436</v>
      </c>
      <c r="P23" s="97">
        <f t="shared" si="3"/>
        <v>1.0632423823163872</v>
      </c>
      <c r="Q23" s="97">
        <f t="shared" si="4"/>
        <v>1.2457998855468988</v>
      </c>
      <c r="R23" s="97">
        <f t="shared" si="5"/>
        <v>3.6423089034872183</v>
      </c>
      <c r="S23" s="97">
        <f t="shared" si="6"/>
        <v>3.7926032736547697</v>
      </c>
      <c r="T23" s="97">
        <f t="shared" si="7"/>
        <v>2.8855240647552205</v>
      </c>
      <c r="U23" s="97">
        <f t="shared" si="8"/>
        <v>4.0234841598021927</v>
      </c>
      <c r="V23" s="97">
        <f t="shared" si="9"/>
        <v>2.0078731064909405</v>
      </c>
      <c r="W23" s="97"/>
      <c r="X23" s="97">
        <f t="shared" si="10"/>
        <v>6.1404751392467254E-2</v>
      </c>
      <c r="Y23" s="97">
        <f t="shared" si="11"/>
        <v>1.6227598856200731</v>
      </c>
      <c r="Z23" s="97">
        <f t="shared" si="11"/>
        <v>4.7355755215281619</v>
      </c>
      <c r="AA23" s="97">
        <f t="shared" si="11"/>
        <v>3.0765076647705434</v>
      </c>
      <c r="AB23" s="97">
        <f t="shared" si="11"/>
        <v>3.9451214839046131</v>
      </c>
      <c r="AC23" s="97">
        <f t="shared" si="11"/>
        <v>34.230922200360261</v>
      </c>
      <c r="AD23" s="97">
        <f t="shared" si="11"/>
        <v>30.942568777169559</v>
      </c>
      <c r="AE23" s="97">
        <f t="shared" si="11"/>
        <v>14.819386463968041</v>
      </c>
      <c r="AF23" s="97">
        <f t="shared" si="11"/>
        <v>6.5657532512862771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3.970617951496884E-2</v>
      </c>
      <c r="C24" s="69">
        <f>'Basic T2'!O24</f>
        <v>0.42462923625037902</v>
      </c>
      <c r="D24" s="69">
        <f>'Basic T2'!Z24</f>
        <v>1.0504495583371649</v>
      </c>
      <c r="E24" s="69">
        <f>'Basic T2'!AK24</f>
        <v>0.36056501684620768</v>
      </c>
      <c r="F24" s="69">
        <f>'Basic T2'!AV24</f>
        <v>0.45350712696998174</v>
      </c>
      <c r="G24" s="69">
        <f>'Basic T2'!BG24</f>
        <v>2.6154221007420793</v>
      </c>
      <c r="H24" s="69">
        <f>'Basic T2'!BR24</f>
        <v>2.2498856578978161</v>
      </c>
      <c r="I24" s="69">
        <f>'Basic T2'!CC24</f>
        <v>1.8828079598541907</v>
      </c>
      <c r="J24" s="69">
        <f>'Basic T2'!CN24</f>
        <v>0.7130955258245999</v>
      </c>
      <c r="K24" s="309">
        <f t="shared" si="12"/>
        <v>9.7900683622373883</v>
      </c>
      <c r="L24" s="97"/>
      <c r="M24" s="97">
        <f t="shared" si="0"/>
        <v>0.37791907607169262</v>
      </c>
      <c r="N24" s="97">
        <f t="shared" si="1"/>
        <v>0.54058719017815049</v>
      </c>
      <c r="O24" s="97">
        <f t="shared" si="2"/>
        <v>0.76431028092970732</v>
      </c>
      <c r="P24" s="97">
        <f t="shared" si="3"/>
        <v>1.0684013596741455</v>
      </c>
      <c r="Q24" s="97">
        <f t="shared" si="4"/>
        <v>1.2278592540600963</v>
      </c>
      <c r="R24" s="97">
        <f t="shared" si="5"/>
        <v>2.3860334681092592</v>
      </c>
      <c r="S24" s="97">
        <f t="shared" si="6"/>
        <v>2.364384282685644</v>
      </c>
      <c r="T24" s="97">
        <f t="shared" si="7"/>
        <v>3.143236567178151</v>
      </c>
      <c r="U24" s="97">
        <f t="shared" si="8"/>
        <v>3.7466404347126816</v>
      </c>
      <c r="V24" s="97">
        <f t="shared" si="9"/>
        <v>1.6853827827450689</v>
      </c>
      <c r="W24" s="97"/>
      <c r="X24" s="97">
        <f t="shared" si="10"/>
        <v>0.40557612108333152</v>
      </c>
      <c r="Y24" s="97">
        <f t="shared" ref="Y24:AG32" si="13">IF($K24&gt;0,C24/$K24*100,0)</f>
        <v>4.3373469983955832</v>
      </c>
      <c r="Z24" s="97">
        <f t="shared" si="13"/>
        <v>10.729746917692603</v>
      </c>
      <c r="AA24" s="97">
        <f t="shared" si="13"/>
        <v>3.6829673042630873</v>
      </c>
      <c r="AB24" s="97">
        <f t="shared" si="13"/>
        <v>4.6323182861446206</v>
      </c>
      <c r="AC24" s="97">
        <f t="shared" si="13"/>
        <v>26.715054522299162</v>
      </c>
      <c r="AD24" s="97">
        <f t="shared" si="13"/>
        <v>22.981306918919564</v>
      </c>
      <c r="AE24" s="97">
        <f t="shared" si="13"/>
        <v>19.231816267153217</v>
      </c>
      <c r="AF24" s="97">
        <f t="shared" si="13"/>
        <v>7.2838666640488254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3.5641786821840146E-2</v>
      </c>
      <c r="C25" s="69">
        <f>'Basic T2'!O25</f>
        <v>1.9170032805629438</v>
      </c>
      <c r="D25" s="69">
        <f>'Basic T2'!Z25</f>
        <v>4.8964937519428098</v>
      </c>
      <c r="E25" s="69">
        <f>'Basic T2'!AK25</f>
        <v>3.8465848353568477</v>
      </c>
      <c r="F25" s="69">
        <f>'Basic T2'!AV25</f>
        <v>2.1555377534521112</v>
      </c>
      <c r="G25" s="69">
        <f>'Basic T2'!BG25</f>
        <v>12.039713923548838</v>
      </c>
      <c r="H25" s="69">
        <f>'Basic T2'!BR25</f>
        <v>7.3475441277018563</v>
      </c>
      <c r="I25" s="69">
        <f>'Basic T2'!CC25</f>
        <v>1.5520435132961803</v>
      </c>
      <c r="J25" s="69">
        <f>'Basic T2'!CN25</f>
        <v>0.32995699117778005</v>
      </c>
      <c r="K25" s="309">
        <f t="shared" si="12"/>
        <v>34.120519963861213</v>
      </c>
      <c r="L25" s="97"/>
      <c r="M25" s="97">
        <f t="shared" si="0"/>
        <v>0.33923463072482479</v>
      </c>
      <c r="N25" s="97">
        <f t="shared" si="1"/>
        <v>2.4404994487726905</v>
      </c>
      <c r="O25" s="97">
        <f t="shared" si="2"/>
        <v>3.5627036875927236</v>
      </c>
      <c r="P25" s="97">
        <f t="shared" si="3"/>
        <v>11.397934564323304</v>
      </c>
      <c r="Q25" s="97">
        <f t="shared" si="4"/>
        <v>5.8360647951344617</v>
      </c>
      <c r="R25" s="97">
        <f t="shared" si="5"/>
        <v>10.983756832175485</v>
      </c>
      <c r="S25" s="97">
        <f t="shared" si="6"/>
        <v>7.7214669958425404</v>
      </c>
      <c r="T25" s="97">
        <f t="shared" si="7"/>
        <v>2.5910448802340955</v>
      </c>
      <c r="U25" s="97">
        <f t="shared" si="8"/>
        <v>1.7336109400395845</v>
      </c>
      <c r="V25" s="97">
        <f t="shared" si="9"/>
        <v>5.8739259786188898</v>
      </c>
      <c r="W25" s="97"/>
      <c r="X25" s="97">
        <f t="shared" si="10"/>
        <v>0.10445851018563077</v>
      </c>
      <c r="Y25" s="97">
        <f t="shared" si="13"/>
        <v>5.6183296227412125</v>
      </c>
      <c r="Z25" s="97">
        <f t="shared" si="13"/>
        <v>14.350583628646154</v>
      </c>
      <c r="AA25" s="97">
        <f t="shared" si="13"/>
        <v>11.273523496801815</v>
      </c>
      <c r="AB25" s="97">
        <f t="shared" si="13"/>
        <v>6.3174235203190081</v>
      </c>
      <c r="AC25" s="97">
        <f t="shared" si="13"/>
        <v>35.285845398313725</v>
      </c>
      <c r="AD25" s="97">
        <f t="shared" si="13"/>
        <v>21.534091905645095</v>
      </c>
      <c r="AE25" s="97">
        <f t="shared" si="13"/>
        <v>4.5487100282763242</v>
      </c>
      <c r="AF25" s="97">
        <f t="shared" si="13"/>
        <v>0.96703388907101762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2.4183914248074659E-2</v>
      </c>
      <c r="C26" s="69">
        <f>'Basic T2'!O26</f>
        <v>0.36823333118572066</v>
      </c>
      <c r="D26" s="69">
        <f>'Basic T2'!Z26</f>
        <v>1.6373413094314508</v>
      </c>
      <c r="E26" s="69">
        <f>'Basic T2'!AK26</f>
        <v>0.93483316210773992</v>
      </c>
      <c r="F26" s="69">
        <f>'Basic T2'!AV26</f>
        <v>1.2548242328833037</v>
      </c>
      <c r="G26" s="69">
        <f>'Basic T2'!BG26</f>
        <v>3.4823079005158593</v>
      </c>
      <c r="H26" s="69">
        <f>'Basic T2'!BR26</f>
        <v>2.9955640482071866</v>
      </c>
      <c r="I26" s="69">
        <f>'Basic T2'!CC26</f>
        <v>1.8254517725438306</v>
      </c>
      <c r="J26" s="69">
        <f>'Basic T2'!CN26</f>
        <v>0.58691374189431089</v>
      </c>
      <c r="K26" s="309">
        <f t="shared" si="12"/>
        <v>13.109653413017478</v>
      </c>
      <c r="L26" s="97"/>
      <c r="M26" s="97">
        <f t="shared" si="0"/>
        <v>0.2301798521054863</v>
      </c>
      <c r="N26" s="97">
        <f t="shared" si="1"/>
        <v>0.46879066451810142</v>
      </c>
      <c r="O26" s="97">
        <f t="shared" si="2"/>
        <v>1.1913344969846622</v>
      </c>
      <c r="P26" s="97">
        <f t="shared" si="3"/>
        <v>2.7700330725384821</v>
      </c>
      <c r="Q26" s="97">
        <f t="shared" si="4"/>
        <v>3.3974053657300294</v>
      </c>
      <c r="R26" s="97">
        <f t="shared" si="5"/>
        <v>3.176888042100213</v>
      </c>
      <c r="S26" s="97">
        <f t="shared" si="6"/>
        <v>3.1480108904631847</v>
      </c>
      <c r="T26" s="97">
        <f t="shared" si="7"/>
        <v>3.0474838036717737</v>
      </c>
      <c r="U26" s="97">
        <f t="shared" si="8"/>
        <v>3.0836748758547454</v>
      </c>
      <c r="V26" s="97">
        <f t="shared" si="9"/>
        <v>2.2568569832749685</v>
      </c>
      <c r="W26" s="97"/>
      <c r="X26" s="97">
        <f t="shared" si="10"/>
        <v>0.18447409314468058</v>
      </c>
      <c r="Y26" s="97">
        <f t="shared" si="13"/>
        <v>2.8088715970177853</v>
      </c>
      <c r="Z26" s="97">
        <f t="shared" si="13"/>
        <v>12.489585024464658</v>
      </c>
      <c r="AA26" s="97">
        <f t="shared" si="13"/>
        <v>7.1308762532156624</v>
      </c>
      <c r="AB26" s="97">
        <f t="shared" si="13"/>
        <v>9.5717574931256557</v>
      </c>
      <c r="AC26" s="97">
        <f t="shared" si="13"/>
        <v>26.562928788476096</v>
      </c>
      <c r="AD26" s="97">
        <f t="shared" si="13"/>
        <v>22.850062879867476</v>
      </c>
      <c r="AE26" s="97">
        <f t="shared" si="13"/>
        <v>13.924485377555548</v>
      </c>
      <c r="AF26" s="97">
        <f t="shared" si="13"/>
        <v>4.4769584931324253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1.6507441337311295E-3</v>
      </c>
      <c r="C27" s="69">
        <f>'Basic T2'!O27</f>
        <v>3.428568495422149E-2</v>
      </c>
      <c r="D27" s="69">
        <f>'Basic T2'!Z27</f>
        <v>0.11818737856179667</v>
      </c>
      <c r="E27" s="69">
        <f>'Basic T2'!AK27</f>
        <v>3.5276084077435356E-2</v>
      </c>
      <c r="F27" s="69">
        <f>'Basic T2'!AV27</f>
        <v>3.0945519483990186E-2</v>
      </c>
      <c r="G27" s="69">
        <f>'Basic T2'!BG27</f>
        <v>0.10016798702618442</v>
      </c>
      <c r="H27" s="69">
        <f>'Basic T2'!BR27</f>
        <v>0.1437648291924476</v>
      </c>
      <c r="I27" s="69">
        <f>'Basic T2'!CC27</f>
        <v>0.11450394581259166</v>
      </c>
      <c r="J27" s="69">
        <f>'Basic T2'!CN27</f>
        <v>3.0281472624127264E-2</v>
      </c>
      <c r="K27" s="309">
        <f t="shared" si="12"/>
        <v>0.60906364586652584</v>
      </c>
      <c r="L27" s="97"/>
      <c r="M27" s="97">
        <f t="shared" si="0"/>
        <v>1.5711602210815842E-2</v>
      </c>
      <c r="N27" s="97">
        <f t="shared" si="1"/>
        <v>4.3648436119003438E-2</v>
      </c>
      <c r="O27" s="97">
        <f t="shared" si="2"/>
        <v>8.5993494684224042E-2</v>
      </c>
      <c r="P27" s="97">
        <f t="shared" si="3"/>
        <v>0.10452765640430103</v>
      </c>
      <c r="Q27" s="97">
        <f t="shared" si="4"/>
        <v>8.3784223467406327E-2</v>
      </c>
      <c r="R27" s="97">
        <f t="shared" si="5"/>
        <v>9.1382637399063396E-2</v>
      </c>
      <c r="S27" s="97">
        <f t="shared" si="6"/>
        <v>0.15108114554728513</v>
      </c>
      <c r="T27" s="97">
        <f t="shared" si="7"/>
        <v>0.19115756744102366</v>
      </c>
      <c r="U27" s="97">
        <f t="shared" si="8"/>
        <v>0.15910040891787416</v>
      </c>
      <c r="V27" s="97">
        <f t="shared" si="9"/>
        <v>0.1048517072974543</v>
      </c>
      <c r="W27" s="97"/>
      <c r="X27" s="97">
        <f t="shared" si="10"/>
        <v>0.27102982503291356</v>
      </c>
      <c r="Y27" s="97">
        <f t="shared" si="13"/>
        <v>5.6292450201066639</v>
      </c>
      <c r="Z27" s="97">
        <f t="shared" si="13"/>
        <v>19.404766540227396</v>
      </c>
      <c r="AA27" s="97">
        <f t="shared" si="13"/>
        <v>5.7918551397444569</v>
      </c>
      <c r="AB27" s="97">
        <f t="shared" si="13"/>
        <v>5.0808350972850196</v>
      </c>
      <c r="AC27" s="97">
        <f t="shared" si="13"/>
        <v>16.446226548897631</v>
      </c>
      <c r="AD27" s="97">
        <f t="shared" si="13"/>
        <v>23.604237450079747</v>
      </c>
      <c r="AE27" s="97">
        <f t="shared" si="13"/>
        <v>18.799996780251892</v>
      </c>
      <c r="AF27" s="97">
        <f t="shared" si="13"/>
        <v>4.9718075983742667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0.1114971005930229</v>
      </c>
      <c r="C28" s="69">
        <f>'Basic T2'!O28</f>
        <v>1.5477602587606636</v>
      </c>
      <c r="D28" s="69">
        <f>'Basic T2'!Z28</f>
        <v>5.1955130808003469</v>
      </c>
      <c r="E28" s="69">
        <f>'Basic T2'!AK28</f>
        <v>1.5800316799042877</v>
      </c>
      <c r="F28" s="69">
        <f>'Basic T2'!AV28</f>
        <v>1.3028381172456438</v>
      </c>
      <c r="G28" s="69">
        <f>'Basic T2'!BG28</f>
        <v>9.5444932892676597</v>
      </c>
      <c r="H28" s="69">
        <f>'Basic T2'!BR28</f>
        <v>7.9193981556963253</v>
      </c>
      <c r="I28" s="69">
        <f>'Basic T2'!CC28</f>
        <v>5.1454017519968946</v>
      </c>
      <c r="J28" s="69">
        <f>'Basic T2'!CN28</f>
        <v>1.8815489736496986</v>
      </c>
      <c r="K28" s="309">
        <f t="shared" si="12"/>
        <v>34.228482407914548</v>
      </c>
      <c r="L28" s="97"/>
      <c r="M28" s="97">
        <f t="shared" si="0"/>
        <v>1.0612172149401227</v>
      </c>
      <c r="N28" s="97">
        <f t="shared" si="1"/>
        <v>1.9704233668439204</v>
      </c>
      <c r="O28" s="97">
        <f t="shared" si="2"/>
        <v>3.780271057133338</v>
      </c>
      <c r="P28" s="97">
        <f t="shared" si="3"/>
        <v>4.6818407673143634</v>
      </c>
      <c r="Q28" s="97">
        <f t="shared" si="4"/>
        <v>3.5274017621076612</v>
      </c>
      <c r="R28" s="97">
        <f t="shared" si="5"/>
        <v>8.7073824213213236</v>
      </c>
      <c r="S28" s="97">
        <f t="shared" si="6"/>
        <v>8.3224231693415618</v>
      </c>
      <c r="T28" s="97">
        <f t="shared" si="7"/>
        <v>8.5899440009546471</v>
      </c>
      <c r="U28" s="97">
        <f t="shared" si="8"/>
        <v>9.885754726081494</v>
      </c>
      <c r="V28" s="97">
        <f t="shared" si="9"/>
        <v>5.8925119616435264</v>
      </c>
      <c r="W28" s="97"/>
      <c r="X28" s="97">
        <f t="shared" si="10"/>
        <v>0.32574362854965999</v>
      </c>
      <c r="Y28" s="97">
        <f t="shared" si="13"/>
        <v>4.5218489102595436</v>
      </c>
      <c r="Z28" s="97">
        <f t="shared" si="13"/>
        <v>15.178917425795671</v>
      </c>
      <c r="AA28" s="97">
        <f t="shared" si="13"/>
        <v>4.6161312706605475</v>
      </c>
      <c r="AB28" s="97">
        <f t="shared" si="13"/>
        <v>3.8062982218118804</v>
      </c>
      <c r="AC28" s="97">
        <f t="shared" si="13"/>
        <v>27.884652248154353</v>
      </c>
      <c r="AD28" s="97">
        <f t="shared" si="13"/>
        <v>23.136866137731971</v>
      </c>
      <c r="AE28" s="97">
        <f t="shared" si="13"/>
        <v>15.032514999283574</v>
      </c>
      <c r="AF28" s="97">
        <f t="shared" si="13"/>
        <v>5.4970271577527896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4.0199325708431904E-2</v>
      </c>
      <c r="C29" s="69">
        <f>'Basic T2'!O29</f>
        <v>0.53491990236999154</v>
      </c>
      <c r="D29" s="69">
        <f>'Basic T2'!Z29</f>
        <v>1.7911601863106092</v>
      </c>
      <c r="E29" s="69">
        <f>'Basic T2'!AK29</f>
        <v>0.57599569066508893</v>
      </c>
      <c r="F29" s="69">
        <f>'Basic T2'!AV29</f>
        <v>0.67643762416410735</v>
      </c>
      <c r="G29" s="69">
        <f>'Basic T2'!BG29</f>
        <v>2.3751409810641637</v>
      </c>
      <c r="H29" s="69">
        <f>'Basic T2'!BR29</f>
        <v>2.2164533217650608</v>
      </c>
      <c r="I29" s="69">
        <f>'Basic T2'!CC29</f>
        <v>1.0719410321191074</v>
      </c>
      <c r="J29" s="69">
        <f>'Basic T2'!CN29</f>
        <v>0.40882974836278035</v>
      </c>
      <c r="K29" s="309">
        <f t="shared" si="12"/>
        <v>9.6910778125293415</v>
      </c>
      <c r="L29" s="97"/>
      <c r="M29" s="97">
        <f t="shared" si="0"/>
        <v>0.38261278763191903</v>
      </c>
      <c r="N29" s="97">
        <f t="shared" si="1"/>
        <v>0.6809960838920126</v>
      </c>
      <c r="O29" s="97">
        <f t="shared" si="2"/>
        <v>1.3032535777884131</v>
      </c>
      <c r="P29" s="97">
        <f t="shared" si="3"/>
        <v>1.706750656111252</v>
      </c>
      <c r="Q29" s="97">
        <f t="shared" si="4"/>
        <v>1.8314380243009964</v>
      </c>
      <c r="R29" s="97">
        <f t="shared" si="5"/>
        <v>2.1668264830709347</v>
      </c>
      <c r="S29" s="97">
        <f t="shared" si="6"/>
        <v>2.3292505460851771</v>
      </c>
      <c r="T29" s="97">
        <f t="shared" si="7"/>
        <v>1.7895421741665034</v>
      </c>
      <c r="U29" s="97">
        <f t="shared" si="8"/>
        <v>2.1480124480631861</v>
      </c>
      <c r="V29" s="97">
        <f t="shared" si="9"/>
        <v>1.6683413319646081</v>
      </c>
      <c r="W29" s="97"/>
      <c r="X29" s="97">
        <f>IF($K29&gt;0,B29/$K29*100,0)</f>
        <v>0.41480758369785498</v>
      </c>
      <c r="Y29" s="97">
        <f t="shared" si="13"/>
        <v>5.519715275409383</v>
      </c>
      <c r="Z29" s="97">
        <f t="shared" si="13"/>
        <v>18.482569441294395</v>
      </c>
      <c r="AA29" s="97">
        <f t="shared" si="13"/>
        <v>5.9435668746813599</v>
      </c>
      <c r="AB29" s="97">
        <f t="shared" si="13"/>
        <v>6.9800040537241257</v>
      </c>
      <c r="AC29" s="97">
        <f t="shared" si="13"/>
        <v>24.50853276601913</v>
      </c>
      <c r="AD29" s="97">
        <f t="shared" si="13"/>
        <v>22.871071356990509</v>
      </c>
      <c r="AE29" s="97">
        <f t="shared" si="13"/>
        <v>11.061112632211278</v>
      </c>
      <c r="AF29" s="97">
        <f t="shared" si="13"/>
        <v>4.2186200159719602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2.1059688188064855E-2</v>
      </c>
      <c r="C30" s="69">
        <f>'Basic T2'!O30</f>
        <v>0.13579910144510871</v>
      </c>
      <c r="D30" s="69">
        <f>'Basic T2'!Z30</f>
        <v>0.33023765396055438</v>
      </c>
      <c r="E30" s="69">
        <f>'Basic T2'!AK30</f>
        <v>0.16151879006265857</v>
      </c>
      <c r="F30" s="69">
        <f>'Basic T2'!AV30</f>
        <v>0.3496610620688132</v>
      </c>
      <c r="G30" s="69">
        <f>'Basic T2'!BG30</f>
        <v>1.8291250179151548</v>
      </c>
      <c r="H30" s="69">
        <f>'Basic T2'!BR30</f>
        <v>2.0737580345550133</v>
      </c>
      <c r="I30" s="69">
        <f>'Basic T2'!CC30</f>
        <v>1.5464703705376737</v>
      </c>
      <c r="J30" s="69">
        <f>'Basic T2'!CN30</f>
        <v>0.60806127925688691</v>
      </c>
      <c r="K30" s="309">
        <f t="shared" si="12"/>
        <v>7.0556909979899283</v>
      </c>
      <c r="L30" s="97"/>
      <c r="M30" s="97">
        <f t="shared" si="0"/>
        <v>0.20044380999665298</v>
      </c>
      <c r="N30" s="97">
        <f t="shared" si="1"/>
        <v>0.17288318469819777</v>
      </c>
      <c r="O30" s="97">
        <f t="shared" si="2"/>
        <v>0.24028191745989971</v>
      </c>
      <c r="P30" s="97">
        <f t="shared" si="3"/>
        <v>0.47860132529016947</v>
      </c>
      <c r="Q30" s="97">
        <f t="shared" si="4"/>
        <v>0.94669861908056019</v>
      </c>
      <c r="R30" s="97">
        <f t="shared" si="5"/>
        <v>1.668699484057736</v>
      </c>
      <c r="S30" s="97">
        <f t="shared" si="6"/>
        <v>2.1792933724357448</v>
      </c>
      <c r="T30" s="97">
        <f t="shared" si="7"/>
        <v>2.5817408479131365</v>
      </c>
      <c r="U30" s="97">
        <f t="shared" si="8"/>
        <v>3.1947851208469618</v>
      </c>
      <c r="V30" s="97">
        <f t="shared" si="9"/>
        <v>1.2146534312518269</v>
      </c>
      <c r="W30" s="97"/>
      <c r="X30" s="97">
        <f t="shared" si="10"/>
        <v>0.29847803984137738</v>
      </c>
      <c r="Y30" s="97">
        <f t="shared" si="13"/>
        <v>1.924674726880699</v>
      </c>
      <c r="Z30" s="97">
        <f t="shared" si="13"/>
        <v>4.6804438297345312</v>
      </c>
      <c r="AA30" s="97">
        <f t="shared" si="13"/>
        <v>2.2891987490477277</v>
      </c>
      <c r="AB30" s="97">
        <f t="shared" si="13"/>
        <v>4.9557309435521901</v>
      </c>
      <c r="AC30" s="97">
        <f t="shared" si="13"/>
        <v>25.924108899273623</v>
      </c>
      <c r="AD30" s="97">
        <f t="shared" si="13"/>
        <v>29.391281947378349</v>
      </c>
      <c r="AE30" s="97">
        <f t="shared" si="13"/>
        <v>21.918056941244203</v>
      </c>
      <c r="AF30" s="97">
        <f t="shared" si="13"/>
        <v>8.618025923047302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5.0306037261748711E-2</v>
      </c>
      <c r="C31" s="69">
        <f>'Basic T2'!O31</f>
        <v>0.44244678430301004</v>
      </c>
      <c r="D31" s="69">
        <f>'Basic T2'!Z31</f>
        <v>0.97486430592231421</v>
      </c>
      <c r="E31" s="69">
        <f>'Basic T2'!AK31</f>
        <v>0.4413874463430616</v>
      </c>
      <c r="F31" s="69">
        <f>'Basic T2'!AV31</f>
        <v>0.75741430459920267</v>
      </c>
      <c r="G31" s="69">
        <f>'Basic T2'!BG31</f>
        <v>3.6581272546133521</v>
      </c>
      <c r="H31" s="69">
        <f>'Basic T2'!BR31</f>
        <v>4.6519286303610912</v>
      </c>
      <c r="I31" s="69">
        <f>'Basic T2'!CC31</f>
        <v>3.5222309100996418</v>
      </c>
      <c r="J31" s="69">
        <f>'Basic T2'!CN31</f>
        <v>1.6793297490967292</v>
      </c>
      <c r="K31" s="309">
        <f t="shared" si="12"/>
        <v>16.178035422600153</v>
      </c>
      <c r="L31" s="97"/>
      <c r="M31" s="97">
        <f t="shared" si="0"/>
        <v>0.47880736336320207</v>
      </c>
      <c r="N31" s="97">
        <f t="shared" si="1"/>
        <v>0.56327036273284614</v>
      </c>
      <c r="O31" s="97">
        <f t="shared" si="2"/>
        <v>0.70931422229097862</v>
      </c>
      <c r="P31" s="97">
        <f t="shared" si="3"/>
        <v>1.3078888016947279</v>
      </c>
      <c r="Q31" s="97">
        <f t="shared" si="4"/>
        <v>2.0506803702804461</v>
      </c>
      <c r="R31" s="97">
        <f t="shared" si="5"/>
        <v>3.3372869555677336</v>
      </c>
      <c r="S31" s="97">
        <f t="shared" si="6"/>
        <v>4.8886692971224148</v>
      </c>
      <c r="T31" s="97">
        <f t="shared" si="7"/>
        <v>5.880156251053748</v>
      </c>
      <c r="U31" s="97">
        <f t="shared" si="8"/>
        <v>8.8232845577119949</v>
      </c>
      <c r="V31" s="97">
        <f t="shared" si="9"/>
        <v>2.7850860025719801</v>
      </c>
      <c r="W31" s="97"/>
      <c r="X31" s="97">
        <f t="shared" si="10"/>
        <v>0.31095269572393769</v>
      </c>
      <c r="Y31" s="97">
        <f t="shared" si="13"/>
        <v>2.7348610183219604</v>
      </c>
      <c r="Z31" s="97">
        <f t="shared" si="13"/>
        <v>6.0258509791643959</v>
      </c>
      <c r="AA31" s="97">
        <f t="shared" si="13"/>
        <v>2.7283130170827707</v>
      </c>
      <c r="AB31" s="97">
        <f t="shared" si="13"/>
        <v>4.6817446297658689</v>
      </c>
      <c r="AC31" s="97">
        <f t="shared" si="13"/>
        <v>22.611690227251422</v>
      </c>
      <c r="AD31" s="97">
        <f t="shared" si="13"/>
        <v>28.754595405709821</v>
      </c>
      <c r="AE31" s="97">
        <f t="shared" si="13"/>
        <v>21.771684991981211</v>
      </c>
      <c r="AF31" s="97">
        <f t="shared" si="13"/>
        <v>10.3803070349986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4.1994635965420934E-4</v>
      </c>
      <c r="C32" s="69">
        <f>'Basic T2'!O32</f>
        <v>7.4070760355857745E-2</v>
      </c>
      <c r="D32" s="69">
        <f>'Basic T2'!Z32</f>
        <v>0.270931426100393</v>
      </c>
      <c r="E32" s="69">
        <f>'Basic T2'!AK32</f>
        <v>0.20249439227520097</v>
      </c>
      <c r="F32" s="69">
        <f>'Basic T2'!AV32</f>
        <v>0.22657852910327514</v>
      </c>
      <c r="G32" s="69">
        <f>'Basic T2'!BG32</f>
        <v>0.98105318479302139</v>
      </c>
      <c r="H32" s="69">
        <f>'Basic T2'!BR32</f>
        <v>1.4914311165484382</v>
      </c>
      <c r="I32" s="69">
        <f>'Basic T2'!CC32</f>
        <v>1.6280062308965644</v>
      </c>
      <c r="J32" s="69">
        <f>'Basic T2'!CN32</f>
        <v>0.74826975452671718</v>
      </c>
      <c r="K32" s="309">
        <f t="shared" si="12"/>
        <v>5.6232553409591217</v>
      </c>
      <c r="L32" s="97"/>
      <c r="M32" s="97">
        <f t="shared" si="0"/>
        <v>3.9970035440040014E-3</v>
      </c>
      <c r="N32" s="97">
        <f t="shared" si="1"/>
        <v>9.4298038846110058E-2</v>
      </c>
      <c r="O32" s="97">
        <f t="shared" si="2"/>
        <v>0.19713052640364109</v>
      </c>
      <c r="P32" s="97">
        <f t="shared" si="3"/>
        <v>0.60001740026124772</v>
      </c>
      <c r="Q32" s="97">
        <f t="shared" si="4"/>
        <v>0.61345572579986396</v>
      </c>
      <c r="R32" s="97">
        <f t="shared" si="5"/>
        <v>0.89500877592460482</v>
      </c>
      <c r="S32" s="97">
        <f t="shared" si="6"/>
        <v>1.5673313345044595</v>
      </c>
      <c r="T32" s="97">
        <f t="shared" si="7"/>
        <v>2.717860145940878</v>
      </c>
      <c r="U32" s="97">
        <f t="shared" si="8"/>
        <v>3.9314476347898268</v>
      </c>
      <c r="V32" s="97">
        <f t="shared" si="9"/>
        <v>0.96805633872671315</v>
      </c>
      <c r="W32" s="97"/>
      <c r="X32" s="97">
        <f t="shared" si="10"/>
        <v>7.4680293565076109E-3</v>
      </c>
      <c r="Y32" s="97">
        <f t="shared" si="13"/>
        <v>1.317222069151567</v>
      </c>
      <c r="Z32" s="97">
        <f t="shared" si="13"/>
        <v>4.8180530613106036</v>
      </c>
      <c r="AA32" s="97">
        <f t="shared" si="13"/>
        <v>3.6010172043985973</v>
      </c>
      <c r="AB32" s="97">
        <f t="shared" si="13"/>
        <v>4.0293124776480296</v>
      </c>
      <c r="AC32" s="97">
        <f t="shared" si="13"/>
        <v>17.446356697465735</v>
      </c>
      <c r="AD32" s="97">
        <f t="shared" si="13"/>
        <v>26.522557239843469</v>
      </c>
      <c r="AE32" s="97">
        <f t="shared" si="13"/>
        <v>28.951312579358813</v>
      </c>
      <c r="AF32" s="97">
        <f t="shared" si="13"/>
        <v>13.306700641466687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4.475577851464102E-2</v>
      </c>
      <c r="C33" s="69">
        <f>'Basic T2'!O33</f>
        <v>1.4000599403713838</v>
      </c>
      <c r="D33" s="69">
        <f>'Basic T2'!Z33</f>
        <v>4.3396888160748261</v>
      </c>
      <c r="E33" s="69">
        <f>'Basic T2'!AK33</f>
        <v>2.3101812679500875</v>
      </c>
      <c r="F33" s="69">
        <f>'Basic T2'!AV33</f>
        <v>1.989526792521217</v>
      </c>
      <c r="G33" s="69">
        <f>'Basic T2'!BG33</f>
        <v>9.5037024995889148</v>
      </c>
      <c r="H33" s="69">
        <f>'Basic T2'!BR33</f>
        <v>14.042035363133156</v>
      </c>
      <c r="I33" s="69">
        <f>'Basic T2'!CC33</f>
        <v>11.954834939440568</v>
      </c>
      <c r="J33" s="69">
        <f>'Basic T2'!CN33</f>
        <v>4.4710535261538125</v>
      </c>
      <c r="K33" s="309">
        <f t="shared" ref="K33" si="14">SUM(B33:J33)</f>
        <v>50.055838923748603</v>
      </c>
      <c r="L33" s="97"/>
      <c r="M33" s="97">
        <f t="shared" si="0"/>
        <v>0.42598060734465804</v>
      </c>
      <c r="N33" s="97">
        <f t="shared" si="1"/>
        <v>1.7823889752143269</v>
      </c>
      <c r="O33" s="97">
        <f t="shared" si="2"/>
        <v>3.1575707294429054</v>
      </c>
      <c r="P33" s="97">
        <f t="shared" si="3"/>
        <v>6.8453696072916026</v>
      </c>
      <c r="Q33" s="97">
        <f t="shared" si="4"/>
        <v>5.3865942520444081</v>
      </c>
      <c r="R33" s="97">
        <f t="shared" si="5"/>
        <v>8.6701692352216586</v>
      </c>
      <c r="S33" s="97">
        <f t="shared" si="6"/>
        <v>14.756646673559946</v>
      </c>
      <c r="T33" s="97">
        <f t="shared" si="7"/>
        <v>19.957890096841652</v>
      </c>
      <c r="U33" s="97">
        <f t="shared" si="8"/>
        <v>23.491144342101702</v>
      </c>
      <c r="V33" s="97">
        <f t="shared" si="9"/>
        <v>8.6172277839606704</v>
      </c>
      <c r="W33" s="97"/>
      <c r="X33" s="97">
        <f t="shared" ref="X33" si="15">IF($K33&gt;0,B33/$K33*100,0)</f>
        <v>8.9411703962885725E-2</v>
      </c>
      <c r="Y33" s="97">
        <f t="shared" ref="Y33" si="16">IF($K33&gt;0,C33/$K33*100,0)</f>
        <v>2.7969962555300145</v>
      </c>
      <c r="Z33" s="97">
        <f t="shared" ref="Z33" si="17">IF($K33&gt;0,D33/$K33*100,0)</f>
        <v>8.6696955028275315</v>
      </c>
      <c r="AA33" s="97">
        <f t="shared" ref="AA33" si="18">IF($K33&gt;0,E33/$K33*100,0)</f>
        <v>4.615208370534452</v>
      </c>
      <c r="AB33" s="97">
        <f t="shared" ref="AB33" si="19">IF($K33&gt;0,F33/$K33*100,0)</f>
        <v>3.9746148207642995</v>
      </c>
      <c r="AC33" s="97">
        <f t="shared" ref="AC33" si="20">IF($K33&gt;0,G33/$K33*100,0)</f>
        <v>18.986201617889492</v>
      </c>
      <c r="AD33" s="97">
        <f t="shared" ref="AD33" si="21">IF($K33&gt;0,H33/$K33*100,0)</f>
        <v>28.052742027805717</v>
      </c>
      <c r="AE33" s="97">
        <f t="shared" ref="AE33" si="22">IF($K33&gt;0,I33/$K33*100,0)</f>
        <v>23.882997860952219</v>
      </c>
      <c r="AF33" s="97">
        <f>IF($K33&gt;0,J33/$K33*100,0)</f>
        <v>8.9321318397333975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10.506529579744324</v>
      </c>
      <c r="C35" s="310">
        <f t="shared" ref="C35:K35" si="24">SUM(C8:C33)</f>
        <v>78.549629729561744</v>
      </c>
      <c r="D35" s="310">
        <f t="shared" si="24"/>
        <v>137.43758059349898</v>
      </c>
      <c r="E35" s="310">
        <f t="shared" si="24"/>
        <v>33.748086669992382</v>
      </c>
      <c r="F35" s="310">
        <f t="shared" si="24"/>
        <v>36.934781040285692</v>
      </c>
      <c r="G35" s="310">
        <f t="shared" si="24"/>
        <v>109.61380616402636</v>
      </c>
      <c r="H35" s="310">
        <f t="shared" si="24"/>
        <v>95.157359756351795</v>
      </c>
      <c r="I35" s="310">
        <f t="shared" si="24"/>
        <v>59.900294477182371</v>
      </c>
      <c r="J35" s="310">
        <f t="shared" si="24"/>
        <v>19.032931989356619</v>
      </c>
      <c r="K35" s="310">
        <f t="shared" si="24"/>
        <v>580.88100000000031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1.8087232289822386</v>
      </c>
      <c r="Y35" s="98">
        <f t="shared" ref="Y35:AG35" si="26">IF($K35&gt;0,C35/$K35*100,0)</f>
        <v>13.522499398252258</v>
      </c>
      <c r="Z35" s="98">
        <f t="shared" si="26"/>
        <v>23.660195563893279</v>
      </c>
      <c r="AA35" s="98">
        <f t="shared" si="26"/>
        <v>5.8098107305958306</v>
      </c>
      <c r="AB35" s="98">
        <f t="shared" si="26"/>
        <v>6.3584074948716989</v>
      </c>
      <c r="AC35" s="98">
        <f t="shared" si="26"/>
        <v>18.87026880962302</v>
      </c>
      <c r="AD35" s="98">
        <f t="shared" si="26"/>
        <v>16.381558315102705</v>
      </c>
      <c r="AE35" s="98">
        <f t="shared" si="26"/>
        <v>10.311973446744229</v>
      </c>
      <c r="AF35" s="98">
        <f t="shared" si="26"/>
        <v>3.2765630119347349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automation\Data\Results\Workbooks\LEPs\TB_LEP\[TB_LEP_MainTables.Main.xlsm]Manager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automation\Data\Results\Workbooks\LEPs\TB_LEP\[TB_LEP_MainTables.Main.xlsm]Manager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automation\Data\Results\Workbooks\LEPs\TB_LEP\[TB_LEP_MainTables.Main.xlsm]Manager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automation\Data\Results\Workbooks\LEPs\TB_LEP\[TB_LEP_MainTables.Main.xlsm]Manager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automation\Data\Results\Workbooks\LEPs\TB_LEP\[TB_LEP_MainTables.Main.xlsm]Manager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automation\Data\Results\Workbooks\LEPs\TB_LEP\[TB_LEP_MainTables.Main.xlsm]Manager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automation\Data\Results\Workbooks\LEPs\TB_LEP\[TB_LEP_MainTables.Main.xlsm]Manager</v>
      </c>
      <c r="Y79" s="91" t="str">
        <f ca="1">CELL("filename")</f>
        <v>M:\IE\Projects\Nuffield via NFER AI and automation\Data\Results\Workbooks\LEPs\TB_LEP\[TB_LEP_MainTables.Main.xlsm]Manager</v>
      </c>
      <c r="AW79" s="91" t="str">
        <f ca="1">CELL("filename")</f>
        <v>M:\IE\Projects\Nuffield via NFER AI and automation\Data\Results\Workbooks\LEPs\TB_LEP\[TB_LEP_MainTables.Main.xlsm]Manager</v>
      </c>
      <c r="BU79" s="91" t="str">
        <f ca="1">CELL("filename")</f>
        <v>M:\IE\Projects\Nuffield via NFER AI and automation\Data\Results\Workbooks\LEPs\TB_LEP\[TB_LEP_MainTables.Main.xlsm]Manager</v>
      </c>
      <c r="CS79" s="91" t="str">
        <f ca="1">CELL("filename")</f>
        <v>M:\IE\Projects\Nuffield via NFER AI and automation\Data\Results\Workbooks\LEPs\TB_LEP\[TB_LEP_MainTables.Main.xlsm]Manager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automation\Data\Results\Workbooks\LEPs\TB_LEP\[TB_LEP_MainTables.Main.xlsm]Manager</v>
      </c>
      <c r="Y96" s="91" t="str">
        <f ca="1">CELL("filename")</f>
        <v>M:\IE\Projects\Nuffield via NFER AI and automation\Data\Results\Workbooks\LEPs\TB_LEP\[TB_LEP_MainTables.Main.xlsm]Manager</v>
      </c>
      <c r="AW96" s="91" t="str">
        <f ca="1">CELL("filename")</f>
        <v>M:\IE\Projects\Nuffield via NFER AI and automation\Data\Results\Workbooks\LEPs\TB_LEP\[TB_LEP_MainTables.Main.xlsm]Manager</v>
      </c>
      <c r="BU96" s="91" t="str">
        <f ca="1">CELL("filename")</f>
        <v>M:\IE\Projects\Nuffield via NFER AI and automation\Data\Results\Workbooks\LEPs\TB_LEP\[TB_LEP_MainTables.Main.xlsm]Manager</v>
      </c>
      <c r="CS96" s="91" t="str">
        <f ca="1">CELL("filename")</f>
        <v>M:\IE\Projects\Nuffield via NFER AI and automation\Data\Results\Workbooks\LEPs\TB_LEP\[TB_LEP_MainTables.Main.xlsm]Manager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3BD5AE9-8876-4E00-9B23-E6F3E9A4F8E3}"/>
</file>

<file path=customXml/itemProps2.xml><?xml version="1.0" encoding="utf-8"?>
<ds:datastoreItem xmlns:ds="http://schemas.openxmlformats.org/officeDocument/2006/customXml" ds:itemID="{AA3E30C3-5B78-4B8F-BE45-3C263E32AE4A}"/>
</file>

<file path=customXml/itemProps3.xml><?xml version="1.0" encoding="utf-8"?>
<ds:datastoreItem xmlns:ds="http://schemas.openxmlformats.org/officeDocument/2006/customXml" ds:itemID="{8E1024B4-EE78-4DC9-91A6-919EB48F8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