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CI_LSIP\"/>
    </mc:Choice>
  </mc:AlternateContent>
  <xr:revisionPtr revIDLastSave="0" documentId="13_ncr:1_{71515DDA-2BB8-4ABF-B1FC-C955C5090A03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S112" i="78" s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AS38" i="78" l="1"/>
  <c r="AS75" i="78"/>
  <c r="BH89" i="78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<sst xmlns="http://schemas.openxmlformats.org/spreadsheetml/2006/main" count="2354" uniqueCount="530">
  <si>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</si>
  <si>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</si>
  <si>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</si>
  <si>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</si>
  <si>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</si>
  <si>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</si>
  <si>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</si>
  <si>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</si>
  <si>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</si>
  <si>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</si>
  <si>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</si>
  <si>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</si>
  <si>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</si>
  <si>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</si>
  <si>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</si>
  <si>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</si>
  <si>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</si>
  <si>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</si>
  <si>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</si>
  <si>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</si>
  <si>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</si>
  <si>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</si>
  <si>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</si>
  <si>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</si>
  <si>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</si>
  <si>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</si>
  <si>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</si>
  <si>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</si>
  <si>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</si>
  <si>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</si>
  <si>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</si>
  <si>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</si>
  <si>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</si>
  <si>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</si>
  <si>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</si>
  <si>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</si>
  <si>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</si>
  <si>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</si>
  <si>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</si>
  <si>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</si>
  <si>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</si>
  <si>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</si>
  <si>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</si>
  <si>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</si>
  <si>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</si>
  <si>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</si>
  <si>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</si>
  <si>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</si>
  <si>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</si>
  <si>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</si>
  <si>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</si>
  <si>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</si>
  <si>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</si>
  <si>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</si>
  <si>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</si>
  <si>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</si>
  <si>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</si>
  <si>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</si>
  <si>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</si>
  <si>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</si>
  <si>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</si>
  <si>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</si>
  <si>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</si>
  <si>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</si>
  <si>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</si>
  <si>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</si>
  <si>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</si>
  <si>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</si>
  <si>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</si>
  <si>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</si>
  <si>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</si>
  <si>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</si>
  <si>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</si>
  <si>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</si>
  <si>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</si>
  <si>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</si>
  <si>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</si>
  <si>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</si>
  <si>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</si>
  <si>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</si>
  <si>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</si>
  <si>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</si>
  <si>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</si>
  <si>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</si>
  <si>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</si>
  <si>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</si>
  <si>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</si>
  <si>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</si>
  <si>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</si>
  <si>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</si>
  <si>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</si>
  <si>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</si>
  <si>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</si>
  <si>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</si>
  <si>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</si>
  <si>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</si>
  <si>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</si>
  <si>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</si>
  <si>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</si>
  <si>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</si>
  <si>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</si>
  <si>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</si>
  <si>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</si>
  <si>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</si>
  <si>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</si>
  <si>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</si>
  <si>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</si>
  <si>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</si>
  <si>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</si>
  <si>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</si>
  <si>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</si>
  <si>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</si>
  <si>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</si>
  <si>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</si>
  <si>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</si>
  <si>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</si>
  <si>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</si>
  <si>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</si>
  <si>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</si>
  <si>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</si>
  <si>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</si>
  <si>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</si>
  <si>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</si>
  <si>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</si>
  <si>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</si>
  <si>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</si>
  <si>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</si>
  <si>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</si>
  <si>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</si>
  <si>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</si>
  <si>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</si>
  <si>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</si>
  <si>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</si>
  <si>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</si>
  <si>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</si>
  <si>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</si>
  <si>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</si>
  <si>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</si>
  <si>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</si>
  <si>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</si>
  <si>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</si>
  <si>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</si>
  <si>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</si>
  <si>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</si>
  <si>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</si>
  <si>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</si>
  <si>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</si>
  <si>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</si>
  <si>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</si>
  <si>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</si>
  <si>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</si>
  <si>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</si>
  <si>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</si>
  <si>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</si>
  <si>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</si>
  <si>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</si>
  <si>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</si>
  <si>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</si>
  <si>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</si>
  <si>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</si>
  <si>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</si>
  <si>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</si>
  <si>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</si>
  <si>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</si>
  <si>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</si>
  <si>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</si>
  <si>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</si>
  <si>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</si>
  <si>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</si>
  <si>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</si>
  <si>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</si>
  <si>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</si>
  <si>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</si>
  <si>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</si>
  <si>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</si>
  <si>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</si>
  <si>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</si>
  <si>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</si>
  <si>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</si>
  <si>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</si>
  <si>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</si>
  <si>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</si>
  <si>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</si>
  <si>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</si>
  <si>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</si>
  <si>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</si>
  <si>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</si>
  <si>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</si>
  <si>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</si>
  <si>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</si>
  <si>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</si>
  <si>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</si>
  <si>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</si>
  <si>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</si>
  <si>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</si>
  <si>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</si>
  <si>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</si>
  <si>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</si>
  <si>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</si>
  <si>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</si>
  <si>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</si>
  <si>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</si>
  <si>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</si>
  <si>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</si>
  <si>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</si>
  <si>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</si>
  <si>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</si>
  <si>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</si>
  <si>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</si>
  <si>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</si>
  <si>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</si>
  <si>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</si>
  <si>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</si>
  <si>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</si>
  <si>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</si>
  <si>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</si>
  <si>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</si>
  <si>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</si>
  <si>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</si>
  <si>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</si>
  <si>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</si>
  <si>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</si>
  <si>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</si>
  <si>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</si>
  <si>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</si>
  <si>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</si>
  <si>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</si>
  <si>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</si>
  <si>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</si>
  <si>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</si>
  <si>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</si>
  <si>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</si>
  <si>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</si>
  <si>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</si>
  <si>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</si>
  <si>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</si>
  <si>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</si>
  <si>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</si>
  <si>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</si>
  <si>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</si>
  <si>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</si>
  <si>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</si>
  <si>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</si>
  <si>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</si>
  <si>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</si>
  <si>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</si>
  <si>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</si>
  <si>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</si>
  <si>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</si>
  <si>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</si>
  <si>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</si>
  <si>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</si>
  <si>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</si>
  <si>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</si>
  <si>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</si>
  <si>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</si>
  <si>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</si>
  <si>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</si>
  <si>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</si>
  <si>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</si>
  <si>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</si>
  <si>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</si>
  <si>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</si>
  <si>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</si>
  <si>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</si>
  <si>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</si>
  <si>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</si>
  <si>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</si>
  <si>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</si>
  <si>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</si>
  <si>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</si>
  <si>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</si>
  <si>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</si>
  <si>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</si>
  <si>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</si>
  <si>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</si>
  <si>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</si>
  <si>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</si>
  <si>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</si>
  <si>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</si>
  <si>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</si>
  <si>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</si>
  <si>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</si>
  <si>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</si>
  <si>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</si>
  <si>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</si>
  <si>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</si>
  <si>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</si>
  <si>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</si>
  <si>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</si>
  <si>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</si>
  <si>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</si>
  <si>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</si>
  <si>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</si>
  <si>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</si>
  <si>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</si>
  <si>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</si>
  <si>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</si>
  <si>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</si>
  <si>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</si>
  <si>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</si>
  <si>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</si>
  <si>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</si>
  <si>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</si>
  <si>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</si>
  <si>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</si>
  <si>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</si>
  <si>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</si>
  <si>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</si>
  <si>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</si>
  <si>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</si>
  <si>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</si>
  <si>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</si>
  <si>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</si>
  <si>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</si>
  <si>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</si>
  <si>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</si>
  <si>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</si>
  <si>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</si>
  <si>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</si>
  <si>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</si>
  <si>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</si>
  <si>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</si>
  <si>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</si>
  <si>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</si>
  <si>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</si>
  <si>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</si>
  <si>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</si>
  <si>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</si>
  <si>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</si>
  <si>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</si>
  <si>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</si>
  <si>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</si>
  <si>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</si>
  <si>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</si>
  <si>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</si>
  <si>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</si>
  <si>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</si>
  <si>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</si>
  <si>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</si>
  <si>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</si>
  <si>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</si>
  <si>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</si>
  <si>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</si>
  <si>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</si>
  <si>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</si>
  <si>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</si>
  <si>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</si>
  <si>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</si>
  <si>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</si>
  <si>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</si>
  <si>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</si>
  <si>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</si>
  <si>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</si>
  <si>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</si>
  <si>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</si>
  <si>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</si>
  <si>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</si>
  <si>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</si>
  <si>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</si>
  <si>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</si>
  <si>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</si>
  <si>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</si>
  <si>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</si>
  <si>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</si>
  <si>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</si>
  <si>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</si>
  <si>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</si>
  <si>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</si>
  <si>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</si>
  <si>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</si>
  <si>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</si>
  <si>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</si>
  <si>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</si>
  <si>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</si>
  <si>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</si>
  <si>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</si>
  <si>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</si>
  <si>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</si>
  <si>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</si>
  <si>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</si>
  <si>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</si>
  <si>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</si>
  <si>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</si>
  <si>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</si>
  <si>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</si>
  <si>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</si>
  <si>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</si>
  <si>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</si>
  <si>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</si>
  <si>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</si>
  <si>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</si>
  <si>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</si>
  <si>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</si>
  <si>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</si>
  <si>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</si>
  <si>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</si>
  <si>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</si>
  <si>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</si>
  <si>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</si>
  <si>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</si>
  <si>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</si>
  <si>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</si>
  <si>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</si>
  <si>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</si>
  <si>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</si>
  <si>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</si>
  <si>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</si>
  <si>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</si>
  <si>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</si>
  <si>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</si>
  <si>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</si>
  <si>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</si>
  <si>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</si>
  <si>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</si>
  <si>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</si>
  <si>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</si>
  <si>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</si>
  <si>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</si>
  <si>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</si>
  <si>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</si>
  <si>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</si>
  <si>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</si>
  <si>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</si>
  <si>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</si>
  <si>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</si>
  <si>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</si>
  <si>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</si>
  <si>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</si>
  <si>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</si>
  <si>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</si>
  <si>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</si>
  <si>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</si>
  <si>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</si>
  <si>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</si>
  <si>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</si>
  <si>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</si>
  <si>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</si>
  <si>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</si>
  <si>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</si>
  <si>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</si>
  <si>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</si>
  <si>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</si>
  <si>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</si>
  <si>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</si>
  <si>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</si>
  <si>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</si>
  <si>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</si>
  <si>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</si>
  <si>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</si>
  <si>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</si>
  <si>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</si>
  <si>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</si>
  <si>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</si>
  <si>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</si>
  <si>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</si>
  <si>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</si>
  <si>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</si>
  <si>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</si>
  <si>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</si>
  <si>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</si>
  <si>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</si>
  <si>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</si>
  <si>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</si>
  <si>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</si>
  <si>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</si>
  <si>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</si>
  <si>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</si>
  <si>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</si>
  <si>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</si>
  <si>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</si>
  <si>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</si>
  <si>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</si>
  <si>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</si>
  <si>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</si>
  <si>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</si>
  <si>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</si>
  <si>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</si>
  <si>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</si>
  <si>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</si>
  <si>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</si>
  <si>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</si>
  <si>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</si>
  <si>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</si>
  <si>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</si>
  <si>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</si>
  <si>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</si>
  <si>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</si>
  <si>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</si>
  <si>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</si>
  <si>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</si>
  <si>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</si>
  <si>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</si>
  <si>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</si>
  <si>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</si>
  <si>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</si>
  <si>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</si>
  <si>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</si>
  <si>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</si>
  <si>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</si>
  <si>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</si>
  <si>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</si>
  <si>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</si>
  <si>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</si>
  <si>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</si>
  <si>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</si>
  <si>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</si>
  <si>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</si>
  <si>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</si>
  <si>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</si>
  <si>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</si>
  <si>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</si>
  <si>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</si>
  <si>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</si>
  <si>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</si>
  <si>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</si>
  <si>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</si>
  <si>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</si>
  <si>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</si>
  <si>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</si>
  <si>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</si>
  <si>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</si>
  <si>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</si>
  <si>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</si>
  <si>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automation/Data/Results/Workbooks/LSIPs/CI_LSIP/CI_LSIP_Database.Main.xlsx</t>
  </si>
  <si>
    <t>LSIP</t>
  </si>
  <si>
    <t>5. Cornwall and the Isles of Scilly</t>
  </si>
  <si>
    <t>LSIP name</t>
  </si>
  <si>
    <t>Cornwall and the Isles of Scilly</t>
  </si>
  <si>
    <t>09 03 2023 10:26:23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</si>
</sst>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0.3568554518623035</c:v>
                </c:pt>
                <c:pt idx="2">
                  <c:v>-0.59409015249253239</c:v>
                </c:pt>
                <c:pt idx="3">
                  <c:v>-1.6532632103844258</c:v>
                </c:pt>
                <c:pt idx="4">
                  <c:v>1.1551233421395635</c:v>
                </c:pt>
                <c:pt idx="5">
                  <c:v>-0.70138041502930681</c:v>
                </c:pt>
                <c:pt idx="7">
                  <c:v>1.8228424193564408</c:v>
                </c:pt>
                <c:pt idx="8">
                  <c:v>-2.0152935515834414</c:v>
                </c:pt>
                <c:pt idx="9">
                  <c:v>-0.5095025218820548</c:v>
                </c:pt>
                <c:pt idx="10">
                  <c:v>-0.3156780904566614</c:v>
                </c:pt>
                <c:pt idx="11">
                  <c:v>3.4049054163346471</c:v>
                </c:pt>
                <c:pt idx="12">
                  <c:v>2.6838759469224982</c:v>
                </c:pt>
                <c:pt idx="13">
                  <c:v>-4.3670753285748649</c:v>
                </c:pt>
                <c:pt idx="14">
                  <c:v>7.8080766338314955</c:v>
                </c:pt>
                <c:pt idx="15">
                  <c:v>2.6366812506228854E-2</c:v>
                </c:pt>
                <c:pt idx="17">
                  <c:v>3.5140547099841379</c:v>
                </c:pt>
                <c:pt idx="18">
                  <c:v>-2.4597423585262512</c:v>
                </c:pt>
                <c:pt idx="19">
                  <c:v>0.34811671673711242</c:v>
                </c:pt>
                <c:pt idx="20">
                  <c:v>1.2498343213296792</c:v>
                </c:pt>
                <c:pt idx="22">
                  <c:v>1.8055091588108141</c:v>
                </c:pt>
                <c:pt idx="24">
                  <c:v>1.0935666882841089</c:v>
                </c:pt>
                <c:pt idx="25">
                  <c:v>-1.2972949079453566</c:v>
                </c:pt>
                <c:pt idx="26">
                  <c:v>-4.963485665546985</c:v>
                </c:pt>
                <c:pt idx="27">
                  <c:v>-1.2556985012153632</c:v>
                </c:pt>
                <c:pt idx="29">
                  <c:v>-1.7119966890524196</c:v>
                </c:pt>
                <c:pt idx="30">
                  <c:v>5.6047546747005406</c:v>
                </c:pt>
                <c:pt idx="31">
                  <c:v>-5.783480043332057</c:v>
                </c:pt>
                <c:pt idx="32">
                  <c:v>2.6791303913949349</c:v>
                </c:pt>
                <c:pt idx="33">
                  <c:v>1.348375861124862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0.72454816770322061</c:v>
                </c:pt>
                <c:pt idx="2">
                  <c:v>1.0681940475783414</c:v>
                </c:pt>
                <c:pt idx="3">
                  <c:v>0.56238836625068789</c:v>
                </c:pt>
                <c:pt idx="4">
                  <c:v>0.11422322561738252</c:v>
                </c:pt>
                <c:pt idx="5">
                  <c:v>0.77776064126440225</c:v>
                </c:pt>
                <c:pt idx="7">
                  <c:v>0.5126497962762766</c:v>
                </c:pt>
                <c:pt idx="8">
                  <c:v>2.2890703161434711</c:v>
                </c:pt>
                <c:pt idx="9">
                  <c:v>1.9015352384730955</c:v>
                </c:pt>
                <c:pt idx="10">
                  <c:v>1.0599640972419389</c:v>
                </c:pt>
                <c:pt idx="11">
                  <c:v>-0.66887054148908609</c:v>
                </c:pt>
                <c:pt idx="12">
                  <c:v>-0.43248930236011729</c:v>
                </c:pt>
                <c:pt idx="13">
                  <c:v>0.76239524165164774</c:v>
                </c:pt>
                <c:pt idx="14">
                  <c:v>-0.4404239111709396</c:v>
                </c:pt>
                <c:pt idx="15">
                  <c:v>1.1338725177183484</c:v>
                </c:pt>
                <c:pt idx="17">
                  <c:v>1.6989252531986132</c:v>
                </c:pt>
                <c:pt idx="18">
                  <c:v>5.483788212059526E-2</c:v>
                </c:pt>
                <c:pt idx="19">
                  <c:v>6.4157255596342111E-2</c:v>
                </c:pt>
                <c:pt idx="20">
                  <c:v>0.76525408797702976</c:v>
                </c:pt>
                <c:pt idx="22">
                  <c:v>0.70781417136056568</c:v>
                </c:pt>
                <c:pt idx="24">
                  <c:v>-0.5594323800155232</c:v>
                </c:pt>
                <c:pt idx="25">
                  <c:v>-1.9562488070612893</c:v>
                </c:pt>
                <c:pt idx="26">
                  <c:v>-1.532254028044544</c:v>
                </c:pt>
                <c:pt idx="27">
                  <c:v>-1.0054059417560657</c:v>
                </c:pt>
                <c:pt idx="29">
                  <c:v>0.61602222008092511</c:v>
                </c:pt>
                <c:pt idx="30">
                  <c:v>-0.29900362638737299</c:v>
                </c:pt>
                <c:pt idx="31">
                  <c:v>-5.5814064215645942</c:v>
                </c:pt>
                <c:pt idx="32">
                  <c:v>0.31452594799614708</c:v>
                </c:pt>
                <c:pt idx="33">
                  <c:v>4.3289937977508686E-2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9.1660000000000217</c:v>
                </c:pt>
                <c:pt idx="1">
                  <c:v>8.1150000000000038</c:v>
                </c:pt>
                <c:pt idx="2">
                  <c:v>8.3209999999999908</c:v>
                </c:pt>
                <c:pt idx="3">
                  <c:v>6.4559999999999933</c:v>
                </c:pt>
                <c:pt idx="4">
                  <c:v>8.4570000000000274</c:v>
                </c:pt>
                <c:pt idx="5">
                  <c:v>7.0120000000000013</c:v>
                </c:pt>
                <c:pt idx="6">
                  <c:v>8.2080000000000162</c:v>
                </c:pt>
                <c:pt idx="7">
                  <c:v>9.739000000000015</c:v>
                </c:pt>
                <c:pt idx="8">
                  <c:v>8.5850000000000186</c:v>
                </c:pt>
                <c:pt idx="9">
                  <c:v>6.8020000000000085</c:v>
                </c:pt>
                <c:pt idx="10">
                  <c:v>8.003000000000009</c:v>
                </c:pt>
                <c:pt idx="11">
                  <c:v>8.0510000000000197</c:v>
                </c:pt>
                <c:pt idx="12">
                  <c:v>8.0919999999999828</c:v>
                </c:pt>
                <c:pt idx="13">
                  <c:v>8.1600000000000197</c:v>
                </c:pt>
                <c:pt idx="14">
                  <c:v>8.2029999999999959</c:v>
                </c:pt>
                <c:pt idx="15">
                  <c:v>8.215999999999994</c:v>
                </c:pt>
                <c:pt idx="16">
                  <c:v>8.2330000000000041</c:v>
                </c:pt>
                <c:pt idx="17">
                  <c:v>8.2490000000000112</c:v>
                </c:pt>
                <c:pt idx="18">
                  <c:v>8.2630000000000265</c:v>
                </c:pt>
                <c:pt idx="19">
                  <c:v>8.2760000000000105</c:v>
                </c:pt>
                <c:pt idx="20">
                  <c:v>8.2970000000000041</c:v>
                </c:pt>
                <c:pt idx="21">
                  <c:v>8.3169999999999806</c:v>
                </c:pt>
                <c:pt idx="22">
                  <c:v>8.3359999999999896</c:v>
                </c:pt>
                <c:pt idx="23">
                  <c:v>8.3550000000000058</c:v>
                </c:pt>
                <c:pt idx="24" formatCode="#,##0.00">
                  <c:v>8.3720000000000052</c:v>
                </c:pt>
                <c:pt idx="25">
                  <c:v>8.3890000000000082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1.0089999999999999</c:v>
                </c:pt>
                <c:pt idx="1">
                  <c:v>1.0579999999999989</c:v>
                </c:pt>
                <c:pt idx="2">
                  <c:v>1.2749999999999988</c:v>
                </c:pt>
                <c:pt idx="3">
                  <c:v>1.0100000000000013</c:v>
                </c:pt>
                <c:pt idx="4">
                  <c:v>0.6520000000000008</c:v>
                </c:pt>
                <c:pt idx="5">
                  <c:v>1.0519999999999963</c:v>
                </c:pt>
                <c:pt idx="6">
                  <c:v>0.8319999999999983</c:v>
                </c:pt>
                <c:pt idx="7">
                  <c:v>0.72800000000000198</c:v>
                </c:pt>
                <c:pt idx="8">
                  <c:v>0.998999999999999</c:v>
                </c:pt>
                <c:pt idx="9">
                  <c:v>0.76900000000000046</c:v>
                </c:pt>
                <c:pt idx="10">
                  <c:v>0.78100000000000147</c:v>
                </c:pt>
                <c:pt idx="11">
                  <c:v>0.71899999999999942</c:v>
                </c:pt>
                <c:pt idx="12">
                  <c:v>0.69399999999999828</c:v>
                </c:pt>
                <c:pt idx="13">
                  <c:v>0.64400000000000002</c:v>
                </c:pt>
                <c:pt idx="14">
                  <c:v>0.59599999999999997</c:v>
                </c:pt>
                <c:pt idx="15">
                  <c:v>0.55700000000000105</c:v>
                </c:pt>
                <c:pt idx="16">
                  <c:v>0.52599999999999902</c:v>
                </c:pt>
                <c:pt idx="17">
                  <c:v>0.49500000000000033</c:v>
                </c:pt>
                <c:pt idx="18">
                  <c:v>0.46800000000000014</c:v>
                </c:pt>
                <c:pt idx="19">
                  <c:v>0.44399999999999973</c:v>
                </c:pt>
                <c:pt idx="20">
                  <c:v>0.4220000000000016</c:v>
                </c:pt>
                <c:pt idx="21">
                  <c:v>0.40000000000000085</c:v>
                </c:pt>
                <c:pt idx="22">
                  <c:v>0.37999999999999912</c:v>
                </c:pt>
                <c:pt idx="23">
                  <c:v>0.36200000000000049</c:v>
                </c:pt>
                <c:pt idx="24" formatCode="#,##0.00">
                  <c:v>0.34499999999999975</c:v>
                </c:pt>
                <c:pt idx="25">
                  <c:v>0.32999999999999979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0.7199999999999982</c:v>
                </c:pt>
                <c:pt idx="1">
                  <c:v>0.56100000000000017</c:v>
                </c:pt>
                <c:pt idx="2">
                  <c:v>0.49099999999999999</c:v>
                </c:pt>
                <c:pt idx="3">
                  <c:v>0.747</c:v>
                </c:pt>
                <c:pt idx="4">
                  <c:v>0.65400000000000047</c:v>
                </c:pt>
                <c:pt idx="5">
                  <c:v>0.52000000000000035</c:v>
                </c:pt>
                <c:pt idx="6">
                  <c:v>0.74299999999999911</c:v>
                </c:pt>
                <c:pt idx="7">
                  <c:v>0.70799999999999919</c:v>
                </c:pt>
                <c:pt idx="8">
                  <c:v>1.0659999999999974</c:v>
                </c:pt>
                <c:pt idx="9">
                  <c:v>0.6150000000000011</c:v>
                </c:pt>
                <c:pt idx="10">
                  <c:v>0.68300000000000138</c:v>
                </c:pt>
                <c:pt idx="11">
                  <c:v>0.67500000000000115</c:v>
                </c:pt>
                <c:pt idx="12">
                  <c:v>0.66600000000000059</c:v>
                </c:pt>
                <c:pt idx="13">
                  <c:v>0.6630000000000007</c:v>
                </c:pt>
                <c:pt idx="14">
                  <c:v>0.66200000000000103</c:v>
                </c:pt>
                <c:pt idx="15">
                  <c:v>0.66100000000000014</c:v>
                </c:pt>
                <c:pt idx="16">
                  <c:v>0.65899999999999803</c:v>
                </c:pt>
                <c:pt idx="17">
                  <c:v>0.65799999999999992</c:v>
                </c:pt>
                <c:pt idx="18">
                  <c:v>0.65699999999999825</c:v>
                </c:pt>
                <c:pt idx="19">
                  <c:v>0.65599999999999992</c:v>
                </c:pt>
                <c:pt idx="20">
                  <c:v>0.65599999999999947</c:v>
                </c:pt>
                <c:pt idx="21">
                  <c:v>0.65500000000000103</c:v>
                </c:pt>
                <c:pt idx="22">
                  <c:v>0.6540000000000008</c:v>
                </c:pt>
                <c:pt idx="23">
                  <c:v>0.65400000000000058</c:v>
                </c:pt>
                <c:pt idx="24" formatCode="#,##0.00">
                  <c:v>0.65299999999999936</c:v>
                </c:pt>
                <c:pt idx="25">
                  <c:v>0.65299999999999958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1.0019999999999998</c:v>
                </c:pt>
                <c:pt idx="1">
                  <c:v>1.2589999999999981</c:v>
                </c:pt>
                <c:pt idx="2">
                  <c:v>1.4740000000000026</c:v>
                </c:pt>
                <c:pt idx="3">
                  <c:v>1.6630000000000071</c:v>
                </c:pt>
                <c:pt idx="4">
                  <c:v>1.7009999999999996</c:v>
                </c:pt>
                <c:pt idx="5">
                  <c:v>1.8979999999999984</c:v>
                </c:pt>
                <c:pt idx="6">
                  <c:v>1.7879999999999969</c:v>
                </c:pt>
                <c:pt idx="7">
                  <c:v>1.7650000000000003</c:v>
                </c:pt>
                <c:pt idx="8">
                  <c:v>1.7849999999999981</c:v>
                </c:pt>
                <c:pt idx="9">
                  <c:v>1.8319999999999985</c:v>
                </c:pt>
                <c:pt idx="10">
                  <c:v>1.7409999999999961</c:v>
                </c:pt>
                <c:pt idx="11">
                  <c:v>1.720000000000002</c:v>
                </c:pt>
                <c:pt idx="12">
                  <c:v>1.7140000000000013</c:v>
                </c:pt>
                <c:pt idx="13">
                  <c:v>1.7319999999999989</c:v>
                </c:pt>
                <c:pt idx="14">
                  <c:v>1.7799999999999969</c:v>
                </c:pt>
                <c:pt idx="15">
                  <c:v>1.8070000000000035</c:v>
                </c:pt>
                <c:pt idx="16">
                  <c:v>1.8269999999999973</c:v>
                </c:pt>
                <c:pt idx="17">
                  <c:v>1.8409999999999984</c:v>
                </c:pt>
                <c:pt idx="18">
                  <c:v>1.8530000000000044</c:v>
                </c:pt>
                <c:pt idx="19">
                  <c:v>1.862999999999996</c:v>
                </c:pt>
                <c:pt idx="20">
                  <c:v>1.871999999999997</c:v>
                </c:pt>
                <c:pt idx="21">
                  <c:v>1.8799999999999975</c:v>
                </c:pt>
                <c:pt idx="22">
                  <c:v>1.8880000000000037</c:v>
                </c:pt>
                <c:pt idx="23">
                  <c:v>1.8950000000000005</c:v>
                </c:pt>
                <c:pt idx="24" formatCode="#,##0.00">
                  <c:v>1.9020000000000028</c:v>
                </c:pt>
                <c:pt idx="25">
                  <c:v>1.9090000000000018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6.7540000000000049</c:v>
                </c:pt>
                <c:pt idx="1">
                  <c:v>6.2669999999999915</c:v>
                </c:pt>
                <c:pt idx="2">
                  <c:v>6.995999999999996</c:v>
                </c:pt>
                <c:pt idx="3">
                  <c:v>6.9409999999999972</c:v>
                </c:pt>
                <c:pt idx="4">
                  <c:v>6.6539999999999999</c:v>
                </c:pt>
                <c:pt idx="5">
                  <c:v>6.6880000000000042</c:v>
                </c:pt>
                <c:pt idx="6">
                  <c:v>6.6650000000000018</c:v>
                </c:pt>
                <c:pt idx="7">
                  <c:v>6.258999999999971</c:v>
                </c:pt>
                <c:pt idx="8">
                  <c:v>5.7569999999999961</c:v>
                </c:pt>
                <c:pt idx="9">
                  <c:v>5.0900000000000052</c:v>
                </c:pt>
                <c:pt idx="10">
                  <c:v>5.1849999999999969</c:v>
                </c:pt>
                <c:pt idx="11">
                  <c:v>5.1209999999999907</c:v>
                </c:pt>
                <c:pt idx="12">
                  <c:v>5.0619999999999967</c:v>
                </c:pt>
                <c:pt idx="13">
                  <c:v>5.0280000000000191</c:v>
                </c:pt>
                <c:pt idx="14">
                  <c:v>4.960000000000008</c:v>
                </c:pt>
                <c:pt idx="15">
                  <c:v>4.8739999999999997</c:v>
                </c:pt>
                <c:pt idx="16">
                  <c:v>4.7980000000000098</c:v>
                </c:pt>
                <c:pt idx="17">
                  <c:v>4.7200000000000131</c:v>
                </c:pt>
                <c:pt idx="18">
                  <c:v>4.6409999999999876</c:v>
                </c:pt>
                <c:pt idx="19">
                  <c:v>4.5630000000000042</c:v>
                </c:pt>
                <c:pt idx="20">
                  <c:v>4.4869999999999903</c:v>
                </c:pt>
                <c:pt idx="21">
                  <c:v>4.4110000000000067</c:v>
                </c:pt>
                <c:pt idx="22">
                  <c:v>4.3360000000000083</c:v>
                </c:pt>
                <c:pt idx="23">
                  <c:v>4.2609999999999957</c:v>
                </c:pt>
                <c:pt idx="24" formatCode="#,##0.00">
                  <c:v>4.1870000000000038</c:v>
                </c:pt>
                <c:pt idx="25">
                  <c:v>4.1129999999999969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1.8240000000000003</c:v>
                </c:pt>
                <c:pt idx="1">
                  <c:v>2.4279999999999937</c:v>
                </c:pt>
                <c:pt idx="2">
                  <c:v>2.5899999999999848</c:v>
                </c:pt>
                <c:pt idx="3">
                  <c:v>2.6329999999999978</c:v>
                </c:pt>
                <c:pt idx="4">
                  <c:v>1.7880000000000027</c:v>
                </c:pt>
                <c:pt idx="5">
                  <c:v>2.3100000000000005</c:v>
                </c:pt>
                <c:pt idx="6">
                  <c:v>2.1270000000000051</c:v>
                </c:pt>
                <c:pt idx="7">
                  <c:v>2.7869999999999964</c:v>
                </c:pt>
                <c:pt idx="8">
                  <c:v>2.2400000000000082</c:v>
                </c:pt>
                <c:pt idx="9">
                  <c:v>2.2439999999999989</c:v>
                </c:pt>
                <c:pt idx="10">
                  <c:v>2.1639999999999988</c:v>
                </c:pt>
                <c:pt idx="11">
                  <c:v>2.1959999999999997</c:v>
                </c:pt>
                <c:pt idx="12">
                  <c:v>2.1490000000000027</c:v>
                </c:pt>
                <c:pt idx="13">
                  <c:v>2.1099999999999977</c:v>
                </c:pt>
                <c:pt idx="14">
                  <c:v>2.0700000000000029</c:v>
                </c:pt>
                <c:pt idx="15">
                  <c:v>2.04</c:v>
                </c:pt>
                <c:pt idx="16">
                  <c:v>1.9929999999999977</c:v>
                </c:pt>
                <c:pt idx="17">
                  <c:v>1.946</c:v>
                </c:pt>
                <c:pt idx="18">
                  <c:v>1.901</c:v>
                </c:pt>
                <c:pt idx="19">
                  <c:v>1.856000000000007</c:v>
                </c:pt>
                <c:pt idx="20">
                  <c:v>1.8140000000000058</c:v>
                </c:pt>
                <c:pt idx="21">
                  <c:v>1.7720000000000014</c:v>
                </c:pt>
                <c:pt idx="22">
                  <c:v>1.7299999999999995</c:v>
                </c:pt>
                <c:pt idx="23">
                  <c:v>1.6890000000000007</c:v>
                </c:pt>
                <c:pt idx="24" formatCode="#,##0.00">
                  <c:v>1.6489999999999985</c:v>
                </c:pt>
                <c:pt idx="25">
                  <c:v>1.6089999999999998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12.093</c:v>
                </c:pt>
                <c:pt idx="1">
                  <c:v>10.316000000000027</c:v>
                </c:pt>
                <c:pt idx="2">
                  <c:v>11.862000000000053</c:v>
                </c:pt>
                <c:pt idx="3">
                  <c:v>9.6489999999999636</c:v>
                </c:pt>
                <c:pt idx="4">
                  <c:v>10.859000000000036</c:v>
                </c:pt>
                <c:pt idx="5">
                  <c:v>9.3759999999999959</c:v>
                </c:pt>
                <c:pt idx="6">
                  <c:v>11.260999999999965</c:v>
                </c:pt>
                <c:pt idx="7">
                  <c:v>9.4930000000000287</c:v>
                </c:pt>
                <c:pt idx="8">
                  <c:v>10.104999999999999</c:v>
                </c:pt>
                <c:pt idx="9">
                  <c:v>9.8770000000000042</c:v>
                </c:pt>
                <c:pt idx="10">
                  <c:v>9.900000000000011</c:v>
                </c:pt>
                <c:pt idx="11">
                  <c:v>9.8339999999999961</c:v>
                </c:pt>
                <c:pt idx="12">
                  <c:v>9.7299999999999844</c:v>
                </c:pt>
                <c:pt idx="13">
                  <c:v>9.622999999999994</c:v>
                </c:pt>
                <c:pt idx="14">
                  <c:v>9.5700000000000109</c:v>
                </c:pt>
                <c:pt idx="15">
                  <c:v>9.5030000000000072</c:v>
                </c:pt>
                <c:pt idx="16">
                  <c:v>9.4499999999999922</c:v>
                </c:pt>
                <c:pt idx="17">
                  <c:v>9.3979999999999819</c:v>
                </c:pt>
                <c:pt idx="18">
                  <c:v>9.3489999999999984</c:v>
                </c:pt>
                <c:pt idx="19">
                  <c:v>9.3040000000000109</c:v>
                </c:pt>
                <c:pt idx="20">
                  <c:v>9.2669999999999959</c:v>
                </c:pt>
                <c:pt idx="21">
                  <c:v>9.2279999999999962</c:v>
                </c:pt>
                <c:pt idx="22">
                  <c:v>9.1909999999999918</c:v>
                </c:pt>
                <c:pt idx="23">
                  <c:v>9.1569999999999663</c:v>
                </c:pt>
                <c:pt idx="24" formatCode="#,##0.00">
                  <c:v>9.1259999999999994</c:v>
                </c:pt>
                <c:pt idx="25">
                  <c:v>9.1009999999999867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18.074999999999992</c:v>
                </c:pt>
                <c:pt idx="1">
                  <c:v>20.944000000000038</c:v>
                </c:pt>
                <c:pt idx="2">
                  <c:v>20.453000000000063</c:v>
                </c:pt>
                <c:pt idx="3">
                  <c:v>21.913000000000046</c:v>
                </c:pt>
                <c:pt idx="4">
                  <c:v>23.18900000000005</c:v>
                </c:pt>
                <c:pt idx="5">
                  <c:v>21.935000000000013</c:v>
                </c:pt>
                <c:pt idx="6">
                  <c:v>24.196000000000026</c:v>
                </c:pt>
                <c:pt idx="7">
                  <c:v>24.65300000000008</c:v>
                </c:pt>
                <c:pt idx="8">
                  <c:v>23.123000000000022</c:v>
                </c:pt>
                <c:pt idx="9">
                  <c:v>24.212999999999994</c:v>
                </c:pt>
                <c:pt idx="10">
                  <c:v>23.987999999999982</c:v>
                </c:pt>
                <c:pt idx="11">
                  <c:v>23.902000000000019</c:v>
                </c:pt>
                <c:pt idx="12">
                  <c:v>24.133000000000035</c:v>
                </c:pt>
                <c:pt idx="13">
                  <c:v>24.616000000000057</c:v>
                </c:pt>
                <c:pt idx="14">
                  <c:v>24.98400000000002</c:v>
                </c:pt>
                <c:pt idx="15">
                  <c:v>25.155999999999917</c:v>
                </c:pt>
                <c:pt idx="16">
                  <c:v>25.312000000000012</c:v>
                </c:pt>
                <c:pt idx="17">
                  <c:v>25.437999999999956</c:v>
                </c:pt>
                <c:pt idx="18">
                  <c:v>25.579999999999981</c:v>
                </c:pt>
                <c:pt idx="19">
                  <c:v>25.714999999999943</c:v>
                </c:pt>
                <c:pt idx="20">
                  <c:v>25.867000000000058</c:v>
                </c:pt>
                <c:pt idx="21">
                  <c:v>26.02200000000003</c:v>
                </c:pt>
                <c:pt idx="22">
                  <c:v>26.178999999999995</c:v>
                </c:pt>
                <c:pt idx="23">
                  <c:v>26.34000000000006</c:v>
                </c:pt>
                <c:pt idx="24" formatCode="#,##0.00">
                  <c:v>26.502000000000006</c:v>
                </c:pt>
                <c:pt idx="25">
                  <c:v>26.665000000000006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43.380000000000067</c:v>
                </c:pt>
                <c:pt idx="1">
                  <c:v>41.989999999999974</c:v>
                </c:pt>
                <c:pt idx="2">
                  <c:v>41.887000000000043</c:v>
                </c:pt>
                <c:pt idx="3">
                  <c:v>43.266000000000048</c:v>
                </c:pt>
                <c:pt idx="4">
                  <c:v>42.601000000000099</c:v>
                </c:pt>
                <c:pt idx="5">
                  <c:v>43.816999999999865</c:v>
                </c:pt>
                <c:pt idx="6">
                  <c:v>45.0429999999999</c:v>
                </c:pt>
                <c:pt idx="7">
                  <c:v>44.791999999999945</c:v>
                </c:pt>
                <c:pt idx="8">
                  <c:v>41.31700000000005</c:v>
                </c:pt>
                <c:pt idx="9">
                  <c:v>43.916999999999902</c:v>
                </c:pt>
                <c:pt idx="10">
                  <c:v>44.584999999999859</c:v>
                </c:pt>
                <c:pt idx="11">
                  <c:v>44.641999999999967</c:v>
                </c:pt>
                <c:pt idx="12">
                  <c:v>44.59400000000003</c:v>
                </c:pt>
                <c:pt idx="13">
                  <c:v>44.543000000000035</c:v>
                </c:pt>
                <c:pt idx="14">
                  <c:v>44.563999999999986</c:v>
                </c:pt>
                <c:pt idx="15">
                  <c:v>44.646999999999984</c:v>
                </c:pt>
                <c:pt idx="16">
                  <c:v>44.680999999999983</c:v>
                </c:pt>
                <c:pt idx="17">
                  <c:v>44.701999999999927</c:v>
                </c:pt>
                <c:pt idx="18">
                  <c:v>44.716999999999885</c:v>
                </c:pt>
                <c:pt idx="19">
                  <c:v>44.729999999999947</c:v>
                </c:pt>
                <c:pt idx="20">
                  <c:v>44.753999999999927</c:v>
                </c:pt>
                <c:pt idx="21">
                  <c:v>44.788000000000082</c:v>
                </c:pt>
                <c:pt idx="22">
                  <c:v>44.822000000000045</c:v>
                </c:pt>
                <c:pt idx="23">
                  <c:v>44.889999999999972</c:v>
                </c:pt>
                <c:pt idx="24" formatCode="#,##0.00">
                  <c:v>44.953000000000024</c:v>
                </c:pt>
                <c:pt idx="25">
                  <c:v>45.015999999999998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10.049000000000005</c:v>
                </c:pt>
                <c:pt idx="1">
                  <c:v>9.5149999999999668</c:v>
                </c:pt>
                <c:pt idx="2">
                  <c:v>9.6279999999999806</c:v>
                </c:pt>
                <c:pt idx="3">
                  <c:v>9.050000000000006</c:v>
                </c:pt>
                <c:pt idx="4">
                  <c:v>7.8699999999999966</c:v>
                </c:pt>
                <c:pt idx="5">
                  <c:v>9.1900000000000137</c:v>
                </c:pt>
                <c:pt idx="6">
                  <c:v>8.9580000000000002</c:v>
                </c:pt>
                <c:pt idx="7">
                  <c:v>8.6560000000000041</c:v>
                </c:pt>
                <c:pt idx="8">
                  <c:v>8.9360000000000035</c:v>
                </c:pt>
                <c:pt idx="9">
                  <c:v>8.3109999999999697</c:v>
                </c:pt>
                <c:pt idx="10">
                  <c:v>8.1140000000000203</c:v>
                </c:pt>
                <c:pt idx="11">
                  <c:v>8.381000000000002</c:v>
                </c:pt>
                <c:pt idx="12">
                  <c:v>8.2650000000000023</c:v>
                </c:pt>
                <c:pt idx="13">
                  <c:v>8.2349999999999977</c:v>
                </c:pt>
                <c:pt idx="14">
                  <c:v>8.2490000000000077</c:v>
                </c:pt>
                <c:pt idx="15">
                  <c:v>8.2519999999999776</c:v>
                </c:pt>
                <c:pt idx="16">
                  <c:v>8.2470000000000176</c:v>
                </c:pt>
                <c:pt idx="17">
                  <c:v>8.2409999999999854</c:v>
                </c:pt>
                <c:pt idx="18">
                  <c:v>8.2339999999999929</c:v>
                </c:pt>
                <c:pt idx="19">
                  <c:v>8.2270000000000181</c:v>
                </c:pt>
                <c:pt idx="20">
                  <c:v>8.2219999999999924</c:v>
                </c:pt>
                <c:pt idx="21">
                  <c:v>8.215000000000007</c:v>
                </c:pt>
                <c:pt idx="22">
                  <c:v>8.2070000000000043</c:v>
                </c:pt>
                <c:pt idx="23">
                  <c:v>8.1990000000000158</c:v>
                </c:pt>
                <c:pt idx="24" formatCode="#,##0.00">
                  <c:v>8.1899999999999853</c:v>
                </c:pt>
                <c:pt idx="25">
                  <c:v>8.1810000000000045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29.695999999999966</c:v>
                </c:pt>
                <c:pt idx="1">
                  <c:v>29.753000000000007</c:v>
                </c:pt>
                <c:pt idx="2">
                  <c:v>28.839000000000034</c:v>
                </c:pt>
                <c:pt idx="3">
                  <c:v>29.832000000000015</c:v>
                </c:pt>
                <c:pt idx="4">
                  <c:v>35.361000000000033</c:v>
                </c:pt>
                <c:pt idx="5">
                  <c:v>29.772999999999961</c:v>
                </c:pt>
                <c:pt idx="6">
                  <c:v>34.404999999999966</c:v>
                </c:pt>
                <c:pt idx="7">
                  <c:v>37.587999999999987</c:v>
                </c:pt>
                <c:pt idx="8">
                  <c:v>39.977000000000018</c:v>
                </c:pt>
                <c:pt idx="9">
                  <c:v>37.087999999999965</c:v>
                </c:pt>
                <c:pt idx="10">
                  <c:v>35.384999999999955</c:v>
                </c:pt>
                <c:pt idx="11">
                  <c:v>33.58499999999998</c:v>
                </c:pt>
                <c:pt idx="12">
                  <c:v>34.842000000000063</c:v>
                </c:pt>
                <c:pt idx="13">
                  <c:v>36.561999999999948</c:v>
                </c:pt>
                <c:pt idx="14">
                  <c:v>38.009999999999913</c:v>
                </c:pt>
                <c:pt idx="15">
                  <c:v>38.946999999999917</c:v>
                </c:pt>
                <c:pt idx="16">
                  <c:v>39.783000000000051</c:v>
                </c:pt>
                <c:pt idx="17">
                  <c:v>40.547000000000047</c:v>
                </c:pt>
                <c:pt idx="18">
                  <c:v>41.264999999999951</c:v>
                </c:pt>
                <c:pt idx="19">
                  <c:v>41.949000000000019</c:v>
                </c:pt>
                <c:pt idx="20">
                  <c:v>42.624000000000073</c:v>
                </c:pt>
                <c:pt idx="21">
                  <c:v>43.264999999999901</c:v>
                </c:pt>
                <c:pt idx="22">
                  <c:v>43.882999999999988</c:v>
                </c:pt>
                <c:pt idx="23">
                  <c:v>44.470999999999954</c:v>
                </c:pt>
                <c:pt idx="24" formatCode="#,##0.00">
                  <c:v>45.028000000000013</c:v>
                </c:pt>
                <c:pt idx="25">
                  <c:v>45.558000000000007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1.0200000000000016</c:v>
                </c:pt>
                <c:pt idx="1">
                  <c:v>2.3449999999999975</c:v>
                </c:pt>
                <c:pt idx="2">
                  <c:v>2.0950000000000011</c:v>
                </c:pt>
                <c:pt idx="3">
                  <c:v>1.1320000000000023</c:v>
                </c:pt>
                <c:pt idx="4">
                  <c:v>2.0840000000000005</c:v>
                </c:pt>
                <c:pt idx="5">
                  <c:v>1.1790000000000016</c:v>
                </c:pt>
                <c:pt idx="6">
                  <c:v>1.286</c:v>
                </c:pt>
                <c:pt idx="7">
                  <c:v>1.7589999999999981</c:v>
                </c:pt>
                <c:pt idx="8">
                  <c:v>1.733999999999996</c:v>
                </c:pt>
                <c:pt idx="9">
                  <c:v>1.8879999999999968</c:v>
                </c:pt>
                <c:pt idx="10">
                  <c:v>1.7170000000000032</c:v>
                </c:pt>
                <c:pt idx="11">
                  <c:v>1.6919999999999951</c:v>
                </c:pt>
                <c:pt idx="12">
                  <c:v>1.6799999999999986</c:v>
                </c:pt>
                <c:pt idx="13">
                  <c:v>1.6670000000000023</c:v>
                </c:pt>
                <c:pt idx="14">
                  <c:v>1.6570000000000025</c:v>
                </c:pt>
                <c:pt idx="15">
                  <c:v>1.6549999999999967</c:v>
                </c:pt>
                <c:pt idx="16">
                  <c:v>1.650000000000007</c:v>
                </c:pt>
                <c:pt idx="17">
                  <c:v>1.6460000000000001</c:v>
                </c:pt>
                <c:pt idx="18">
                  <c:v>1.641</c:v>
                </c:pt>
                <c:pt idx="19">
                  <c:v>1.635999999999999</c:v>
                </c:pt>
                <c:pt idx="20">
                  <c:v>1.6310000000000036</c:v>
                </c:pt>
                <c:pt idx="21">
                  <c:v>1.6259999999999992</c:v>
                </c:pt>
                <c:pt idx="22">
                  <c:v>1.6209999999999976</c:v>
                </c:pt>
                <c:pt idx="23">
                  <c:v>1.6170000000000051</c:v>
                </c:pt>
                <c:pt idx="24" formatCode="#,##0.00">
                  <c:v>1.6119999999999999</c:v>
                </c:pt>
                <c:pt idx="25">
                  <c:v>1.6070000000000013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2.7819999999999938</c:v>
                </c:pt>
                <c:pt idx="1">
                  <c:v>3.606000000000011</c:v>
                </c:pt>
                <c:pt idx="2">
                  <c:v>2.8140000000000018</c:v>
                </c:pt>
                <c:pt idx="3">
                  <c:v>3.2880000000000007</c:v>
                </c:pt>
                <c:pt idx="4">
                  <c:v>3.5399999999999916</c:v>
                </c:pt>
                <c:pt idx="5">
                  <c:v>4.112999999999988</c:v>
                </c:pt>
                <c:pt idx="6">
                  <c:v>4.2240000000000082</c:v>
                </c:pt>
                <c:pt idx="7">
                  <c:v>4.6780000000000044</c:v>
                </c:pt>
                <c:pt idx="8">
                  <c:v>4.7949999999999928</c:v>
                </c:pt>
                <c:pt idx="9">
                  <c:v>3.4069999999999974</c:v>
                </c:pt>
                <c:pt idx="10">
                  <c:v>3.2899999999999947</c:v>
                </c:pt>
                <c:pt idx="11">
                  <c:v>3.3450000000000037</c:v>
                </c:pt>
                <c:pt idx="12">
                  <c:v>3.3650000000000051</c:v>
                </c:pt>
                <c:pt idx="13">
                  <c:v>3.4140000000000081</c:v>
                </c:pt>
                <c:pt idx="14">
                  <c:v>3.4520000000000008</c:v>
                </c:pt>
                <c:pt idx="15">
                  <c:v>3.482999999999993</c:v>
                </c:pt>
                <c:pt idx="16">
                  <c:v>3.5099999999999962</c:v>
                </c:pt>
                <c:pt idx="17">
                  <c:v>3.5319999999999938</c:v>
                </c:pt>
                <c:pt idx="18">
                  <c:v>3.5530000000000079</c:v>
                </c:pt>
                <c:pt idx="19">
                  <c:v>3.5729999999999937</c:v>
                </c:pt>
                <c:pt idx="20">
                  <c:v>3.5939999999999928</c:v>
                </c:pt>
                <c:pt idx="21">
                  <c:v>3.6150000000000002</c:v>
                </c:pt>
                <c:pt idx="22">
                  <c:v>3.6360000000000077</c:v>
                </c:pt>
                <c:pt idx="23">
                  <c:v>3.655000000000002</c:v>
                </c:pt>
                <c:pt idx="24" formatCode="#,##0.00">
                  <c:v>3.6720000000000055</c:v>
                </c:pt>
                <c:pt idx="25">
                  <c:v>3.6869999999999932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3.0199999999999867</c:v>
                </c:pt>
                <c:pt idx="1">
                  <c:v>2.9419999999999948</c:v>
                </c:pt>
                <c:pt idx="2">
                  <c:v>3.6469999999999994</c:v>
                </c:pt>
                <c:pt idx="3">
                  <c:v>3.7569999999999912</c:v>
                </c:pt>
                <c:pt idx="4">
                  <c:v>3.9330000000000034</c:v>
                </c:pt>
                <c:pt idx="5">
                  <c:v>2.8249999999999975</c:v>
                </c:pt>
                <c:pt idx="6">
                  <c:v>2.4320000000000035</c:v>
                </c:pt>
                <c:pt idx="7">
                  <c:v>2.8020000000000089</c:v>
                </c:pt>
                <c:pt idx="8">
                  <c:v>2.8210000000000042</c:v>
                </c:pt>
                <c:pt idx="9">
                  <c:v>2.7019999999999977</c:v>
                </c:pt>
                <c:pt idx="10">
                  <c:v>3.2249999999999983</c:v>
                </c:pt>
                <c:pt idx="11">
                  <c:v>3.3200000000000056</c:v>
                </c:pt>
                <c:pt idx="12">
                  <c:v>3.3009999999999993</c:v>
                </c:pt>
                <c:pt idx="13">
                  <c:v>3.2769999999999921</c:v>
                </c:pt>
                <c:pt idx="14">
                  <c:v>3.2440000000000073</c:v>
                </c:pt>
                <c:pt idx="15">
                  <c:v>3.2210000000000005</c:v>
                </c:pt>
                <c:pt idx="16">
                  <c:v>3.2029999999999896</c:v>
                </c:pt>
                <c:pt idx="17">
                  <c:v>3.1849999999999992</c:v>
                </c:pt>
                <c:pt idx="18">
                  <c:v>3.1659999999999973</c:v>
                </c:pt>
                <c:pt idx="19">
                  <c:v>3.1469999999999878</c:v>
                </c:pt>
                <c:pt idx="20">
                  <c:v>3.1280000000000023</c:v>
                </c:pt>
                <c:pt idx="21">
                  <c:v>3.1069999999999984</c:v>
                </c:pt>
                <c:pt idx="22">
                  <c:v>3.0859999999999883</c:v>
                </c:pt>
                <c:pt idx="23">
                  <c:v>3.0640000000000009</c:v>
                </c:pt>
                <c:pt idx="24" formatCode="#,##0.00">
                  <c:v>3.0429999999999984</c:v>
                </c:pt>
                <c:pt idx="25">
                  <c:v>3.0219999999999994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4.3029999999999973</c:v>
                </c:pt>
                <c:pt idx="1">
                  <c:v>3.2120000000000055</c:v>
                </c:pt>
                <c:pt idx="2">
                  <c:v>4.3940000000000081</c:v>
                </c:pt>
                <c:pt idx="3">
                  <c:v>5.602999999999998</c:v>
                </c:pt>
                <c:pt idx="4">
                  <c:v>6.5209999999999981</c:v>
                </c:pt>
                <c:pt idx="5">
                  <c:v>4.954999999999993</c:v>
                </c:pt>
                <c:pt idx="6">
                  <c:v>5.5559999999999983</c:v>
                </c:pt>
                <c:pt idx="7">
                  <c:v>5.2589999999999995</c:v>
                </c:pt>
                <c:pt idx="8">
                  <c:v>5.4740000000000002</c:v>
                </c:pt>
                <c:pt idx="9">
                  <c:v>5.6469999999999931</c:v>
                </c:pt>
                <c:pt idx="10">
                  <c:v>5.8580000000000156</c:v>
                </c:pt>
                <c:pt idx="11">
                  <c:v>5.6870000000000127</c:v>
                </c:pt>
                <c:pt idx="12">
                  <c:v>5.5120000000000049</c:v>
                </c:pt>
                <c:pt idx="13">
                  <c:v>5.3750000000000044</c:v>
                </c:pt>
                <c:pt idx="14">
                  <c:v>5.2799999999999949</c:v>
                </c:pt>
                <c:pt idx="15">
                  <c:v>5.262999999999999</c:v>
                </c:pt>
                <c:pt idx="16">
                  <c:v>5.258</c:v>
                </c:pt>
                <c:pt idx="17">
                  <c:v>5.2600000000000184</c:v>
                </c:pt>
                <c:pt idx="18">
                  <c:v>5.2640000000000056</c:v>
                </c:pt>
                <c:pt idx="19">
                  <c:v>5.2700000000000022</c:v>
                </c:pt>
                <c:pt idx="20">
                  <c:v>5.2760000000000007</c:v>
                </c:pt>
                <c:pt idx="21">
                  <c:v>5.2819999999999983</c:v>
                </c:pt>
                <c:pt idx="22">
                  <c:v>5.2869999999999919</c:v>
                </c:pt>
                <c:pt idx="23">
                  <c:v>5.2919999999999909</c:v>
                </c:pt>
                <c:pt idx="24" formatCode="#,##0.00">
                  <c:v>5.2950000000000177</c:v>
                </c:pt>
                <c:pt idx="25">
                  <c:v>5.2970000000000006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15.675999999999972</c:v>
                </c:pt>
                <c:pt idx="1">
                  <c:v>15.481999999999994</c:v>
                </c:pt>
                <c:pt idx="2">
                  <c:v>15.235000000000021</c:v>
                </c:pt>
                <c:pt idx="3">
                  <c:v>13.284000000000026</c:v>
                </c:pt>
                <c:pt idx="4">
                  <c:v>16.944999999999986</c:v>
                </c:pt>
                <c:pt idx="5">
                  <c:v>18.362000000000037</c:v>
                </c:pt>
                <c:pt idx="6">
                  <c:v>17.12700000000001</c:v>
                </c:pt>
                <c:pt idx="7">
                  <c:v>16.436000000000007</c:v>
                </c:pt>
                <c:pt idx="8">
                  <c:v>16.523000000000017</c:v>
                </c:pt>
                <c:pt idx="9">
                  <c:v>18.541000000000018</c:v>
                </c:pt>
                <c:pt idx="10">
                  <c:v>18.073999999999998</c:v>
                </c:pt>
                <c:pt idx="11">
                  <c:v>18.57099999999997</c:v>
                </c:pt>
                <c:pt idx="12">
                  <c:v>18.749999999999986</c:v>
                </c:pt>
                <c:pt idx="13">
                  <c:v>18.943000000000048</c:v>
                </c:pt>
                <c:pt idx="14">
                  <c:v>19.143000000000018</c:v>
                </c:pt>
                <c:pt idx="15">
                  <c:v>19.311999999999983</c:v>
                </c:pt>
                <c:pt idx="16">
                  <c:v>19.47000000000001</c:v>
                </c:pt>
                <c:pt idx="17">
                  <c:v>19.635999999999992</c:v>
                </c:pt>
                <c:pt idx="18">
                  <c:v>19.810000000000002</c:v>
                </c:pt>
                <c:pt idx="19">
                  <c:v>19.993000000000034</c:v>
                </c:pt>
                <c:pt idx="20">
                  <c:v>20.186000000000025</c:v>
                </c:pt>
                <c:pt idx="21">
                  <c:v>20.379000000000019</c:v>
                </c:pt>
                <c:pt idx="22">
                  <c:v>20.57400000000003</c:v>
                </c:pt>
                <c:pt idx="23">
                  <c:v>20.771000000000008</c:v>
                </c:pt>
                <c:pt idx="24" formatCode="#,##0.00">
                  <c:v>20.97</c:v>
                </c:pt>
                <c:pt idx="25">
                  <c:v>21.170999999999992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12.118000000000032</c:v>
                </c:pt>
                <c:pt idx="1">
                  <c:v>13.399999999999942</c:v>
                </c:pt>
                <c:pt idx="2">
                  <c:v>13.587999999999981</c:v>
                </c:pt>
                <c:pt idx="3">
                  <c:v>13.084999999999992</c:v>
                </c:pt>
                <c:pt idx="4">
                  <c:v>17.150000000000013</c:v>
                </c:pt>
                <c:pt idx="5">
                  <c:v>16.14</c:v>
                </c:pt>
                <c:pt idx="6">
                  <c:v>15.793999999999949</c:v>
                </c:pt>
                <c:pt idx="7">
                  <c:v>18.853000000000012</c:v>
                </c:pt>
                <c:pt idx="8">
                  <c:v>18.061999999999983</c:v>
                </c:pt>
                <c:pt idx="9">
                  <c:v>16.52000000000001</c:v>
                </c:pt>
                <c:pt idx="10">
                  <c:v>15.732999999999976</c:v>
                </c:pt>
                <c:pt idx="11">
                  <c:v>16.327000000000019</c:v>
                </c:pt>
                <c:pt idx="12">
                  <c:v>17.074999999999967</c:v>
                </c:pt>
                <c:pt idx="13">
                  <c:v>17.75500000000002</c:v>
                </c:pt>
                <c:pt idx="14">
                  <c:v>18.052000000000046</c:v>
                </c:pt>
                <c:pt idx="15">
                  <c:v>18.282000000000011</c:v>
                </c:pt>
                <c:pt idx="16">
                  <c:v>18.539000000000037</c:v>
                </c:pt>
                <c:pt idx="17">
                  <c:v>18.794000000000008</c:v>
                </c:pt>
                <c:pt idx="18">
                  <c:v>19.048999999999985</c:v>
                </c:pt>
                <c:pt idx="19">
                  <c:v>19.305000000000028</c:v>
                </c:pt>
                <c:pt idx="20">
                  <c:v>19.569999999999972</c:v>
                </c:pt>
                <c:pt idx="21">
                  <c:v>19.827000000000083</c:v>
                </c:pt>
                <c:pt idx="22">
                  <c:v>20.085000000000004</c:v>
                </c:pt>
                <c:pt idx="23">
                  <c:v>20.344999999999992</c:v>
                </c:pt>
                <c:pt idx="24" formatCode="#,##0.00">
                  <c:v>20.606999999999971</c:v>
                </c:pt>
                <c:pt idx="25">
                  <c:v>20.869999999999941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10.547000000000015</c:v>
                </c:pt>
                <c:pt idx="1">
                  <c:v>10.102000000000015</c:v>
                </c:pt>
                <c:pt idx="2">
                  <c:v>8.9540000000000113</c:v>
                </c:pt>
                <c:pt idx="3">
                  <c:v>8.3429999999999946</c:v>
                </c:pt>
                <c:pt idx="4">
                  <c:v>9.2450000000000294</c:v>
                </c:pt>
                <c:pt idx="5">
                  <c:v>9.578000000000003</c:v>
                </c:pt>
                <c:pt idx="6">
                  <c:v>9.0650000000000048</c:v>
                </c:pt>
                <c:pt idx="7">
                  <c:v>9.4190000000000094</c:v>
                </c:pt>
                <c:pt idx="8">
                  <c:v>10.533000000000005</c:v>
                </c:pt>
                <c:pt idx="9">
                  <c:v>9.7250000000000014</c:v>
                </c:pt>
                <c:pt idx="10">
                  <c:v>8.6510000000000122</c:v>
                </c:pt>
                <c:pt idx="11">
                  <c:v>9.1059999999999999</c:v>
                </c:pt>
                <c:pt idx="12">
                  <c:v>9.6000000000000085</c:v>
                </c:pt>
                <c:pt idx="13">
                  <c:v>9.9900000000000038</c:v>
                </c:pt>
                <c:pt idx="14">
                  <c:v>10.216999999999988</c:v>
                </c:pt>
                <c:pt idx="15">
                  <c:v>10.355999999999989</c:v>
                </c:pt>
                <c:pt idx="16">
                  <c:v>10.535999999999989</c:v>
                </c:pt>
                <c:pt idx="17">
                  <c:v>10.714000000000008</c:v>
                </c:pt>
                <c:pt idx="18">
                  <c:v>10.879000000000016</c:v>
                </c:pt>
                <c:pt idx="19">
                  <c:v>11.039000000000037</c:v>
                </c:pt>
                <c:pt idx="20">
                  <c:v>11.212000000000007</c:v>
                </c:pt>
                <c:pt idx="21">
                  <c:v>11.394000000000009</c:v>
                </c:pt>
                <c:pt idx="22">
                  <c:v>11.582000000000008</c:v>
                </c:pt>
                <c:pt idx="23">
                  <c:v>11.770000000000017</c:v>
                </c:pt>
                <c:pt idx="24" formatCode="#,##0.00">
                  <c:v>11.958999999999985</c:v>
                </c:pt>
                <c:pt idx="25">
                  <c:v>12.148000000000014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9.2739999999999974</c:v>
                </c:pt>
                <c:pt idx="1">
                  <c:v>8.7399999999999807</c:v>
                </c:pt>
                <c:pt idx="2">
                  <c:v>6.9990000000000041</c:v>
                </c:pt>
                <c:pt idx="3">
                  <c:v>9.3390000000000004</c:v>
                </c:pt>
                <c:pt idx="4">
                  <c:v>10.134000000000011</c:v>
                </c:pt>
                <c:pt idx="5">
                  <c:v>7.2889999999999988</c:v>
                </c:pt>
                <c:pt idx="6">
                  <c:v>9.1160000000000156</c:v>
                </c:pt>
                <c:pt idx="7">
                  <c:v>8.4850000000000207</c:v>
                </c:pt>
                <c:pt idx="8">
                  <c:v>8.2220000000000155</c:v>
                </c:pt>
                <c:pt idx="9">
                  <c:v>8.8060000000000009</c:v>
                </c:pt>
                <c:pt idx="10">
                  <c:v>7.9780000000000104</c:v>
                </c:pt>
                <c:pt idx="11">
                  <c:v>8.1509999999999945</c:v>
                </c:pt>
                <c:pt idx="12">
                  <c:v>8.2339999999999982</c:v>
                </c:pt>
                <c:pt idx="13">
                  <c:v>8.2840000000000114</c:v>
                </c:pt>
                <c:pt idx="14">
                  <c:v>8.3370000000000068</c:v>
                </c:pt>
                <c:pt idx="15">
                  <c:v>8.3499999999999925</c:v>
                </c:pt>
                <c:pt idx="16">
                  <c:v>8.3569999999999887</c:v>
                </c:pt>
                <c:pt idx="17">
                  <c:v>8.3670000000000115</c:v>
                </c:pt>
                <c:pt idx="18">
                  <c:v>8.3800000000000043</c:v>
                </c:pt>
                <c:pt idx="19">
                  <c:v>8.3989999999999956</c:v>
                </c:pt>
                <c:pt idx="20">
                  <c:v>8.4239999999999995</c:v>
                </c:pt>
                <c:pt idx="21">
                  <c:v>8.4559999999999924</c:v>
                </c:pt>
                <c:pt idx="22">
                  <c:v>8.4899999999999842</c:v>
                </c:pt>
                <c:pt idx="23">
                  <c:v>8.5280000000000022</c:v>
                </c:pt>
                <c:pt idx="24" formatCode="#,##0.00">
                  <c:v>8.5690000000000079</c:v>
                </c:pt>
                <c:pt idx="25">
                  <c:v>8.613999999999999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11.090999999999994</c:v>
                </c:pt>
                <c:pt idx="1">
                  <c:v>10.590999999999967</c:v>
                </c:pt>
                <c:pt idx="2">
                  <c:v>9.637000000000004</c:v>
                </c:pt>
                <c:pt idx="3">
                  <c:v>10.774000000000003</c:v>
                </c:pt>
                <c:pt idx="4">
                  <c:v>8.8990000000000116</c:v>
                </c:pt>
                <c:pt idx="5">
                  <c:v>8.7469999999999946</c:v>
                </c:pt>
                <c:pt idx="6">
                  <c:v>9.7180000000000124</c:v>
                </c:pt>
                <c:pt idx="7">
                  <c:v>9.4950000000000259</c:v>
                </c:pt>
                <c:pt idx="8">
                  <c:v>9.0170000000000208</c:v>
                </c:pt>
                <c:pt idx="9">
                  <c:v>8.64299999999999</c:v>
                </c:pt>
                <c:pt idx="10">
                  <c:v>9.2639999999999656</c:v>
                </c:pt>
                <c:pt idx="11">
                  <c:v>9.1260000000000012</c:v>
                </c:pt>
                <c:pt idx="12">
                  <c:v>9.285000000000025</c:v>
                </c:pt>
                <c:pt idx="13">
                  <c:v>9.3279999999999994</c:v>
                </c:pt>
                <c:pt idx="14">
                  <c:v>9.3930000000000149</c:v>
                </c:pt>
                <c:pt idx="15">
                  <c:v>9.4009999999999838</c:v>
                </c:pt>
                <c:pt idx="16">
                  <c:v>9.4060000000000166</c:v>
                </c:pt>
                <c:pt idx="17">
                  <c:v>9.4120000000000079</c:v>
                </c:pt>
                <c:pt idx="18">
                  <c:v>9.4170000000000247</c:v>
                </c:pt>
                <c:pt idx="19">
                  <c:v>9.4210000000000012</c:v>
                </c:pt>
                <c:pt idx="20">
                  <c:v>9.4250000000000096</c:v>
                </c:pt>
                <c:pt idx="21">
                  <c:v>9.427000000000012</c:v>
                </c:pt>
                <c:pt idx="22">
                  <c:v>9.4269999999999943</c:v>
                </c:pt>
                <c:pt idx="23">
                  <c:v>9.4270000000000032</c:v>
                </c:pt>
                <c:pt idx="24" formatCode="#,##0.00">
                  <c:v>9.4259999999999806</c:v>
                </c:pt>
                <c:pt idx="25">
                  <c:v>9.4240000000000137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22.529000000000003</c:v>
                </c:pt>
                <c:pt idx="1">
                  <c:v>22.549000000000031</c:v>
                </c:pt>
                <c:pt idx="2">
                  <c:v>23.057999999999996</c:v>
                </c:pt>
                <c:pt idx="3">
                  <c:v>21.393000000000029</c:v>
                </c:pt>
                <c:pt idx="4">
                  <c:v>20.849999999999994</c:v>
                </c:pt>
                <c:pt idx="5">
                  <c:v>22.132000000000016</c:v>
                </c:pt>
                <c:pt idx="6">
                  <c:v>22.759000000000029</c:v>
                </c:pt>
                <c:pt idx="7">
                  <c:v>22.347999999999981</c:v>
                </c:pt>
                <c:pt idx="8">
                  <c:v>21.48699999999997</c:v>
                </c:pt>
                <c:pt idx="9">
                  <c:v>21.288000000000011</c:v>
                </c:pt>
                <c:pt idx="10">
                  <c:v>20.361999999999995</c:v>
                </c:pt>
                <c:pt idx="11">
                  <c:v>20.397999999999989</c:v>
                </c:pt>
                <c:pt idx="12">
                  <c:v>20.453000000000021</c:v>
                </c:pt>
                <c:pt idx="13">
                  <c:v>20.556999999999999</c:v>
                </c:pt>
                <c:pt idx="14">
                  <c:v>20.687000000000005</c:v>
                </c:pt>
                <c:pt idx="15">
                  <c:v>20.833999999999993</c:v>
                </c:pt>
                <c:pt idx="16">
                  <c:v>20.946999999999999</c:v>
                </c:pt>
                <c:pt idx="17">
                  <c:v>21.064</c:v>
                </c:pt>
                <c:pt idx="18">
                  <c:v>21.183999999999994</c:v>
                </c:pt>
                <c:pt idx="19">
                  <c:v>21.308999999999955</c:v>
                </c:pt>
                <c:pt idx="20">
                  <c:v>21.452999999999975</c:v>
                </c:pt>
                <c:pt idx="21">
                  <c:v>21.595000000000006</c:v>
                </c:pt>
                <c:pt idx="22">
                  <c:v>21.737000000000027</c:v>
                </c:pt>
                <c:pt idx="23">
                  <c:v>21.875999999999994</c:v>
                </c:pt>
                <c:pt idx="24" formatCode="#,##0.00">
                  <c:v>22.013999999999974</c:v>
                </c:pt>
                <c:pt idx="25">
                  <c:v>22.149000000000019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31.953000000000014</c:v>
                </c:pt>
                <c:pt idx="1">
                  <c:v>32.024000000000029</c:v>
                </c:pt>
                <c:pt idx="2">
                  <c:v>33.273000000000017</c:v>
                </c:pt>
                <c:pt idx="3">
                  <c:v>35.419999999999952</c:v>
                </c:pt>
                <c:pt idx="4">
                  <c:v>35.935999999999979</c:v>
                </c:pt>
                <c:pt idx="5">
                  <c:v>35.429999999999978</c:v>
                </c:pt>
                <c:pt idx="6">
                  <c:v>35.429000000000045</c:v>
                </c:pt>
                <c:pt idx="7">
                  <c:v>34.703999999999972</c:v>
                </c:pt>
                <c:pt idx="8">
                  <c:v>36.220000000000056</c:v>
                </c:pt>
                <c:pt idx="9">
                  <c:v>35.794999999999987</c:v>
                </c:pt>
                <c:pt idx="10">
                  <c:v>34.389999999999972</c:v>
                </c:pt>
                <c:pt idx="11">
                  <c:v>34.953000000000046</c:v>
                </c:pt>
                <c:pt idx="12">
                  <c:v>35.477999999999959</c:v>
                </c:pt>
                <c:pt idx="13">
                  <c:v>35.937999999999931</c:v>
                </c:pt>
                <c:pt idx="14">
                  <c:v>36.444000000000031</c:v>
                </c:pt>
                <c:pt idx="15">
                  <c:v>36.875999999999955</c:v>
                </c:pt>
                <c:pt idx="16">
                  <c:v>37.24699999999995</c:v>
                </c:pt>
                <c:pt idx="17">
                  <c:v>37.600000000000023</c:v>
                </c:pt>
                <c:pt idx="18">
                  <c:v>37.946999999999974</c:v>
                </c:pt>
                <c:pt idx="19">
                  <c:v>38.290999999999947</c:v>
                </c:pt>
                <c:pt idx="20">
                  <c:v>38.633000000000038</c:v>
                </c:pt>
                <c:pt idx="21">
                  <c:v>38.972000000000072</c:v>
                </c:pt>
                <c:pt idx="22">
                  <c:v>39.309999999999981</c:v>
                </c:pt>
                <c:pt idx="23">
                  <c:v>39.649000000000015</c:v>
                </c:pt>
                <c:pt idx="24" formatCode="#,##0.00">
                  <c:v>39.990000000000016</c:v>
                </c:pt>
                <c:pt idx="25">
                  <c:v>40.332000000000043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11.89700000000002</c:v>
                </c:pt>
                <c:pt idx="1">
                  <c:v>10.993</c:v>
                </c:pt>
                <c:pt idx="2">
                  <c:v>11.560999999999991</c:v>
                </c:pt>
                <c:pt idx="3">
                  <c:v>9.876000000000003</c:v>
                </c:pt>
                <c:pt idx="4">
                  <c:v>11.464000000000027</c:v>
                </c:pt>
                <c:pt idx="5">
                  <c:v>10.481999999999996</c:v>
                </c:pt>
                <c:pt idx="6">
                  <c:v>11.57100000000001</c:v>
                </c:pt>
                <c:pt idx="7">
                  <c:v>12.940000000000015</c:v>
                </c:pt>
                <c:pt idx="8">
                  <c:v>12.435000000000013</c:v>
                </c:pt>
                <c:pt idx="9">
                  <c:v>10.01800000000001</c:v>
                </c:pt>
                <c:pt idx="10">
                  <c:v>11.208000000000007</c:v>
                </c:pt>
                <c:pt idx="11">
                  <c:v>11.165000000000022</c:v>
                </c:pt>
                <c:pt idx="12">
                  <c:v>11.165999999999983</c:v>
                </c:pt>
                <c:pt idx="13">
                  <c:v>11.199000000000019</c:v>
                </c:pt>
                <c:pt idx="14">
                  <c:v>11.240999999999994</c:v>
                </c:pt>
                <c:pt idx="15">
                  <c:v>11.240999999999998</c:v>
                </c:pt>
                <c:pt idx="16">
                  <c:v>11.245000000000001</c:v>
                </c:pt>
                <c:pt idx="17">
                  <c:v>11.243000000000009</c:v>
                </c:pt>
                <c:pt idx="18">
                  <c:v>11.24100000000003</c:v>
                </c:pt>
                <c:pt idx="19">
                  <c:v>11.239000000000006</c:v>
                </c:pt>
                <c:pt idx="20">
                  <c:v>11.247000000000002</c:v>
                </c:pt>
                <c:pt idx="21">
                  <c:v>11.251999999999979</c:v>
                </c:pt>
                <c:pt idx="22">
                  <c:v>11.257999999999994</c:v>
                </c:pt>
                <c:pt idx="23">
                  <c:v>11.266000000000005</c:v>
                </c:pt>
                <c:pt idx="24">
                  <c:v>11.272000000000007</c:v>
                </c:pt>
                <c:pt idx="25">
                  <c:v>11.281000000000009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20.671000000000006</c:v>
                </c:pt>
                <c:pt idx="1">
                  <c:v>19.011000000000013</c:v>
                </c:pt>
                <c:pt idx="2">
                  <c:v>21.448000000000036</c:v>
                </c:pt>
                <c:pt idx="3">
                  <c:v>19.222999999999956</c:v>
                </c:pt>
                <c:pt idx="4">
                  <c:v>19.301000000000037</c:v>
                </c:pt>
                <c:pt idx="5">
                  <c:v>18.374000000000002</c:v>
                </c:pt>
                <c:pt idx="6">
                  <c:v>20.052999999999972</c:v>
                </c:pt>
                <c:pt idx="7">
                  <c:v>18.538999999999994</c:v>
                </c:pt>
                <c:pt idx="8">
                  <c:v>18.102000000000004</c:v>
                </c:pt>
                <c:pt idx="9">
                  <c:v>17.211000000000009</c:v>
                </c:pt>
                <c:pt idx="10">
                  <c:v>17.249000000000006</c:v>
                </c:pt>
                <c:pt idx="11">
                  <c:v>17.150999999999986</c:v>
                </c:pt>
                <c:pt idx="12">
                  <c:v>16.940999999999985</c:v>
                </c:pt>
                <c:pt idx="13">
                  <c:v>16.76100000000001</c:v>
                </c:pt>
                <c:pt idx="14">
                  <c:v>16.600000000000023</c:v>
                </c:pt>
                <c:pt idx="15">
                  <c:v>16.417000000000009</c:v>
                </c:pt>
                <c:pt idx="16">
                  <c:v>16.241</c:v>
                </c:pt>
                <c:pt idx="17">
                  <c:v>16.063999999999993</c:v>
                </c:pt>
                <c:pt idx="18">
                  <c:v>15.890999999999986</c:v>
                </c:pt>
                <c:pt idx="19">
                  <c:v>15.723000000000022</c:v>
                </c:pt>
                <c:pt idx="20">
                  <c:v>15.567999999999993</c:v>
                </c:pt>
                <c:pt idx="21">
                  <c:v>15.411000000000005</c:v>
                </c:pt>
                <c:pt idx="22">
                  <c:v>15.257</c:v>
                </c:pt>
                <c:pt idx="23">
                  <c:v>15.106999999999964</c:v>
                </c:pt>
                <c:pt idx="24">
                  <c:v>14.962000000000002</c:v>
                </c:pt>
                <c:pt idx="25">
                  <c:v>14.822999999999983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18.074999999999992</c:v>
                </c:pt>
                <c:pt idx="1">
                  <c:v>20.944000000000038</c:v>
                </c:pt>
                <c:pt idx="2">
                  <c:v>20.453000000000063</c:v>
                </c:pt>
                <c:pt idx="3">
                  <c:v>21.913000000000046</c:v>
                </c:pt>
                <c:pt idx="4">
                  <c:v>23.18900000000005</c:v>
                </c:pt>
                <c:pt idx="5">
                  <c:v>21.935000000000013</c:v>
                </c:pt>
                <c:pt idx="6">
                  <c:v>24.196000000000026</c:v>
                </c:pt>
                <c:pt idx="7">
                  <c:v>24.65300000000008</c:v>
                </c:pt>
                <c:pt idx="8">
                  <c:v>23.123000000000022</c:v>
                </c:pt>
                <c:pt idx="9">
                  <c:v>24.212999999999994</c:v>
                </c:pt>
                <c:pt idx="10">
                  <c:v>23.987999999999982</c:v>
                </c:pt>
                <c:pt idx="11">
                  <c:v>23.902000000000019</c:v>
                </c:pt>
                <c:pt idx="12">
                  <c:v>24.133000000000035</c:v>
                </c:pt>
                <c:pt idx="13">
                  <c:v>24.616000000000057</c:v>
                </c:pt>
                <c:pt idx="14">
                  <c:v>24.98400000000002</c:v>
                </c:pt>
                <c:pt idx="15">
                  <c:v>25.155999999999917</c:v>
                </c:pt>
                <c:pt idx="16">
                  <c:v>25.312000000000012</c:v>
                </c:pt>
                <c:pt idx="17">
                  <c:v>25.437999999999956</c:v>
                </c:pt>
                <c:pt idx="18">
                  <c:v>25.579999999999981</c:v>
                </c:pt>
                <c:pt idx="19">
                  <c:v>25.714999999999943</c:v>
                </c:pt>
                <c:pt idx="20">
                  <c:v>25.867000000000058</c:v>
                </c:pt>
                <c:pt idx="21">
                  <c:v>26.02200000000003</c:v>
                </c:pt>
                <c:pt idx="22">
                  <c:v>26.178999999999995</c:v>
                </c:pt>
                <c:pt idx="23">
                  <c:v>26.34000000000006</c:v>
                </c:pt>
                <c:pt idx="24" formatCode="#,##0.00">
                  <c:v>26.502000000000006</c:v>
                </c:pt>
                <c:pt idx="25">
                  <c:v>26.665000000000006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83.125000000000043</c:v>
                </c:pt>
                <c:pt idx="1">
                  <c:v>81.257999999999953</c:v>
                </c:pt>
                <c:pt idx="2">
                  <c:v>80.354000000000056</c:v>
                </c:pt>
                <c:pt idx="3">
                  <c:v>82.148000000000067</c:v>
                </c:pt>
                <c:pt idx="4">
                  <c:v>85.832000000000136</c:v>
                </c:pt>
                <c:pt idx="5">
                  <c:v>82.779999999999831</c:v>
                </c:pt>
                <c:pt idx="6">
                  <c:v>88.405999999999864</c:v>
                </c:pt>
                <c:pt idx="7">
                  <c:v>91.035999999999945</c:v>
                </c:pt>
                <c:pt idx="8">
                  <c:v>90.230000000000075</c:v>
                </c:pt>
                <c:pt idx="9">
                  <c:v>89.315999999999832</c:v>
                </c:pt>
                <c:pt idx="10">
                  <c:v>88.083999999999833</c:v>
                </c:pt>
                <c:pt idx="11">
                  <c:v>86.607999999999947</c:v>
                </c:pt>
                <c:pt idx="12">
                  <c:v>87.701000000000093</c:v>
                </c:pt>
                <c:pt idx="13">
                  <c:v>89.339999999999975</c:v>
                </c:pt>
                <c:pt idx="14">
                  <c:v>90.822999999999908</c:v>
                </c:pt>
                <c:pt idx="15">
                  <c:v>91.845999999999876</c:v>
                </c:pt>
                <c:pt idx="16">
                  <c:v>92.711000000000041</c:v>
                </c:pt>
                <c:pt idx="17">
                  <c:v>93.489999999999952</c:v>
                </c:pt>
                <c:pt idx="18">
                  <c:v>94.215999999999838</c:v>
                </c:pt>
                <c:pt idx="19">
                  <c:v>94.905999999999977</c:v>
                </c:pt>
                <c:pt idx="20">
                  <c:v>95.6</c:v>
                </c:pt>
                <c:pt idx="21">
                  <c:v>96.267999999999986</c:v>
                </c:pt>
                <c:pt idx="22">
                  <c:v>96.912000000000035</c:v>
                </c:pt>
                <c:pt idx="23">
                  <c:v>97.559999999999945</c:v>
                </c:pt>
                <c:pt idx="24">
                  <c:v>98.171000000000021</c:v>
                </c:pt>
                <c:pt idx="25">
                  <c:v>98.75500000000001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58.739999999999995</c:v>
                </c:pt>
                <c:pt idx="1">
                  <c:v>59.828999999999937</c:v>
                </c:pt>
                <c:pt idx="2">
                  <c:v>57.72600000000002</c:v>
                </c:pt>
                <c:pt idx="3">
                  <c:v>57.831000000000003</c:v>
                </c:pt>
                <c:pt idx="4">
                  <c:v>69.552000000000035</c:v>
                </c:pt>
                <c:pt idx="5">
                  <c:v>64.441000000000017</c:v>
                </c:pt>
                <c:pt idx="6">
                  <c:v>64.599999999999994</c:v>
                </c:pt>
                <c:pt idx="7">
                  <c:v>67.691000000000059</c:v>
                </c:pt>
                <c:pt idx="8">
                  <c:v>68.164000000000016</c:v>
                </c:pt>
                <c:pt idx="9">
                  <c:v>67.236000000000018</c:v>
                </c:pt>
                <c:pt idx="10">
                  <c:v>64.52600000000001</c:v>
                </c:pt>
                <c:pt idx="11">
                  <c:v>66.198999999999998</c:v>
                </c:pt>
                <c:pt idx="12">
                  <c:v>67.516999999999967</c:v>
                </c:pt>
                <c:pt idx="13">
                  <c:v>68.705000000000098</c:v>
                </c:pt>
                <c:pt idx="14">
                  <c:v>69.382000000000062</c:v>
                </c:pt>
                <c:pt idx="15">
                  <c:v>69.921999999999954</c:v>
                </c:pt>
                <c:pt idx="16">
                  <c:v>70.52300000000001</c:v>
                </c:pt>
                <c:pt idx="17">
                  <c:v>71.134000000000029</c:v>
                </c:pt>
                <c:pt idx="18">
                  <c:v>71.742000000000019</c:v>
                </c:pt>
                <c:pt idx="19">
                  <c:v>72.36200000000008</c:v>
                </c:pt>
                <c:pt idx="20">
                  <c:v>73.021000000000015</c:v>
                </c:pt>
                <c:pt idx="21">
                  <c:v>73.686000000000092</c:v>
                </c:pt>
                <c:pt idx="22">
                  <c:v>74.361000000000004</c:v>
                </c:pt>
                <c:pt idx="23">
                  <c:v>75.042000000000016</c:v>
                </c:pt>
                <c:pt idx="24">
                  <c:v>75.726999999999975</c:v>
                </c:pt>
                <c:pt idx="25">
                  <c:v>76.41599999999994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65.573000000000008</c:v>
                </c:pt>
                <c:pt idx="1">
                  <c:v>65.16400000000003</c:v>
                </c:pt>
                <c:pt idx="2">
                  <c:v>65.968000000000018</c:v>
                </c:pt>
                <c:pt idx="3">
                  <c:v>67.586999999999989</c:v>
                </c:pt>
                <c:pt idx="4">
                  <c:v>65.684999999999988</c:v>
                </c:pt>
                <c:pt idx="5">
                  <c:v>66.308999999999997</c:v>
                </c:pt>
                <c:pt idx="6">
                  <c:v>67.906000000000091</c:v>
                </c:pt>
                <c:pt idx="7">
                  <c:v>66.546999999999983</c:v>
                </c:pt>
                <c:pt idx="8">
                  <c:v>66.724000000000046</c:v>
                </c:pt>
                <c:pt idx="9">
                  <c:v>65.725999999999985</c:v>
                </c:pt>
                <c:pt idx="10">
                  <c:v>64.015999999999934</c:v>
                </c:pt>
                <c:pt idx="11">
                  <c:v>64.477000000000032</c:v>
                </c:pt>
                <c:pt idx="12">
                  <c:v>65.216000000000008</c:v>
                </c:pt>
                <c:pt idx="13">
                  <c:v>65.822999999999922</c:v>
                </c:pt>
                <c:pt idx="14">
                  <c:v>66.524000000000058</c:v>
                </c:pt>
                <c:pt idx="15">
                  <c:v>67.110999999999933</c:v>
                </c:pt>
                <c:pt idx="16">
                  <c:v>67.599999999999966</c:v>
                </c:pt>
                <c:pt idx="17">
                  <c:v>68.076000000000022</c:v>
                </c:pt>
                <c:pt idx="18">
                  <c:v>68.548000000000002</c:v>
                </c:pt>
                <c:pt idx="19">
                  <c:v>69.020999999999901</c:v>
                </c:pt>
                <c:pt idx="20">
                  <c:v>69.511000000000024</c:v>
                </c:pt>
                <c:pt idx="21">
                  <c:v>69.994000000000085</c:v>
                </c:pt>
                <c:pt idx="22">
                  <c:v>70.474000000000004</c:v>
                </c:pt>
                <c:pt idx="23">
                  <c:v>70.952000000000012</c:v>
                </c:pt>
                <c:pt idx="24">
                  <c:v>71.429999999999978</c:v>
                </c:pt>
                <c:pt idx="25">
                  <c:v>71.905000000000072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25.08654249946089</c:v>
                </c:pt>
                <c:pt idx="1">
                  <c:v>23.791489978481508</c:v>
                </c:pt>
                <c:pt idx="2">
                  <c:v>23.980723373743125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24.379826044847</c:v>
                </c:pt>
                <c:pt idx="1">
                  <c:v>23.981031028984937</c:v>
                </c:pt>
                <c:pt idx="2">
                  <c:v>25.485167336457149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31.317980788510884</c:v>
                </c:pt>
                <c:pt idx="1">
                  <c:v>32.736340965767361</c:v>
                </c:pt>
                <c:pt idx="2">
                  <c:v>32.935349930797578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8.2986217515823633</c:v>
                </c:pt>
                <c:pt idx="1">
                  <c:v>8.9151190577951542</c:v>
                </c:pt>
                <c:pt idx="2">
                  <c:v>8.8929280128066175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6.9513962189913059</c:v>
                </c:pt>
                <c:pt idx="1">
                  <c:v>6.4105756473198587</c:v>
                </c:pt>
                <c:pt idx="2">
                  <c:v>4.9435541696543153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3.9656326966075337</c:v>
                </c:pt>
                <c:pt idx="1">
                  <c:v>4.1654433216511686</c:v>
                </c:pt>
                <c:pt idx="2">
                  <c:v>3.7622771765412155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-2.2930000000000632</c:v>
                </c:pt>
                <c:pt idx="1">
                  <c:v>8.4999999999993747E-2</c:v>
                </c:pt>
                <c:pt idx="2">
                  <c:v>5.304000000000002</c:v>
                </c:pt>
                <c:pt idx="3">
                  <c:v>2.0529999999999688</c:v>
                </c:pt>
                <c:pt idx="4">
                  <c:v>-1.1249999999999964</c:v>
                </c:pt>
                <c:pt idx="5">
                  <c:v>0.72600000000001153</c:v>
                </c:pt>
                <c:pt idx="7">
                  <c:v>4.7499999999998863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7.8890000000001379</c:v>
                </c:pt>
                <c:pt idx="1">
                  <c:v>11.88999999999993</c:v>
                </c:pt>
                <c:pt idx="2">
                  <c:v>10.671000000000177</c:v>
                </c:pt>
                <c:pt idx="3">
                  <c:v>2.6770000000000245</c:v>
                </c:pt>
                <c:pt idx="4">
                  <c:v>-2.4260000000000232</c:v>
                </c:pt>
                <c:pt idx="5">
                  <c:v>7.3000000000002174E-2</c:v>
                </c:pt>
                <c:pt idx="7">
                  <c:v>30.774000000000242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0.72454816770322061</c:v>
                </c:pt>
                <c:pt idx="2">
                  <c:v>-0.65313840390351929</c:v>
                </c:pt>
                <c:pt idx="3">
                  <c:v>5.6037399793088083</c:v>
                </c:pt>
                <c:pt idx="4">
                  <c:v>0.54084860860832418</c:v>
                </c:pt>
                <c:pt idx="6">
                  <c:v>0.31491803578886923</c:v>
                </c:pt>
                <c:pt idx="7">
                  <c:v>9.1718284407393824E-2</c:v>
                </c:pt>
                <c:pt idx="8">
                  <c:v>0.21587842504540156</c:v>
                </c:pt>
                <c:pt idx="10">
                  <c:v>1.9143765463074391</c:v>
                </c:pt>
                <c:pt idx="11">
                  <c:v>-2.3508430105634304E-2</c:v>
                </c:pt>
                <c:pt idx="12">
                  <c:v>0.33019947224934842</c:v>
                </c:pt>
                <c:pt idx="14">
                  <c:v>-2.6650437253606718</c:v>
                </c:pt>
                <c:pt idx="15">
                  <c:v>0.90985065798057096</c:v>
                </c:pt>
                <c:pt idx="16">
                  <c:v>0.77619535927950789</c:v>
                </c:pt>
                <c:pt idx="17">
                  <c:v>0.78171464237983823</c:v>
                </c:pt>
                <c:pt idx="19">
                  <c:v>0.64703582963436812</c:v>
                </c:pt>
                <c:pt idx="20">
                  <c:v>-9.1064352251468694E-2</c:v>
                </c:pt>
                <c:pt idx="21">
                  <c:v>-0.33220010163084179</c:v>
                </c:pt>
                <c:pt idx="22">
                  <c:v>0.16190846115189395</c:v>
                </c:pt>
                <c:pt idx="23">
                  <c:v>4.0485828571790172E-2</c:v>
                </c:pt>
                <c:pt idx="25">
                  <c:v>-1.1178555207165375</c:v>
                </c:pt>
                <c:pt idx="26">
                  <c:v>0.2510793456907523</c:v>
                </c:pt>
                <c:pt idx="27">
                  <c:v>4.9760490675954117E-3</c:v>
                </c:pt>
                <c:pt idx="29">
                  <c:v>0.673265789896349</c:v>
                </c:pt>
                <c:pt idx="30">
                  <c:v>1.1082167041881474</c:v>
                </c:pt>
                <c:pt idx="31">
                  <c:v>-0.42308681966763961</c:v>
                </c:pt>
                <c:pt idx="32">
                  <c:v>4.3739348897000818</c:v>
                </c:pt>
                <c:pt idx="33">
                  <c:v>0.23266229817406892</c:v>
                </c:pt>
                <c:pt idx="34">
                  <c:v>1.3976327878012285</c:v>
                </c:pt>
                <c:pt idx="36">
                  <c:v>1.3204637064800684</c:v>
                </c:pt>
                <c:pt idx="37">
                  <c:v>0.58912803722233065</c:v>
                </c:pt>
                <c:pt idx="38">
                  <c:v>0.77174263496031514</c:v>
                </c:pt>
                <c:pt idx="39">
                  <c:v>2.5763060540974658</c:v>
                </c:pt>
                <c:pt idx="40">
                  <c:v>1.3772123870487096</c:v>
                </c:pt>
                <c:pt idx="42">
                  <c:v>1.4391837408232355</c:v>
                </c:pt>
                <c:pt idx="43">
                  <c:v>5.7208343610448686E-2</c:v>
                </c:pt>
                <c:pt idx="44">
                  <c:v>0.63865522470947234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0.3568554518623035</c:v>
                </c:pt>
                <c:pt idx="2">
                  <c:v>-0.31678841976021666</c:v>
                </c:pt>
                <c:pt idx="3">
                  <c:v>-5.2702128487532418</c:v>
                </c:pt>
                <c:pt idx="4">
                  <c:v>-1.0573266257716818</c:v>
                </c:pt>
                <c:pt idx="6">
                  <c:v>-1.6240881000388119</c:v>
                </c:pt>
                <c:pt idx="7">
                  <c:v>-4.3865848588131477</c:v>
                </c:pt>
                <c:pt idx="8">
                  <c:v>-2.9191479485867755</c:v>
                </c:pt>
                <c:pt idx="10">
                  <c:v>2.5804710066652969</c:v>
                </c:pt>
                <c:pt idx="11">
                  <c:v>-0.83603884240712745</c:v>
                </c:pt>
                <c:pt idx="12">
                  <c:v>-0.32448811740659611</c:v>
                </c:pt>
                <c:pt idx="14">
                  <c:v>2.4168909574433739</c:v>
                </c:pt>
                <c:pt idx="15">
                  <c:v>-0.2643106127827477</c:v>
                </c:pt>
                <c:pt idx="16">
                  <c:v>-1.4460946626943305</c:v>
                </c:pt>
                <c:pt idx="17">
                  <c:v>-1.1375454295598941</c:v>
                </c:pt>
                <c:pt idx="19">
                  <c:v>-1.3083454564522978</c:v>
                </c:pt>
                <c:pt idx="20">
                  <c:v>-3.9960922873990112</c:v>
                </c:pt>
                <c:pt idx="21">
                  <c:v>-2.9885376394028551</c:v>
                </c:pt>
                <c:pt idx="22">
                  <c:v>0.46524937701777347</c:v>
                </c:pt>
                <c:pt idx="23">
                  <c:v>-2.4394642154321855</c:v>
                </c:pt>
                <c:pt idx="25">
                  <c:v>-2.3296782523636761</c:v>
                </c:pt>
                <c:pt idx="26">
                  <c:v>0.36978769914466358</c:v>
                </c:pt>
                <c:pt idx="27">
                  <c:v>-0.19014867291213822</c:v>
                </c:pt>
                <c:pt idx="29">
                  <c:v>2.1413314387625171</c:v>
                </c:pt>
                <c:pt idx="30">
                  <c:v>0.48245347592228427</c:v>
                </c:pt>
                <c:pt idx="31">
                  <c:v>1.8856790794613332</c:v>
                </c:pt>
                <c:pt idx="32">
                  <c:v>1.473404307813686</c:v>
                </c:pt>
                <c:pt idx="33">
                  <c:v>4.3230674094020038</c:v>
                </c:pt>
                <c:pt idx="34">
                  <c:v>2.0011155898947752</c:v>
                </c:pt>
                <c:pt idx="36">
                  <c:v>4.4515061125857791</c:v>
                </c:pt>
                <c:pt idx="37">
                  <c:v>0.75510124047959426</c:v>
                </c:pt>
                <c:pt idx="38">
                  <c:v>2.227654190387951</c:v>
                </c:pt>
                <c:pt idx="39">
                  <c:v>2.8743857085699709</c:v>
                </c:pt>
                <c:pt idx="40">
                  <c:v>2.6545576579241947</c:v>
                </c:pt>
                <c:pt idx="42">
                  <c:v>2.4762201881261658</c:v>
                </c:pt>
                <c:pt idx="43">
                  <c:v>4.2518602801734806</c:v>
                </c:pt>
                <c:pt idx="44">
                  <c:v>3.5240582154226763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3.5320031933945604</c:v>
                </c:pt>
                <c:pt idx="1">
                  <c:v>1.4270327951221304</c:v>
                </c:pt>
                <c:pt idx="2">
                  <c:v>1.7778152839093746</c:v>
                </c:pt>
                <c:pt idx="3">
                  <c:v>1.2962162202108374</c:v>
                </c:pt>
                <c:pt idx="4">
                  <c:v>0.46507509633172717</c:v>
                </c:pt>
                <c:pt idx="5">
                  <c:v>3.1825781358541558</c:v>
                </c:pt>
                <c:pt idx="6">
                  <c:v>0.86483298478685589</c:v>
                </c:pt>
                <c:pt idx="7">
                  <c:v>0.37509540775317429</c:v>
                </c:pt>
                <c:pt idx="8">
                  <c:v>0.15803363052080344</c:v>
                </c:pt>
                <c:pt idx="9">
                  <c:v>0.13261128006458378</c:v>
                </c:pt>
                <c:pt idx="10">
                  <c:v>1.4910863042544253</c:v>
                </c:pt>
                <c:pt idx="11">
                  <c:v>0.36958045535454431</c:v>
                </c:pt>
                <c:pt idx="12">
                  <c:v>-0.60942171993980399</c:v>
                </c:pt>
                <c:pt idx="13">
                  <c:v>0.11976228000002997</c:v>
                </c:pt>
                <c:pt idx="14">
                  <c:v>-1.4888685746969532</c:v>
                </c:pt>
                <c:pt idx="15">
                  <c:v>-2.1537654593732665</c:v>
                </c:pt>
                <c:pt idx="16">
                  <c:v>-0.4196059895129638</c:v>
                </c:pt>
                <c:pt idx="17">
                  <c:v>-1.4439173433588195</c:v>
                </c:pt>
                <c:pt idx="18">
                  <c:v>-8.0776009533110482E-2</c:v>
                </c:pt>
                <c:pt idx="19">
                  <c:v>2.7950807805493194E-2</c:v>
                </c:pt>
                <c:pt idx="20">
                  <c:v>-0.91247837628999307</c:v>
                </c:pt>
                <c:pt idx="21">
                  <c:v>0.49584756931082552</c:v>
                </c:pt>
                <c:pt idx="22">
                  <c:v>-1.4899029625480313</c:v>
                </c:pt>
                <c:pt idx="23">
                  <c:v>-0.62399061776324949</c:v>
                </c:pt>
                <c:pt idx="24">
                  <c:v>-1.2990528307171036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0.16190544314431321</c:v>
                </c:pt>
                <c:pt idx="1">
                  <c:v>2.9631880576190248</c:v>
                </c:pt>
                <c:pt idx="2">
                  <c:v>6.2514712153164638</c:v>
                </c:pt>
                <c:pt idx="3">
                  <c:v>1.5188984659000884</c:v>
                </c:pt>
                <c:pt idx="4">
                  <c:v>1.160439639729379</c:v>
                </c:pt>
                <c:pt idx="5">
                  <c:v>3.5368610073429707</c:v>
                </c:pt>
                <c:pt idx="6">
                  <c:v>0.16085616305795281</c:v>
                </c:pt>
                <c:pt idx="7">
                  <c:v>4.7898806764002373</c:v>
                </c:pt>
                <c:pt idx="8">
                  <c:v>-0.10919527454991385</c:v>
                </c:pt>
                <c:pt idx="9">
                  <c:v>1.0026030100931136</c:v>
                </c:pt>
                <c:pt idx="10">
                  <c:v>1.5707891372177745</c:v>
                </c:pt>
                <c:pt idx="11">
                  <c:v>0.77471286350832713</c:v>
                </c:pt>
                <c:pt idx="12">
                  <c:v>-0.75598421454786191</c:v>
                </c:pt>
                <c:pt idx="13">
                  <c:v>0.12823070868059894</c:v>
                </c:pt>
                <c:pt idx="14">
                  <c:v>-0.44250385825742988</c:v>
                </c:pt>
                <c:pt idx="15">
                  <c:v>-0.12924416889058676</c:v>
                </c:pt>
                <c:pt idx="16">
                  <c:v>0.62619603947763736</c:v>
                </c:pt>
                <c:pt idx="17">
                  <c:v>2.3502566160742653</c:v>
                </c:pt>
                <c:pt idx="18">
                  <c:v>0.88241995155562236</c:v>
                </c:pt>
                <c:pt idx="19">
                  <c:v>-8.2730449903998721E-2</c:v>
                </c:pt>
                <c:pt idx="20">
                  <c:v>-7.4930299253633592E-2</c:v>
                </c:pt>
                <c:pt idx="21">
                  <c:v>1.3640012641925212</c:v>
                </c:pt>
                <c:pt idx="22">
                  <c:v>8.2050654892859676E-2</c:v>
                </c:pt>
                <c:pt idx="23">
                  <c:v>0.35321234506747601</c:v>
                </c:pt>
                <c:pt idx="24">
                  <c:v>5.2883932704605572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4.9590359885166926</c:v>
                </c:pt>
                <c:pt idx="1">
                  <c:v>6.7216847363060879</c:v>
                </c:pt>
                <c:pt idx="2">
                  <c:v>3.0216596073798456</c:v>
                </c:pt>
                <c:pt idx="3">
                  <c:v>-0.23984126458525878</c:v>
                </c:pt>
                <c:pt idx="4">
                  <c:v>-3.9424777435831473</c:v>
                </c:pt>
                <c:pt idx="5">
                  <c:v>-1.4967425450864376</c:v>
                </c:pt>
                <c:pt idx="6">
                  <c:v>-0.41663080697916755</c:v>
                </c:pt>
                <c:pt idx="7">
                  <c:v>-2.1138935803112808</c:v>
                </c:pt>
                <c:pt idx="8">
                  <c:v>-1.7427943916574513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3.1250935007633345</c:v>
                </c:pt>
                <c:pt idx="1">
                  <c:v>12.467670328288904</c:v>
                </c:pt>
                <c:pt idx="2">
                  <c:v>7.4149337122191668</c:v>
                </c:pt>
                <c:pt idx="3">
                  <c:v>1.8728648960465222E-2</c:v>
                </c:pt>
                <c:pt idx="4">
                  <c:v>0.18267872101021965</c:v>
                </c:pt>
                <c:pt idx="5">
                  <c:v>3.1499461177258894</c:v>
                </c:pt>
                <c:pt idx="6">
                  <c:v>1.2890709649388867</c:v>
                </c:pt>
                <c:pt idx="7">
                  <c:v>0.4352629999603348</c:v>
                </c:pt>
                <c:pt idx="8">
                  <c:v>2.6906150061330187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12.788819641844082</c:v>
                </c:pt>
                <c:pt idx="1">
                  <c:v>14.207645069049168</c:v>
                </c:pt>
                <c:pt idx="2">
                  <c:v>14.459924990071432</c:v>
                </c:pt>
                <c:pt idx="3">
                  <c:v>14.854691215069904</c:v>
                </c:pt>
                <c:pt idx="4">
                  <c:v>14.937170743296202</c:v>
                </c:pt>
                <c:pt idx="5">
                  <c:v>15.259902304173542</c:v>
                </c:pt>
                <c:pt idx="6">
                  <c:v>16.713893715865844</c:v>
                </c:pt>
                <c:pt idx="7">
                  <c:v>17.526328488839386</c:v>
                </c:pt>
                <c:pt idx="8">
                  <c:v>17.531397552891949</c:v>
                </c:pt>
                <c:pt idx="9">
                  <c:v>18.113430873465543</c:v>
                </c:pt>
                <c:pt idx="10">
                  <c:v>18.791905497568102</c:v>
                </c:pt>
                <c:pt idx="11">
                  <c:v>16.330948462524102</c:v>
                </c:pt>
                <c:pt idx="12">
                  <c:v>16.550760240281384</c:v>
                </c:pt>
                <c:pt idx="13">
                  <c:v>16.799182704729564</c:v>
                </c:pt>
                <c:pt idx="14">
                  <c:v>17.031692419057521</c:v>
                </c:pt>
                <c:pt idx="15">
                  <c:v>17.223992834116014</c:v>
                </c:pt>
                <c:pt idx="16">
                  <c:v>17.397168423580084</c:v>
                </c:pt>
                <c:pt idx="17">
                  <c:v>17.562431723974164</c:v>
                </c:pt>
                <c:pt idx="18">
                  <c:v>17.727010427319986</c:v>
                </c:pt>
                <c:pt idx="19">
                  <c:v>17.893968509972485</c:v>
                </c:pt>
                <c:pt idx="20">
                  <c:v>18.070078133539191</c:v>
                </c:pt>
                <c:pt idx="21">
                  <c:v>18.249882018219207</c:v>
                </c:pt>
                <c:pt idx="22">
                  <c:v>18.432517775744753</c:v>
                </c:pt>
                <c:pt idx="23">
                  <c:v>18.632579092940631</c:v>
                </c:pt>
                <c:pt idx="24">
                  <c:v>18.803799759224624</c:v>
                </c:pt>
                <c:pt idx="25">
                  <c:v>18.953810940712415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9.1558491586802955</c:v>
                </c:pt>
                <c:pt idx="1">
                  <c:v>10.335319184656253</c:v>
                </c:pt>
                <c:pt idx="2">
                  <c:v>9.6464788139730899</c:v>
                </c:pt>
                <c:pt idx="3">
                  <c:v>10.253188400521088</c:v>
                </c:pt>
                <c:pt idx="4">
                  <c:v>12.963195784260279</c:v>
                </c:pt>
                <c:pt idx="5">
                  <c:v>10.969041502036886</c:v>
                </c:pt>
                <c:pt idx="6">
                  <c:v>10.945299335240653</c:v>
                </c:pt>
                <c:pt idx="7">
                  <c:v>12.614308714910875</c:v>
                </c:pt>
                <c:pt idx="8">
                  <c:v>12.493179795487395</c:v>
                </c:pt>
                <c:pt idx="9">
                  <c:v>12.330972638988179</c:v>
                </c:pt>
                <c:pt idx="10">
                  <c:v>12.396074297159016</c:v>
                </c:pt>
                <c:pt idx="11">
                  <c:v>12.041725743112922</c:v>
                </c:pt>
                <c:pt idx="12">
                  <c:v>12.371551714569417</c:v>
                </c:pt>
                <c:pt idx="13">
                  <c:v>12.753034026024848</c:v>
                </c:pt>
                <c:pt idx="14">
                  <c:v>13.074794436364479</c:v>
                </c:pt>
                <c:pt idx="15">
                  <c:v>13.312762143495677</c:v>
                </c:pt>
                <c:pt idx="16">
                  <c:v>13.536190667054239</c:v>
                </c:pt>
                <c:pt idx="17">
                  <c:v>13.74490748888425</c:v>
                </c:pt>
                <c:pt idx="18">
                  <c:v>13.969381698401854</c:v>
                </c:pt>
                <c:pt idx="19">
                  <c:v>14.191188968324681</c:v>
                </c:pt>
                <c:pt idx="20">
                  <c:v>14.417072634004219</c:v>
                </c:pt>
                <c:pt idx="21">
                  <c:v>14.638461918858493</c:v>
                </c:pt>
                <c:pt idx="22">
                  <c:v>14.846089206702773</c:v>
                </c:pt>
                <c:pt idx="23">
                  <c:v>15.055693456224214</c:v>
                </c:pt>
                <c:pt idx="24">
                  <c:v>15.277860500021365</c:v>
                </c:pt>
                <c:pt idx="25">
                  <c:v>15.359262354778041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10.622686460964955</c:v>
                </c:pt>
                <c:pt idx="1">
                  <c:v>10.78913403267377</c:v>
                </c:pt>
                <c:pt idx="2">
                  <c:v>10.649547880735664</c:v>
                </c:pt>
                <c:pt idx="3">
                  <c:v>10.329797154992503</c:v>
                </c:pt>
                <c:pt idx="4">
                  <c:v>11.338684185036355</c:v>
                </c:pt>
                <c:pt idx="5">
                  <c:v>11.679072863282206</c:v>
                </c:pt>
                <c:pt idx="6">
                  <c:v>12.436843242058879</c:v>
                </c:pt>
                <c:pt idx="7">
                  <c:v>12.17499827886741</c:v>
                </c:pt>
                <c:pt idx="8">
                  <c:v>13.063966320967962</c:v>
                </c:pt>
                <c:pt idx="9">
                  <c:v>13.001045660914052</c:v>
                </c:pt>
                <c:pt idx="10">
                  <c:v>13.456888147191581</c:v>
                </c:pt>
                <c:pt idx="11">
                  <c:v>15.672912609155395</c:v>
                </c:pt>
                <c:pt idx="12">
                  <c:v>15.99076831010146</c:v>
                </c:pt>
                <c:pt idx="13">
                  <c:v>16.328096974235848</c:v>
                </c:pt>
                <c:pt idx="14">
                  <c:v>16.647130550121918</c:v>
                </c:pt>
                <c:pt idx="15">
                  <c:v>16.923831586887243</c:v>
                </c:pt>
                <c:pt idx="16">
                  <c:v>17.191566044142718</c:v>
                </c:pt>
                <c:pt idx="17">
                  <c:v>17.457610118313028</c:v>
                </c:pt>
                <c:pt idx="18">
                  <c:v>17.724804408311343</c:v>
                </c:pt>
                <c:pt idx="19">
                  <c:v>17.995157545874278</c:v>
                </c:pt>
                <c:pt idx="20">
                  <c:v>18.276563293582416</c:v>
                </c:pt>
                <c:pt idx="21">
                  <c:v>18.557265044575885</c:v>
                </c:pt>
                <c:pt idx="22">
                  <c:v>18.844220369239636</c:v>
                </c:pt>
                <c:pt idx="23">
                  <c:v>19.135837738272816</c:v>
                </c:pt>
                <c:pt idx="24">
                  <c:v>19.420522478734078</c:v>
                </c:pt>
                <c:pt idx="25">
                  <c:v>19.708359362508045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9.3098886407557604</c:v>
                </c:pt>
                <c:pt idx="1">
                  <c:v>9.8590787984774444</c:v>
                </c:pt>
                <c:pt idx="2">
                  <c:v>10.419234356208898</c:v>
                </c:pt>
                <c:pt idx="3">
                  <c:v>11.015795467910117</c:v>
                </c:pt>
                <c:pt idx="4">
                  <c:v>11.290228109138519</c:v>
                </c:pt>
                <c:pt idx="5">
                  <c:v>11.130433871926519</c:v>
                </c:pt>
                <c:pt idx="6">
                  <c:v>11.62524104294504</c:v>
                </c:pt>
                <c:pt idx="7">
                  <c:v>12.10437930634658</c:v>
                </c:pt>
                <c:pt idx="8">
                  <c:v>12.345470053608016</c:v>
                </c:pt>
                <c:pt idx="9">
                  <c:v>12.525683081921432</c:v>
                </c:pt>
                <c:pt idx="10">
                  <c:v>12.426650092137356</c:v>
                </c:pt>
                <c:pt idx="11">
                  <c:v>11.888139748793199</c:v>
                </c:pt>
                <c:pt idx="12">
                  <c:v>12.04876714104582</c:v>
                </c:pt>
                <c:pt idx="13">
                  <c:v>12.213851075346232</c:v>
                </c:pt>
                <c:pt idx="14">
                  <c:v>12.37408759778255</c:v>
                </c:pt>
                <c:pt idx="15">
                  <c:v>12.520022051910287</c:v>
                </c:pt>
                <c:pt idx="16">
                  <c:v>12.657812199781025</c:v>
                </c:pt>
                <c:pt idx="17">
                  <c:v>12.78875424374918</c:v>
                </c:pt>
                <c:pt idx="18">
                  <c:v>12.936766951276525</c:v>
                </c:pt>
                <c:pt idx="19">
                  <c:v>13.077249636630548</c:v>
                </c:pt>
                <c:pt idx="20">
                  <c:v>13.222255499899411</c:v>
                </c:pt>
                <c:pt idx="21">
                  <c:v>13.365128375988389</c:v>
                </c:pt>
                <c:pt idx="22">
                  <c:v>13.507665591563365</c:v>
                </c:pt>
                <c:pt idx="23">
                  <c:v>13.659445830957234</c:v>
                </c:pt>
                <c:pt idx="24">
                  <c:v>13.808026512266204</c:v>
                </c:pt>
                <c:pt idx="25">
                  <c:v>13.945548558037444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12.670522087853746</c:v>
                </c:pt>
                <c:pt idx="1">
                  <c:v>12.704074881579931</c:v>
                </c:pt>
                <c:pt idx="2">
                  <c:v>12.9454390634367</c:v>
                </c:pt>
                <c:pt idx="3">
                  <c:v>12.302657857809681</c:v>
                </c:pt>
                <c:pt idx="4">
                  <c:v>11.86303757524855</c:v>
                </c:pt>
                <c:pt idx="5">
                  <c:v>12.133587675654214</c:v>
                </c:pt>
                <c:pt idx="6">
                  <c:v>13.096324127844802</c:v>
                </c:pt>
                <c:pt idx="7">
                  <c:v>12.496268933814019</c:v>
                </c:pt>
                <c:pt idx="8">
                  <c:v>12.181355000744061</c:v>
                </c:pt>
                <c:pt idx="9">
                  <c:v>12.526603244922468</c:v>
                </c:pt>
                <c:pt idx="10">
                  <c:v>12.598662771985941</c:v>
                </c:pt>
                <c:pt idx="11">
                  <c:v>11.981418333005834</c:v>
                </c:pt>
                <c:pt idx="12">
                  <c:v>12.111486787296574</c:v>
                </c:pt>
                <c:pt idx="13">
                  <c:v>12.259222870977506</c:v>
                </c:pt>
                <c:pt idx="14">
                  <c:v>12.412436887918428</c:v>
                </c:pt>
                <c:pt idx="15">
                  <c:v>12.537073579336411</c:v>
                </c:pt>
                <c:pt idx="16">
                  <c:v>12.656266194017665</c:v>
                </c:pt>
                <c:pt idx="17">
                  <c:v>12.773209494847089</c:v>
                </c:pt>
                <c:pt idx="18">
                  <c:v>12.889658025775642</c:v>
                </c:pt>
                <c:pt idx="19">
                  <c:v>13.011512418091042</c:v>
                </c:pt>
                <c:pt idx="20">
                  <c:v>13.132307837260099</c:v>
                </c:pt>
                <c:pt idx="21">
                  <c:v>13.253622517461103</c:v>
                </c:pt>
                <c:pt idx="22">
                  <c:v>13.375954485716287</c:v>
                </c:pt>
                <c:pt idx="23">
                  <c:v>13.501420846719531</c:v>
                </c:pt>
                <c:pt idx="24">
                  <c:v>13.632354280116866</c:v>
                </c:pt>
                <c:pt idx="25">
                  <c:v>13.75910241171532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13.316795723537764</c:v>
                </c:pt>
                <c:pt idx="1">
                  <c:v>12.87166052414509</c:v>
                </c:pt>
                <c:pt idx="2">
                  <c:v>12.180656232765703</c:v>
                </c:pt>
                <c:pt idx="3">
                  <c:v>12.856511641484818</c:v>
                </c:pt>
                <c:pt idx="4">
                  <c:v>13.628969781642239</c:v>
                </c:pt>
                <c:pt idx="5">
                  <c:v>13.081249669422162</c:v>
                </c:pt>
                <c:pt idx="6">
                  <c:v>13.943864922310555</c:v>
                </c:pt>
                <c:pt idx="7">
                  <c:v>13.746288024107823</c:v>
                </c:pt>
                <c:pt idx="8">
                  <c:v>14.438915761684946</c:v>
                </c:pt>
                <c:pt idx="9">
                  <c:v>14.973617092391786</c:v>
                </c:pt>
                <c:pt idx="10">
                  <c:v>16.263827805276318</c:v>
                </c:pt>
                <c:pt idx="11">
                  <c:v>16.330300810457778</c:v>
                </c:pt>
                <c:pt idx="12">
                  <c:v>16.630517375830152</c:v>
                </c:pt>
                <c:pt idx="13">
                  <c:v>16.935430706811449</c:v>
                </c:pt>
                <c:pt idx="14">
                  <c:v>17.218297288820008</c:v>
                </c:pt>
                <c:pt idx="15">
                  <c:v>17.451591001639404</c:v>
                </c:pt>
                <c:pt idx="16">
                  <c:v>17.679954577067175</c:v>
                </c:pt>
                <c:pt idx="17">
                  <c:v>17.904054849780675</c:v>
                </c:pt>
                <c:pt idx="18">
                  <c:v>18.124497621795044</c:v>
                </c:pt>
                <c:pt idx="19">
                  <c:v>18.35053280567514</c:v>
                </c:pt>
                <c:pt idx="20">
                  <c:v>18.583162357367641</c:v>
                </c:pt>
                <c:pt idx="21">
                  <c:v>18.812640839322579</c:v>
                </c:pt>
                <c:pt idx="22">
                  <c:v>19.056471606146303</c:v>
                </c:pt>
                <c:pt idx="23">
                  <c:v>19.315646337119983</c:v>
                </c:pt>
                <c:pt idx="24">
                  <c:v>19.561219862460106</c:v>
                </c:pt>
                <c:pt idx="25">
                  <c:v>19.800688812619288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3.8446644080936085</c:v>
                </c:pt>
                <c:pt idx="1">
                  <c:v>3.8156969264210714</c:v>
                </c:pt>
                <c:pt idx="2">
                  <c:v>3.85257443871012</c:v>
                </c:pt>
                <c:pt idx="3">
                  <c:v>3.8185915753329622</c:v>
                </c:pt>
                <c:pt idx="4">
                  <c:v>3.6670361588698839</c:v>
                </c:pt>
                <c:pt idx="5">
                  <c:v>3.6697116443512665</c:v>
                </c:pt>
                <c:pt idx="6">
                  <c:v>3.8826640395552934</c:v>
                </c:pt>
                <c:pt idx="7">
                  <c:v>4.3097539771370332</c:v>
                </c:pt>
                <c:pt idx="8">
                  <c:v>4.3434459553715836</c:v>
                </c:pt>
                <c:pt idx="9">
                  <c:v>4.1447431666922476</c:v>
                </c:pt>
                <c:pt idx="10">
                  <c:v>4.5345446291381224</c:v>
                </c:pt>
                <c:pt idx="11">
                  <c:v>4.0938970391827905</c:v>
                </c:pt>
                <c:pt idx="12">
                  <c:v>4.1474746435580387</c:v>
                </c:pt>
                <c:pt idx="13">
                  <c:v>4.2041786814322624</c:v>
                </c:pt>
                <c:pt idx="14">
                  <c:v>4.2576171690404312</c:v>
                </c:pt>
                <c:pt idx="15">
                  <c:v>4.2979035193760788</c:v>
                </c:pt>
                <c:pt idx="16">
                  <c:v>4.335599727938737</c:v>
                </c:pt>
                <c:pt idx="17">
                  <c:v>4.3729560368295335</c:v>
                </c:pt>
                <c:pt idx="18">
                  <c:v>4.4078009934178706</c:v>
                </c:pt>
                <c:pt idx="19">
                  <c:v>4.4396284665000003</c:v>
                </c:pt>
                <c:pt idx="20">
                  <c:v>4.4748370602188414</c:v>
                </c:pt>
                <c:pt idx="21">
                  <c:v>4.5168848950287881</c:v>
                </c:pt>
                <c:pt idx="22">
                  <c:v>4.5619548154694964</c:v>
                </c:pt>
                <c:pt idx="23">
                  <c:v>4.606995304293684</c:v>
                </c:pt>
                <c:pt idx="24">
                  <c:v>4.6516291766569458</c:v>
                </c:pt>
                <c:pt idx="25">
                  <c:v>4.6954007921960752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3.84165069447723</c:v>
                </c:pt>
                <c:pt idx="1">
                  <c:v>4.6060859552695934</c:v>
                </c:pt>
                <c:pt idx="2">
                  <c:v>4.775488231298981</c:v>
                </c:pt>
                <c:pt idx="3">
                  <c:v>4.8177274175230105</c:v>
                </c:pt>
                <c:pt idx="4">
                  <c:v>4.9246495500688496</c:v>
                </c:pt>
                <c:pt idx="5">
                  <c:v>4.9437037661279204</c:v>
                </c:pt>
                <c:pt idx="6">
                  <c:v>5.0435983370053359</c:v>
                </c:pt>
                <c:pt idx="7">
                  <c:v>4.9149758179204701</c:v>
                </c:pt>
                <c:pt idx="8">
                  <c:v>5.4846097452545211</c:v>
                </c:pt>
                <c:pt idx="9">
                  <c:v>5.3064533997171948</c:v>
                </c:pt>
                <c:pt idx="10">
                  <c:v>5.3187991738810947</c:v>
                </c:pt>
                <c:pt idx="11">
                  <c:v>7.7226268293733966</c:v>
                </c:pt>
                <c:pt idx="12">
                  <c:v>7.8965010822075836</c:v>
                </c:pt>
                <c:pt idx="13">
                  <c:v>8.0768645021485685</c:v>
                </c:pt>
                <c:pt idx="14">
                  <c:v>8.254707783732453</c:v>
                </c:pt>
                <c:pt idx="15">
                  <c:v>8.4243379260238775</c:v>
                </c:pt>
                <c:pt idx="16">
                  <c:v>8.5882523461907105</c:v>
                </c:pt>
                <c:pt idx="17">
                  <c:v>8.7474715587193472</c:v>
                </c:pt>
                <c:pt idx="18">
                  <c:v>8.9120525947702287</c:v>
                </c:pt>
                <c:pt idx="19">
                  <c:v>9.0800294715622485</c:v>
                </c:pt>
                <c:pt idx="20">
                  <c:v>9.2525265344614436</c:v>
                </c:pt>
                <c:pt idx="21">
                  <c:v>9.4254731496927331</c:v>
                </c:pt>
                <c:pt idx="22">
                  <c:v>9.5944757002459529</c:v>
                </c:pt>
                <c:pt idx="23">
                  <c:v>9.7646906402270464</c:v>
                </c:pt>
                <c:pt idx="24">
                  <c:v>9.9358085792857711</c:v>
                </c:pt>
                <c:pt idx="25">
                  <c:v>10.108679850281332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1.6774754854216662</c:v>
                </c:pt>
                <c:pt idx="1">
                  <c:v>1.9592931107305809</c:v>
                </c:pt>
                <c:pt idx="2">
                  <c:v>1.8704653991642508</c:v>
                </c:pt>
                <c:pt idx="3">
                  <c:v>1.7556098086610519</c:v>
                </c:pt>
                <c:pt idx="4">
                  <c:v>1.6136159041369491</c:v>
                </c:pt>
                <c:pt idx="5">
                  <c:v>1.6141128294358236</c:v>
                </c:pt>
                <c:pt idx="6">
                  <c:v>1.9327938896913992</c:v>
                </c:pt>
                <c:pt idx="7">
                  <c:v>1.8797992767485343</c:v>
                </c:pt>
                <c:pt idx="8">
                  <c:v>1.7764981214396556</c:v>
                </c:pt>
                <c:pt idx="9">
                  <c:v>1.6470821911419928</c:v>
                </c:pt>
                <c:pt idx="10">
                  <c:v>1.772146459956627</c:v>
                </c:pt>
                <c:pt idx="11">
                  <c:v>1.4339815334976318</c:v>
                </c:pt>
                <c:pt idx="12">
                  <c:v>1.4614032949396192</c:v>
                </c:pt>
                <c:pt idx="13">
                  <c:v>1.4853384730215644</c:v>
                </c:pt>
                <c:pt idx="14">
                  <c:v>1.5070384093213502</c:v>
                </c:pt>
                <c:pt idx="15">
                  <c:v>1.5198925442975706</c:v>
                </c:pt>
                <c:pt idx="16">
                  <c:v>1.53372077060223</c:v>
                </c:pt>
                <c:pt idx="17">
                  <c:v>1.5468300603199563</c:v>
                </c:pt>
                <c:pt idx="18">
                  <c:v>1.5611288811199049</c:v>
                </c:pt>
                <c:pt idx="19">
                  <c:v>1.5745985807567047</c:v>
                </c:pt>
                <c:pt idx="20">
                  <c:v>1.5913620451329393</c:v>
                </c:pt>
                <c:pt idx="21">
                  <c:v>1.6071001138249796</c:v>
                </c:pt>
                <c:pt idx="22">
                  <c:v>1.6244492822092629</c:v>
                </c:pt>
                <c:pt idx="23">
                  <c:v>1.6360021529277347</c:v>
                </c:pt>
                <c:pt idx="24">
                  <c:v>1.6520297286286771</c:v>
                </c:pt>
                <c:pt idx="25">
                  <c:v>1.6629511854067132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4.2577228459262839</c:v>
                </c:pt>
                <c:pt idx="1">
                  <c:v>5.4051839947374347</c:v>
                </c:pt>
                <c:pt idx="2">
                  <c:v>5.0116783177991842</c:v>
                </c:pt>
                <c:pt idx="3">
                  <c:v>4.6326745951384041</c:v>
                </c:pt>
                <c:pt idx="4">
                  <c:v>5.415371767981414</c:v>
                </c:pt>
                <c:pt idx="5">
                  <c:v>5.4445814823343985</c:v>
                </c:pt>
                <c:pt idx="6">
                  <c:v>5.6512901327872678</c:v>
                </c:pt>
                <c:pt idx="7">
                  <c:v>5.5489059665672711</c:v>
                </c:pt>
                <c:pt idx="8">
                  <c:v>5.9265400720526795</c:v>
                </c:pt>
                <c:pt idx="9">
                  <c:v>5.7115566230397592</c:v>
                </c:pt>
                <c:pt idx="10">
                  <c:v>5.5771927623989823</c:v>
                </c:pt>
                <c:pt idx="11">
                  <c:v>5.014703047341956</c:v>
                </c:pt>
                <c:pt idx="12">
                  <c:v>5.2303611028326094</c:v>
                </c:pt>
                <c:pt idx="13">
                  <c:v>5.4014074164313968</c:v>
                </c:pt>
                <c:pt idx="14">
                  <c:v>5.5149633875659978</c:v>
                </c:pt>
                <c:pt idx="15">
                  <c:v>5.6035807461162701</c:v>
                </c:pt>
                <c:pt idx="16">
                  <c:v>5.6909582206292777</c:v>
                </c:pt>
                <c:pt idx="17">
                  <c:v>5.7797461102841643</c:v>
                </c:pt>
                <c:pt idx="18">
                  <c:v>5.8653649213480845</c:v>
                </c:pt>
                <c:pt idx="19">
                  <c:v>5.9526174895621073</c:v>
                </c:pt>
                <c:pt idx="20">
                  <c:v>6.0440628884130154</c:v>
                </c:pt>
                <c:pt idx="21">
                  <c:v>6.1375345619022639</c:v>
                </c:pt>
                <c:pt idx="22">
                  <c:v>6.2498483964618892</c:v>
                </c:pt>
                <c:pt idx="23">
                  <c:v>6.3648036825438208</c:v>
                </c:pt>
                <c:pt idx="24">
                  <c:v>6.4781710412015414</c:v>
                </c:pt>
                <c:pt idx="25">
                  <c:v>6.5797957724920959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13.538632925748324</c:v>
                </c:pt>
                <c:pt idx="1">
                  <c:v>12.439487827976617</c:v>
                </c:pt>
                <c:pt idx="2">
                  <c:v>12.682332603047806</c:v>
                </c:pt>
                <c:pt idx="3">
                  <c:v>12.985779980233035</c:v>
                </c:pt>
                <c:pt idx="4">
                  <c:v>14.00034393195536</c:v>
                </c:pt>
                <c:pt idx="5">
                  <c:v>13.342921106071834</c:v>
                </c:pt>
                <c:pt idx="6">
                  <c:v>13.907791070296691</c:v>
                </c:pt>
                <c:pt idx="7">
                  <c:v>14.442828266245247</c:v>
                </c:pt>
                <c:pt idx="8">
                  <c:v>14.237946665145621</c:v>
                </c:pt>
                <c:pt idx="9">
                  <c:v>14.220602259633457</c:v>
                </c:pt>
                <c:pt idx="10">
                  <c:v>14.83400741032626</c:v>
                </c:pt>
                <c:pt idx="11">
                  <c:v>14.588742644283954</c:v>
                </c:pt>
                <c:pt idx="12">
                  <c:v>14.758925472826883</c:v>
                </c:pt>
                <c:pt idx="13">
                  <c:v>14.959549537545561</c:v>
                </c:pt>
                <c:pt idx="14">
                  <c:v>15.135879906113237</c:v>
                </c:pt>
                <c:pt idx="15">
                  <c:v>15.265008338718189</c:v>
                </c:pt>
                <c:pt idx="16">
                  <c:v>15.382015249406264</c:v>
                </c:pt>
                <c:pt idx="17">
                  <c:v>15.492418749682162</c:v>
                </c:pt>
                <c:pt idx="18">
                  <c:v>15.60009985633603</c:v>
                </c:pt>
                <c:pt idx="19">
                  <c:v>15.711007845078383</c:v>
                </c:pt>
                <c:pt idx="20">
                  <c:v>15.828496966500937</c:v>
                </c:pt>
                <c:pt idx="21">
                  <c:v>15.949772079889097</c:v>
                </c:pt>
                <c:pt idx="22">
                  <c:v>16.066817837228012</c:v>
                </c:pt>
                <c:pt idx="23">
                  <c:v>16.183456585359689</c:v>
                </c:pt>
                <c:pt idx="24">
                  <c:v>16.298127469925046</c:v>
                </c:pt>
                <c:pt idx="25">
                  <c:v>16.404796547544034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20.368212132597435</c:v>
                </c:pt>
                <c:pt idx="1">
                  <c:v>19.624663402481488</c:v>
                </c:pt>
                <c:pt idx="2">
                  <c:v>19.876622400539848</c:v>
                </c:pt>
                <c:pt idx="3">
                  <c:v>19.801615144865551</c:v>
                </c:pt>
                <c:pt idx="4">
                  <c:v>20.635963419090153</c:v>
                </c:pt>
                <c:pt idx="5">
                  <c:v>19.841504673109625</c:v>
                </c:pt>
                <c:pt idx="6">
                  <c:v>19.895422696493039</c:v>
                </c:pt>
                <c:pt idx="7">
                  <c:v>20.693012268485017</c:v>
                </c:pt>
                <c:pt idx="8">
                  <c:v>20.021296379390396</c:v>
                </c:pt>
                <c:pt idx="9">
                  <c:v>19.427687961238977</c:v>
                </c:pt>
                <c:pt idx="10">
                  <c:v>20.21108512846417</c:v>
                </c:pt>
                <c:pt idx="11">
                  <c:v>20.674673784559271</c:v>
                </c:pt>
                <c:pt idx="12">
                  <c:v>20.765639214721062</c:v>
                </c:pt>
                <c:pt idx="13">
                  <c:v>20.887876498363838</c:v>
                </c:pt>
                <c:pt idx="14">
                  <c:v>20.966658599263017</c:v>
                </c:pt>
                <c:pt idx="15">
                  <c:v>20.968770401865132</c:v>
                </c:pt>
                <c:pt idx="16">
                  <c:v>20.954970945680863</c:v>
                </c:pt>
                <c:pt idx="17">
                  <c:v>20.940680300142233</c:v>
                </c:pt>
                <c:pt idx="18">
                  <c:v>20.932973437470153</c:v>
                </c:pt>
                <c:pt idx="19">
                  <c:v>20.917683973633743</c:v>
                </c:pt>
                <c:pt idx="20">
                  <c:v>20.914467956748187</c:v>
                </c:pt>
                <c:pt idx="21">
                  <c:v>20.921662435125533</c:v>
                </c:pt>
                <c:pt idx="22">
                  <c:v>20.946195065856646</c:v>
                </c:pt>
                <c:pt idx="23">
                  <c:v>20.977316476359327</c:v>
                </c:pt>
                <c:pt idx="24">
                  <c:v>20.9934446157941</c:v>
                </c:pt>
                <c:pt idx="25">
                  <c:v>20.985797991972497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6.9769148108589354</c:v>
                </c:pt>
                <c:pt idx="1">
                  <c:v>5.8630169666211458</c:v>
                </c:pt>
                <c:pt idx="2">
                  <c:v>5.7864590774466897</c:v>
                </c:pt>
                <c:pt idx="3">
                  <c:v>6.133286970743721</c:v>
                </c:pt>
                <c:pt idx="4">
                  <c:v>6.3603658204161269</c:v>
                </c:pt>
                <c:pt idx="5">
                  <c:v>5.4813237089955145</c:v>
                </c:pt>
                <c:pt idx="6">
                  <c:v>5.2744224794816033</c:v>
                </c:pt>
                <c:pt idx="7">
                  <c:v>5.5467985455594482</c:v>
                </c:pt>
                <c:pt idx="8">
                  <c:v>5.5882699664864122</c:v>
                </c:pt>
                <c:pt idx="9">
                  <c:v>5.0564865847472262</c:v>
                </c:pt>
                <c:pt idx="10">
                  <c:v>4.8719019890557105</c:v>
                </c:pt>
                <c:pt idx="11">
                  <c:v>4.8728715129771114</c:v>
                </c:pt>
                <c:pt idx="12">
                  <c:v>4.8249520406629056</c:v>
                </c:pt>
                <c:pt idx="13">
                  <c:v>4.7819255117028936</c:v>
                </c:pt>
                <c:pt idx="14">
                  <c:v>4.7217715724579925</c:v>
                </c:pt>
                <c:pt idx="15">
                  <c:v>4.6408909171099246</c:v>
                </c:pt>
                <c:pt idx="16">
                  <c:v>4.5763569195591955</c:v>
                </c:pt>
                <c:pt idx="17">
                  <c:v>4.5397683933474662</c:v>
                </c:pt>
                <c:pt idx="18">
                  <c:v>4.4639407518557643</c:v>
                </c:pt>
                <c:pt idx="19">
                  <c:v>4.387631445121432</c:v>
                </c:pt>
                <c:pt idx="20">
                  <c:v>4.2934852240059609</c:v>
                </c:pt>
                <c:pt idx="21">
                  <c:v>4.2074477434054209</c:v>
                </c:pt>
                <c:pt idx="22">
                  <c:v>4.1360669959632954</c:v>
                </c:pt>
                <c:pt idx="23">
                  <c:v>4.0254758954644476</c:v>
                </c:pt>
                <c:pt idx="24">
                  <c:v>3.9030207966295718</c:v>
                </c:pt>
                <c:pt idx="25">
                  <c:v>4.1159177745078486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5.99465595778869</c:v>
                </c:pt>
                <c:pt idx="1">
                  <c:v>5.5337811275191093</c:v>
                </c:pt>
                <c:pt idx="2">
                  <c:v>5.10042443590737</c:v>
                </c:pt>
                <c:pt idx="3">
                  <c:v>4.5816913587963777</c:v>
                </c:pt>
                <c:pt idx="4">
                  <c:v>5.6448339238628398</c:v>
                </c:pt>
                <c:pt idx="5">
                  <c:v>5.1006222444355123</c:v>
                </c:pt>
                <c:pt idx="6">
                  <c:v>5.6575339429486471</c:v>
                </c:pt>
                <c:pt idx="7">
                  <c:v>5.9210390695251034</c:v>
                </c:pt>
                <c:pt idx="8">
                  <c:v>5.6862842993905804</c:v>
                </c:pt>
                <c:pt idx="9">
                  <c:v>4.8018025408363885</c:v>
                </c:pt>
                <c:pt idx="10">
                  <c:v>5.2203845244355422</c:v>
                </c:pt>
                <c:pt idx="11">
                  <c:v>4.8173661632169971</c:v>
                </c:pt>
                <c:pt idx="12">
                  <c:v>4.8657347068151431</c:v>
                </c:pt>
                <c:pt idx="13">
                  <c:v>4.9333050185946119</c:v>
                </c:pt>
                <c:pt idx="14">
                  <c:v>4.984962511887014</c:v>
                </c:pt>
                <c:pt idx="15">
                  <c:v>5.0157187112471142</c:v>
                </c:pt>
                <c:pt idx="16">
                  <c:v>5.0446352669227004</c:v>
                </c:pt>
                <c:pt idx="17">
                  <c:v>5.0708693669524996</c:v>
                </c:pt>
                <c:pt idx="18">
                  <c:v>5.0981274447651739</c:v>
                </c:pt>
                <c:pt idx="19">
                  <c:v>5.1232650213331095</c:v>
                </c:pt>
                <c:pt idx="20">
                  <c:v>5.154991710847348</c:v>
                </c:pt>
                <c:pt idx="21">
                  <c:v>5.189004811747294</c:v>
                </c:pt>
                <c:pt idx="22">
                  <c:v>5.2301891902770228</c:v>
                </c:pt>
                <c:pt idx="23">
                  <c:v>5.2717447492254408</c:v>
                </c:pt>
                <c:pt idx="24">
                  <c:v>5.3114375280323003</c:v>
                </c:pt>
                <c:pt idx="25">
                  <c:v>5.3486152331161412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9.2808232057081774</c:v>
                </c:pt>
                <c:pt idx="1">
                  <c:v>10.287850972039317</c:v>
                </c:pt>
                <c:pt idx="2">
                  <c:v>9.2770486779893098</c:v>
                </c:pt>
                <c:pt idx="3">
                  <c:v>9.6365057308628312</c:v>
                </c:pt>
                <c:pt idx="4">
                  <c:v>10.154669649360832</c:v>
                </c:pt>
                <c:pt idx="5">
                  <c:v>10.577470041910884</c:v>
                </c:pt>
                <c:pt idx="6">
                  <c:v>10.56323651726257</c:v>
                </c:pt>
                <c:pt idx="7">
                  <c:v>9.9545037165219981</c:v>
                </c:pt>
                <c:pt idx="8">
                  <c:v>9.9085274305401665</c:v>
                </c:pt>
                <c:pt idx="9">
                  <c:v>10.138876194948873</c:v>
                </c:pt>
                <c:pt idx="10">
                  <c:v>9.0886014672139304</c:v>
                </c:pt>
                <c:pt idx="11">
                  <c:v>9.1071637956267626</c:v>
                </c:pt>
                <c:pt idx="12">
                  <c:v>9.0780835671848781</c:v>
                </c:pt>
                <c:pt idx="13">
                  <c:v>9.0666031564366865</c:v>
                </c:pt>
                <c:pt idx="14">
                  <c:v>9.0463656177088243</c:v>
                </c:pt>
                <c:pt idx="15">
                  <c:v>9.0063660140972868</c:v>
                </c:pt>
                <c:pt idx="16">
                  <c:v>8.9667771095356272</c:v>
                </c:pt>
                <c:pt idx="17">
                  <c:v>8.9301333127030507</c:v>
                </c:pt>
                <c:pt idx="18">
                  <c:v>8.8933308184737534</c:v>
                </c:pt>
                <c:pt idx="19">
                  <c:v>8.8589077985266247</c:v>
                </c:pt>
                <c:pt idx="20">
                  <c:v>8.8248417338710681</c:v>
                </c:pt>
                <c:pt idx="21">
                  <c:v>8.7908673857120991</c:v>
                </c:pt>
                <c:pt idx="22">
                  <c:v>8.7552978037073927</c:v>
                </c:pt>
                <c:pt idx="23">
                  <c:v>8.7201121021952428</c:v>
                </c:pt>
                <c:pt idx="24">
                  <c:v>8.6820565613101568</c:v>
                </c:pt>
                <c:pt idx="25">
                  <c:v>8.6460976089565005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10.451447018685199</c:v>
                </c:pt>
                <c:pt idx="1">
                  <c:v>11.02093897701914</c:v>
                </c:pt>
                <c:pt idx="2">
                  <c:v>10.69387234983239</c:v>
                </c:pt>
                <c:pt idx="3">
                  <c:v>11.124428467153406</c:v>
                </c:pt>
                <c:pt idx="4">
                  <c:v>11.97933646064822</c:v>
                </c:pt>
                <c:pt idx="5">
                  <c:v>11.675972177464685</c:v>
                </c:pt>
                <c:pt idx="6">
                  <c:v>11.795267619257755</c:v>
                </c:pt>
                <c:pt idx="7">
                  <c:v>12.075949529524278</c:v>
                </c:pt>
                <c:pt idx="8">
                  <c:v>10.802049016679574</c:v>
                </c:pt>
                <c:pt idx="9">
                  <c:v>11.675912334184847</c:v>
                </c:pt>
                <c:pt idx="10">
                  <c:v>9.5222067180914181</c:v>
                </c:pt>
                <c:pt idx="11">
                  <c:v>9.7595769183486745</c:v>
                </c:pt>
                <c:pt idx="12">
                  <c:v>9.7497040184667068</c:v>
                </c:pt>
                <c:pt idx="13">
                  <c:v>9.7844309225842547</c:v>
                </c:pt>
                <c:pt idx="14">
                  <c:v>9.801657156509691</c:v>
                </c:pt>
                <c:pt idx="15">
                  <c:v>9.7792328022392354</c:v>
                </c:pt>
                <c:pt idx="16">
                  <c:v>9.7544914222154002</c:v>
                </c:pt>
                <c:pt idx="17">
                  <c:v>9.7266218491055501</c:v>
                </c:pt>
                <c:pt idx="18">
                  <c:v>9.690641796446263</c:v>
                </c:pt>
                <c:pt idx="19">
                  <c:v>9.6564557875144867</c:v>
                </c:pt>
                <c:pt idx="20">
                  <c:v>9.6214628731043241</c:v>
                </c:pt>
                <c:pt idx="21">
                  <c:v>9.5816031416559522</c:v>
                </c:pt>
                <c:pt idx="22">
                  <c:v>9.5371257102237514</c:v>
                </c:pt>
                <c:pt idx="23">
                  <c:v>9.4904944897004917</c:v>
                </c:pt>
                <c:pt idx="24">
                  <c:v>9.4415689067920301</c:v>
                </c:pt>
                <c:pt idx="25">
                  <c:v>9.3929625492008313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6.6769757472250566</c:v>
                </c:pt>
                <c:pt idx="1">
                  <c:v>6.4563357243653776</c:v>
                </c:pt>
                <c:pt idx="2">
                  <c:v>6.6930355687347056</c:v>
                </c:pt>
                <c:pt idx="3">
                  <c:v>6.58091739286861</c:v>
                </c:pt>
                <c:pt idx="4">
                  <c:v>7.294965706414744</c:v>
                </c:pt>
                <c:pt idx="5">
                  <c:v>6.5843523199046201</c:v>
                </c:pt>
                <c:pt idx="6">
                  <c:v>7.098237639664446</c:v>
                </c:pt>
                <c:pt idx="7">
                  <c:v>7.4357000542474205</c:v>
                </c:pt>
                <c:pt idx="8">
                  <c:v>7.1016965974751569</c:v>
                </c:pt>
                <c:pt idx="9">
                  <c:v>6.3633315830180184</c:v>
                </c:pt>
                <c:pt idx="10">
                  <c:v>6.1647463303916563</c:v>
                </c:pt>
                <c:pt idx="11">
                  <c:v>6.3935837268514684</c:v>
                </c:pt>
                <c:pt idx="12">
                  <c:v>6.4893363226567837</c:v>
                </c:pt>
                <c:pt idx="13">
                  <c:v>6.6064317650217665</c:v>
                </c:pt>
                <c:pt idx="14">
                  <c:v>6.684926930772229</c:v>
                </c:pt>
                <c:pt idx="15">
                  <c:v>6.7210771056952447</c:v>
                </c:pt>
                <c:pt idx="16">
                  <c:v>6.7506435207622237</c:v>
                </c:pt>
                <c:pt idx="17">
                  <c:v>6.7794522896998544</c:v>
                </c:pt>
                <c:pt idx="18">
                  <c:v>6.8039405904679899</c:v>
                </c:pt>
                <c:pt idx="19">
                  <c:v>6.821948635047475</c:v>
                </c:pt>
                <c:pt idx="20">
                  <c:v>6.8340969865405246</c:v>
                </c:pt>
                <c:pt idx="21">
                  <c:v>6.8406113242840085</c:v>
                </c:pt>
                <c:pt idx="22">
                  <c:v>6.8386281833691402</c:v>
                </c:pt>
                <c:pt idx="23">
                  <c:v>6.8358288917154066</c:v>
                </c:pt>
                <c:pt idx="24">
                  <c:v>6.8545345886480735</c:v>
                </c:pt>
                <c:pt idx="25">
                  <c:v>6.7909423698692937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19.975253053955502</c:v>
                </c:pt>
                <c:pt idx="1">
                  <c:v>18.253748340256116</c:v>
                </c:pt>
                <c:pt idx="2">
                  <c:v>19.552846535336545</c:v>
                </c:pt>
                <c:pt idx="3">
                  <c:v>19.670506021073088</c:v>
                </c:pt>
                <c:pt idx="4">
                  <c:v>20.66148769162324</c:v>
                </c:pt>
                <c:pt idx="5">
                  <c:v>20.555866211708402</c:v>
                </c:pt>
                <c:pt idx="6">
                  <c:v>21.208888035534027</c:v>
                </c:pt>
                <c:pt idx="7">
                  <c:v>20.578467490044229</c:v>
                </c:pt>
                <c:pt idx="8">
                  <c:v>20.535836172165915</c:v>
                </c:pt>
                <c:pt idx="9">
                  <c:v>20.148489137672129</c:v>
                </c:pt>
                <c:pt idx="10">
                  <c:v>19.111948868349582</c:v>
                </c:pt>
                <c:pt idx="11">
                  <c:v>19.028111663674135</c:v>
                </c:pt>
                <c:pt idx="12">
                  <c:v>19.245193436567405</c:v>
                </c:pt>
                <c:pt idx="13">
                  <c:v>19.473208774678962</c:v>
                </c:pt>
                <c:pt idx="14">
                  <c:v>19.681613696732729</c:v>
                </c:pt>
                <c:pt idx="15">
                  <c:v>19.870326893462252</c:v>
                </c:pt>
                <c:pt idx="16">
                  <c:v>20.031567855745998</c:v>
                </c:pt>
                <c:pt idx="17">
                  <c:v>20.174648005823176</c:v>
                </c:pt>
                <c:pt idx="18">
                  <c:v>20.347377250701275</c:v>
                </c:pt>
                <c:pt idx="19">
                  <c:v>20.517517468154008</c:v>
                </c:pt>
                <c:pt idx="20">
                  <c:v>20.692910583144769</c:v>
                </c:pt>
                <c:pt idx="21">
                  <c:v>20.864805433765444</c:v>
                </c:pt>
                <c:pt idx="22">
                  <c:v>21.008807468296286</c:v>
                </c:pt>
                <c:pt idx="23">
                  <c:v>21.15682443801774</c:v>
                </c:pt>
                <c:pt idx="24">
                  <c:v>21.306846724473164</c:v>
                </c:pt>
                <c:pt idx="25">
                  <c:v>21.462205484423848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6.8997107554953185</c:v>
                </c:pt>
                <c:pt idx="1">
                  <c:v>7.0168586726509439</c:v>
                </c:pt>
                <c:pt idx="2">
                  <c:v>6.0937277444668911</c:v>
                </c:pt>
                <c:pt idx="3">
                  <c:v>6.6284943164697854</c:v>
                </c:pt>
                <c:pt idx="4">
                  <c:v>7.5460885076497082</c:v>
                </c:pt>
                <c:pt idx="5">
                  <c:v>6.1445991823375676</c:v>
                </c:pt>
                <c:pt idx="6">
                  <c:v>6.7002124919611097</c:v>
                </c:pt>
                <c:pt idx="7">
                  <c:v>6.9828074755954201</c:v>
                </c:pt>
                <c:pt idx="8">
                  <c:v>7.0419226848505403</c:v>
                </c:pt>
                <c:pt idx="9">
                  <c:v>6.9739214888778527</c:v>
                </c:pt>
                <c:pt idx="10">
                  <c:v>6.0638231728044572</c:v>
                </c:pt>
                <c:pt idx="11">
                  <c:v>5.7883215173737614</c:v>
                </c:pt>
                <c:pt idx="12">
                  <c:v>5.9335174758393636</c:v>
                </c:pt>
                <c:pt idx="13">
                  <c:v>6.0651764885385235</c:v>
                </c:pt>
                <c:pt idx="14">
                  <c:v>6.1721479501133274</c:v>
                </c:pt>
                <c:pt idx="15">
                  <c:v>6.2461800264692862</c:v>
                </c:pt>
                <c:pt idx="16">
                  <c:v>6.3201956353993234</c:v>
                </c:pt>
                <c:pt idx="17">
                  <c:v>6.3904618323014164</c:v>
                </c:pt>
                <c:pt idx="18">
                  <c:v>6.4623647397801287</c:v>
                </c:pt>
                <c:pt idx="19">
                  <c:v>6.5335548167291408</c:v>
                </c:pt>
                <c:pt idx="20">
                  <c:v>6.6074894367154373</c:v>
                </c:pt>
                <c:pt idx="21">
                  <c:v>6.6805412935335209</c:v>
                </c:pt>
                <c:pt idx="22">
                  <c:v>6.7532962297217232</c:v>
                </c:pt>
                <c:pt idx="23">
                  <c:v>6.8287000270950893</c:v>
                </c:pt>
                <c:pt idx="24">
                  <c:v>6.899716974124301</c:v>
                </c:pt>
                <c:pt idx="25">
                  <c:v>6.9462431243600795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0.35087861249120827</c:v>
                </c:pt>
                <c:pt idx="1">
                  <c:v>0.25230627190648042</c:v>
                </c:pt>
                <c:pt idx="2">
                  <c:v>0.23299808639624214</c:v>
                </c:pt>
                <c:pt idx="3">
                  <c:v>0.1931983060735146</c:v>
                </c:pt>
                <c:pt idx="4">
                  <c:v>0.21755900459854957</c:v>
                </c:pt>
                <c:pt idx="5">
                  <c:v>0.22038217697327314</c:v>
                </c:pt>
                <c:pt idx="6">
                  <c:v>0.19327349945478908</c:v>
                </c:pt>
                <c:pt idx="7">
                  <c:v>0.21212426805344864</c:v>
                </c:pt>
                <c:pt idx="8">
                  <c:v>0.22715840693963024</c:v>
                </c:pt>
                <c:pt idx="9">
                  <c:v>0.17953369152516729</c:v>
                </c:pt>
                <c:pt idx="10">
                  <c:v>0.24833298477876634</c:v>
                </c:pt>
                <c:pt idx="11">
                  <c:v>0.14572919931162584</c:v>
                </c:pt>
                <c:pt idx="12">
                  <c:v>0.14840079678200191</c:v>
                </c:pt>
                <c:pt idx="13">
                  <c:v>0.15101415202131718</c:v>
                </c:pt>
                <c:pt idx="14">
                  <c:v>0.15303190187275922</c:v>
                </c:pt>
                <c:pt idx="15">
                  <c:v>0.15403972735929891</c:v>
                </c:pt>
                <c:pt idx="16">
                  <c:v>0.15515431890593742</c:v>
                </c:pt>
                <c:pt idx="17">
                  <c:v>0.15618861161026032</c:v>
                </c:pt>
                <c:pt idx="18">
                  <c:v>0.15745827566444759</c:v>
                </c:pt>
                <c:pt idx="19">
                  <c:v>0.1584688001905486</c:v>
                </c:pt>
                <c:pt idx="20">
                  <c:v>0.15980200474728382</c:v>
                </c:pt>
                <c:pt idx="21">
                  <c:v>0.16103458101051471</c:v>
                </c:pt>
                <c:pt idx="22">
                  <c:v>0.16242384601501081</c:v>
                </c:pt>
                <c:pt idx="23">
                  <c:v>0.16334452480905284</c:v>
                </c:pt>
                <c:pt idx="24">
                  <c:v>0.16466729653865986</c:v>
                </c:pt>
                <c:pt idx="25">
                  <c:v>0.16560253487476762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20.784733790590565</c:v>
                </c:pt>
                <c:pt idx="1">
                  <c:v>21.710454781427231</c:v>
                </c:pt>
                <c:pt idx="2">
                  <c:v>22.890251179771635</c:v>
                </c:pt>
                <c:pt idx="3">
                  <c:v>22.719717994592315</c:v>
                </c:pt>
                <c:pt idx="4">
                  <c:v>22.844910984150541</c:v>
                </c:pt>
                <c:pt idx="5">
                  <c:v>22.196667575155402</c:v>
                </c:pt>
                <c:pt idx="6">
                  <c:v>24.503664602992931</c:v>
                </c:pt>
                <c:pt idx="7">
                  <c:v>23.524848854812213</c:v>
                </c:pt>
                <c:pt idx="8">
                  <c:v>21.473146447299829</c:v>
                </c:pt>
                <c:pt idx="9">
                  <c:v>21.333163217789686</c:v>
                </c:pt>
                <c:pt idx="10">
                  <c:v>21.284189198865409</c:v>
                </c:pt>
                <c:pt idx="11">
                  <c:v>20.990424908621911</c:v>
                </c:pt>
                <c:pt idx="12">
                  <c:v>21.083153949427594</c:v>
                </c:pt>
                <c:pt idx="13">
                  <c:v>21.229453259319726</c:v>
                </c:pt>
                <c:pt idx="14">
                  <c:v>21.368824464270403</c:v>
                </c:pt>
                <c:pt idx="15">
                  <c:v>21.44319472996251</c:v>
                </c:pt>
                <c:pt idx="16">
                  <c:v>21.47769512256593</c:v>
                </c:pt>
                <c:pt idx="17">
                  <c:v>21.48355303258607</c:v>
                </c:pt>
                <c:pt idx="18">
                  <c:v>21.480710238141338</c:v>
                </c:pt>
                <c:pt idx="19">
                  <c:v>21.467204958859192</c:v>
                </c:pt>
                <c:pt idx="20">
                  <c:v>21.443300569643757</c:v>
                </c:pt>
                <c:pt idx="21">
                  <c:v>21.405242321058488</c:v>
                </c:pt>
                <c:pt idx="22">
                  <c:v>21.368820782312877</c:v>
                </c:pt>
                <c:pt idx="23">
                  <c:v>21.317981507377919</c:v>
                </c:pt>
                <c:pt idx="24">
                  <c:v>21.268321770537725</c:v>
                </c:pt>
                <c:pt idx="25">
                  <c:v>21.209258899611775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3.5651799280389778</c:v>
                </c:pt>
                <c:pt idx="1">
                  <c:v>3.4437369986497646</c:v>
                </c:pt>
                <c:pt idx="2">
                  <c:v>3.4258083603164917</c:v>
                </c:pt>
                <c:pt idx="3">
                  <c:v>3.4991493941253622</c:v>
                </c:pt>
                <c:pt idx="4">
                  <c:v>3.5172960068293135</c:v>
                </c:pt>
                <c:pt idx="5">
                  <c:v>3.6497907237344158</c:v>
                </c:pt>
                <c:pt idx="6">
                  <c:v>3.6795415122633668</c:v>
                </c:pt>
                <c:pt idx="7">
                  <c:v>4.1406712758432924</c:v>
                </c:pt>
                <c:pt idx="8">
                  <c:v>4.1825696750689616</c:v>
                </c:pt>
                <c:pt idx="9">
                  <c:v>4.0352233497204892</c:v>
                </c:pt>
                <c:pt idx="10">
                  <c:v>4.1456382930452413</c:v>
                </c:pt>
                <c:pt idx="11">
                  <c:v>4.3618946877506177</c:v>
                </c:pt>
                <c:pt idx="12">
                  <c:v>4.4528885290962767</c:v>
                </c:pt>
                <c:pt idx="13">
                  <c:v>4.5630859362668961</c:v>
                </c:pt>
                <c:pt idx="14">
                  <c:v>4.6606401139478963</c:v>
                </c:pt>
                <c:pt idx="15">
                  <c:v>4.7419378322232504</c:v>
                </c:pt>
                <c:pt idx="16">
                  <c:v>4.817479241126021</c:v>
                </c:pt>
                <c:pt idx="17">
                  <c:v>4.8921163154699645</c:v>
                </c:pt>
                <c:pt idx="18">
                  <c:v>4.964185684819495</c:v>
                </c:pt>
                <c:pt idx="19">
                  <c:v>5.0387037165001267</c:v>
                </c:pt>
                <c:pt idx="20">
                  <c:v>5.1179014536014389</c:v>
                </c:pt>
                <c:pt idx="21">
                  <c:v>5.1979989569923637</c:v>
                </c:pt>
                <c:pt idx="22">
                  <c:v>5.2757898706837487</c:v>
                </c:pt>
                <c:pt idx="23">
                  <c:v>5.355176079575795</c:v>
                </c:pt>
                <c:pt idx="24">
                  <c:v>5.4334231189929856</c:v>
                </c:pt>
                <c:pt idx="25">
                  <c:v>5.5096395572377626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7.4105968009938454</c:v>
                </c:pt>
                <c:pt idx="1">
                  <c:v>6.99025806503706</c:v>
                </c:pt>
                <c:pt idx="2">
                  <c:v>7.3455313121194923</c:v>
                </c:pt>
                <c:pt idx="3">
                  <c:v>7.370990225903733</c:v>
                </c:pt>
                <c:pt idx="4">
                  <c:v>7.7093733383739531</c:v>
                </c:pt>
                <c:pt idx="5">
                  <c:v>7.4156682981051523</c:v>
                </c:pt>
                <c:pt idx="6">
                  <c:v>7.4361535260535776</c:v>
                </c:pt>
                <c:pt idx="7">
                  <c:v>7.6277337482732115</c:v>
                </c:pt>
                <c:pt idx="8">
                  <c:v>7.4430627075153142</c:v>
                </c:pt>
                <c:pt idx="9">
                  <c:v>6.6873547046187198</c:v>
                </c:pt>
                <c:pt idx="10">
                  <c:v>5.9257653355571209</c:v>
                </c:pt>
                <c:pt idx="11">
                  <c:v>6.3113626544178345</c:v>
                </c:pt>
                <c:pt idx="12">
                  <c:v>6.2921615598041543</c:v>
                </c:pt>
                <c:pt idx="13">
                  <c:v>6.2998085255286398</c:v>
                </c:pt>
                <c:pt idx="14">
                  <c:v>6.2935006903573898</c:v>
                </c:pt>
                <c:pt idx="15">
                  <c:v>6.270178541995346</c:v>
                </c:pt>
                <c:pt idx="16">
                  <c:v>6.2433192847883197</c:v>
                </c:pt>
                <c:pt idx="17">
                  <c:v>6.2156633250821036</c:v>
                </c:pt>
                <c:pt idx="18">
                  <c:v>6.1801516736064448</c:v>
                </c:pt>
                <c:pt idx="19">
                  <c:v>6.1439309488596452</c:v>
                </c:pt>
                <c:pt idx="20">
                  <c:v>6.1114613713289607</c:v>
                </c:pt>
                <c:pt idx="21">
                  <c:v>6.080062644304177</c:v>
                </c:pt>
                <c:pt idx="22">
                  <c:v>6.0484042806623881</c:v>
                </c:pt>
                <c:pt idx="23">
                  <c:v>6.0283384432983729</c:v>
                </c:pt>
                <c:pt idx="24">
                  <c:v>6.0136467878304245</c:v>
                </c:pt>
                <c:pt idx="25">
                  <c:v>6.0078159904499806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8.5124023285538506</c:v>
                </c:pt>
                <c:pt idx="1">
                  <c:v>8.4553708041140467</c:v>
                </c:pt>
                <c:pt idx="2">
                  <c:v>7.972249474841826</c:v>
                </c:pt>
                <c:pt idx="3">
                  <c:v>7.9107354915076051</c:v>
                </c:pt>
                <c:pt idx="4">
                  <c:v>8.4295622939031354</c:v>
                </c:pt>
                <c:pt idx="5">
                  <c:v>7.9378793744915468</c:v>
                </c:pt>
                <c:pt idx="6">
                  <c:v>8.5747640662833629</c:v>
                </c:pt>
                <c:pt idx="7">
                  <c:v>8.5124048757884463</c:v>
                </c:pt>
                <c:pt idx="8">
                  <c:v>8.8668832490695255</c:v>
                </c:pt>
                <c:pt idx="9">
                  <c:v>8.0661833529197384</c:v>
                </c:pt>
                <c:pt idx="10">
                  <c:v>7.3138887567282973</c:v>
                </c:pt>
                <c:pt idx="11">
                  <c:v>7.3785224193173056</c:v>
                </c:pt>
                <c:pt idx="12">
                  <c:v>7.3527470113468736</c:v>
                </c:pt>
                <c:pt idx="13">
                  <c:v>7.3929902205766833</c:v>
                </c:pt>
                <c:pt idx="14">
                  <c:v>7.4311237561416537</c:v>
                </c:pt>
                <c:pt idx="15">
                  <c:v>7.4480138505249691</c:v>
                </c:pt>
                <c:pt idx="16">
                  <c:v>7.4652872271303021</c:v>
                </c:pt>
                <c:pt idx="17">
                  <c:v>7.4765886958244678</c:v>
                </c:pt>
                <c:pt idx="18">
                  <c:v>7.4919060089992628</c:v>
                </c:pt>
                <c:pt idx="19">
                  <c:v>7.5088541407751004</c:v>
                </c:pt>
                <c:pt idx="20">
                  <c:v>7.534668295433641</c:v>
                </c:pt>
                <c:pt idx="21">
                  <c:v>7.5618045640243299</c:v>
                </c:pt>
                <c:pt idx="22">
                  <c:v>7.5864963198063622</c:v>
                </c:pt>
                <c:pt idx="23">
                  <c:v>7.6141057655841671</c:v>
                </c:pt>
                <c:pt idx="24">
                  <c:v>7.6404409060675409</c:v>
                </c:pt>
                <c:pt idx="25">
                  <c:v>7.6671011017957733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5.2831493029464243</c:v>
                </c:pt>
                <c:pt idx="1">
                  <c:v>5.1000098874255233</c:v>
                </c:pt>
                <c:pt idx="2">
                  <c:v>5.2173663726297903</c:v>
                </c:pt>
                <c:pt idx="3">
                  <c:v>4.7832468141734488</c:v>
                </c:pt>
                <c:pt idx="4">
                  <c:v>5.6960112111743548</c:v>
                </c:pt>
                <c:pt idx="5">
                  <c:v>5.4775112857963064</c:v>
                </c:pt>
                <c:pt idx="6">
                  <c:v>5.5609211137449135</c:v>
                </c:pt>
                <c:pt idx="7">
                  <c:v>5.677799542891357</c:v>
                </c:pt>
                <c:pt idx="8">
                  <c:v>5.2621716443028808</c:v>
                </c:pt>
                <c:pt idx="9">
                  <c:v>4.7029102896062192</c:v>
                </c:pt>
                <c:pt idx="10">
                  <c:v>4.1784584550792028</c:v>
                </c:pt>
                <c:pt idx="11">
                  <c:v>7.5043918683992414</c:v>
                </c:pt>
                <c:pt idx="12">
                  <c:v>7.6672469173448965</c:v>
                </c:pt>
                <c:pt idx="13">
                  <c:v>7.8381586625767294</c:v>
                </c:pt>
                <c:pt idx="14">
                  <c:v>7.9846313369471602</c:v>
                </c:pt>
                <c:pt idx="15">
                  <c:v>8.1146249281303611</c:v>
                </c:pt>
                <c:pt idx="16">
                  <c:v>8.266646606767452</c:v>
                </c:pt>
                <c:pt idx="17">
                  <c:v>8.4244632000640554</c:v>
                </c:pt>
                <c:pt idx="18">
                  <c:v>8.5588271939665734</c:v>
                </c:pt>
                <c:pt idx="19">
                  <c:v>8.6964050558573902</c:v>
                </c:pt>
                <c:pt idx="20">
                  <c:v>8.8435925305800893</c:v>
                </c:pt>
                <c:pt idx="21">
                  <c:v>8.9791605972862119</c:v>
                </c:pt>
                <c:pt idx="22">
                  <c:v>9.0985592934632518</c:v>
                </c:pt>
                <c:pt idx="23">
                  <c:v>9.2198690388628215</c:v>
                </c:pt>
                <c:pt idx="24">
                  <c:v>9.3448668380260411</c:v>
                </c:pt>
                <c:pt idx="25">
                  <c:v>9.46685172553976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30.525358480767196</c:v>
                </c:pt>
                <c:pt idx="1">
                  <c:v>28.1970087027704</c:v>
                </c:pt>
                <c:pt idx="2">
                  <c:v>28.857938096459051</c:v>
                </c:pt>
                <c:pt idx="3">
                  <c:v>28.320491256114082</c:v>
                </c:pt>
                <c:pt idx="4">
                  <c:v>30.688272490269881</c:v>
                </c:pt>
                <c:pt idx="5">
                  <c:v>28.193071291060253</c:v>
                </c:pt>
                <c:pt idx="6">
                  <c:v>29.410856401002214</c:v>
                </c:pt>
                <c:pt idx="7">
                  <c:v>30.763304233330441</c:v>
                </c:pt>
                <c:pt idx="8">
                  <c:v>30.81380027817692</c:v>
                </c:pt>
                <c:pt idx="9">
                  <c:v>29.627333335467554</c:v>
                </c:pt>
                <c:pt idx="10">
                  <c:v>27.749329730119907</c:v>
                </c:pt>
                <c:pt idx="11">
                  <c:v>25.268608378824243</c:v>
                </c:pt>
                <c:pt idx="12">
                  <c:v>25.526723287794368</c:v>
                </c:pt>
                <c:pt idx="13">
                  <c:v>25.954374139083829</c:v>
                </c:pt>
                <c:pt idx="14">
                  <c:v>26.173497865179609</c:v>
                </c:pt>
                <c:pt idx="15">
                  <c:v>26.192451245701601</c:v>
                </c:pt>
                <c:pt idx="16">
                  <c:v>26.157275102484611</c:v>
                </c:pt>
                <c:pt idx="17">
                  <c:v>26.073401033904315</c:v>
                </c:pt>
                <c:pt idx="18">
                  <c:v>25.973497714969312</c:v>
                </c:pt>
                <c:pt idx="19">
                  <c:v>25.857975694870422</c:v>
                </c:pt>
                <c:pt idx="20">
                  <c:v>25.766802019307015</c:v>
                </c:pt>
                <c:pt idx="21">
                  <c:v>25.657387251331095</c:v>
                </c:pt>
                <c:pt idx="22">
                  <c:v>25.534433892913338</c:v>
                </c:pt>
                <c:pt idx="23">
                  <c:v>25.405115903132252</c:v>
                </c:pt>
                <c:pt idx="24">
                  <c:v>25.286457197681749</c:v>
                </c:pt>
                <c:pt idx="25">
                  <c:v>25.151551465792366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21.944668800524376</c:v>
                </c:pt>
                <c:pt idx="1">
                  <c:v>24.542964253705421</c:v>
                </c:pt>
                <c:pt idx="2">
                  <c:v>24.106403804044522</c:v>
                </c:pt>
                <c:pt idx="3">
                  <c:v>25.107879615590992</c:v>
                </c:pt>
                <c:pt idx="4">
                  <c:v>27.900366527556479</c:v>
                </c:pt>
                <c:pt idx="5">
                  <c:v>26.228943806210427</c:v>
                </c:pt>
                <c:pt idx="6">
                  <c:v>27.659193051106499</c:v>
                </c:pt>
                <c:pt idx="7">
                  <c:v>30.140637203750259</c:v>
                </c:pt>
                <c:pt idx="8">
                  <c:v>30.024577348379346</c:v>
                </c:pt>
                <c:pt idx="9">
                  <c:v>30.444403512453722</c:v>
                </c:pt>
                <c:pt idx="10">
                  <c:v>31.18797979472712</c:v>
                </c:pt>
                <c:pt idx="11">
                  <c:v>28.372674205637026</c:v>
                </c:pt>
                <c:pt idx="12">
                  <c:v>28.922311954850802</c:v>
                </c:pt>
                <c:pt idx="13">
                  <c:v>29.552216730754409</c:v>
                </c:pt>
                <c:pt idx="14">
                  <c:v>30.106486855421998</c:v>
                </c:pt>
                <c:pt idx="15">
                  <c:v>30.536754977611693</c:v>
                </c:pt>
                <c:pt idx="16">
                  <c:v>30.933359090634323</c:v>
                </c:pt>
                <c:pt idx="17">
                  <c:v>31.307339212858416</c:v>
                </c:pt>
                <c:pt idx="18">
                  <c:v>31.69639212572184</c:v>
                </c:pt>
                <c:pt idx="19">
                  <c:v>32.085157478297162</c:v>
                </c:pt>
                <c:pt idx="20">
                  <c:v>32.487150767543412</c:v>
                </c:pt>
                <c:pt idx="21">
                  <c:v>32.8883439370777</c:v>
                </c:pt>
                <c:pt idx="22">
                  <c:v>33.278606982447528</c:v>
                </c:pt>
                <c:pt idx="23">
                  <c:v>33.688272549164843</c:v>
                </c:pt>
                <c:pt idx="24">
                  <c:v>34.081660259245993</c:v>
                </c:pt>
                <c:pt idx="25">
                  <c:v>34.313073295490454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45.919892913112228</c:v>
                </c:pt>
                <c:pt idx="1">
                  <c:v>46.223948236876232</c:v>
                </c:pt>
                <c:pt idx="2">
                  <c:v>46.194877533146965</c:v>
                </c:pt>
                <c:pt idx="3">
                  <c:v>46.504762122197121</c:v>
                </c:pt>
                <c:pt idx="4">
                  <c:v>48.120919651065662</c:v>
                </c:pt>
                <c:pt idx="5">
                  <c:v>48.024344080285104</c:v>
                </c:pt>
                <c:pt idx="6">
                  <c:v>51.102273335159275</c:v>
                </c:pt>
                <c:pt idx="7">
                  <c:v>50.521934543135828</c:v>
                </c:pt>
                <c:pt idx="8">
                  <c:v>52.029707137004984</c:v>
                </c:pt>
                <c:pt idx="9">
                  <c:v>53.026949080149734</c:v>
                </c:pt>
                <c:pt idx="10">
                  <c:v>54.746028816591192</c:v>
                </c:pt>
                <c:pt idx="11">
                  <c:v>55.87277150141221</c:v>
                </c:pt>
                <c:pt idx="12">
                  <c:v>56.78153961427401</c:v>
                </c:pt>
                <c:pt idx="13">
                  <c:v>57.73660162737103</c:v>
                </c:pt>
                <c:pt idx="14">
                  <c:v>58.651952324642906</c:v>
                </c:pt>
                <c:pt idx="15">
                  <c:v>59.432518219773343</c:v>
                </c:pt>
                <c:pt idx="16">
                  <c:v>60.185599015008592</c:v>
                </c:pt>
                <c:pt idx="17">
                  <c:v>60.923628706689968</c:v>
                </c:pt>
                <c:pt idx="18">
                  <c:v>61.675727007158557</c:v>
                </c:pt>
                <c:pt idx="19">
                  <c:v>62.434452406271006</c:v>
                </c:pt>
                <c:pt idx="20">
                  <c:v>63.214288988109566</c:v>
                </c:pt>
                <c:pt idx="21">
                  <c:v>63.988656777347956</c:v>
                </c:pt>
                <c:pt idx="22">
                  <c:v>64.784312052665598</c:v>
                </c:pt>
                <c:pt idx="23">
                  <c:v>65.612350753069563</c:v>
                </c:pt>
                <c:pt idx="24">
                  <c:v>66.422123133577259</c:v>
                </c:pt>
                <c:pt idx="25">
                  <c:v>67.213699144880096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27.160146359667113</c:v>
                </c:pt>
                <c:pt idx="1">
                  <c:v>28.225747815135296</c:v>
                </c:pt>
                <c:pt idx="2">
                  <c:v>28.192538990020342</c:v>
                </c:pt>
                <c:pt idx="3">
                  <c:v>28.010383376888463</c:v>
                </c:pt>
                <c:pt idx="4">
                  <c:v>29.621017313012459</c:v>
                </c:pt>
                <c:pt idx="5">
                  <c:v>29.015030828321244</c:v>
                </c:pt>
                <c:pt idx="6">
                  <c:v>30.418137469335988</c:v>
                </c:pt>
                <c:pt idx="7">
                  <c:v>31.096263304618553</c:v>
                </c:pt>
                <c:pt idx="8">
                  <c:v>31.769040559264063</c:v>
                </c:pt>
                <c:pt idx="9">
                  <c:v>31.030437640224655</c:v>
                </c:pt>
                <c:pt idx="10">
                  <c:v>32.03669043570109</c:v>
                </c:pt>
                <c:pt idx="11">
                  <c:v>32.853951093679726</c:v>
                </c:pt>
                <c:pt idx="12">
                  <c:v>33.494665596364733</c:v>
                </c:pt>
                <c:pt idx="13">
                  <c:v>34.127338610579351</c:v>
                </c:pt>
                <c:pt idx="14">
                  <c:v>34.67020665577347</c:v>
                </c:pt>
                <c:pt idx="15">
                  <c:v>35.11072307453199</c:v>
                </c:pt>
                <c:pt idx="16">
                  <c:v>35.530546314767221</c:v>
                </c:pt>
                <c:pt idx="17">
                  <c:v>35.939422515835162</c:v>
                </c:pt>
                <c:pt idx="18">
                  <c:v>36.346447246992113</c:v>
                </c:pt>
                <c:pt idx="19">
                  <c:v>36.757881853459445</c:v>
                </c:pt>
                <c:pt idx="20">
                  <c:v>37.191285494727175</c:v>
                </c:pt>
                <c:pt idx="21">
                  <c:v>37.636764800337858</c:v>
                </c:pt>
                <c:pt idx="22">
                  <c:v>38.097546031614613</c:v>
                </c:pt>
                <c:pt idx="23">
                  <c:v>38.555948365351981</c:v>
                </c:pt>
                <c:pt idx="24">
                  <c:v>39.015765995697976</c:v>
                </c:pt>
                <c:pt idx="25">
                  <c:v>39.451624147920256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27.345126943456371</c:v>
                </c:pt>
                <c:pt idx="1">
                  <c:v>25.487680369102634</c:v>
                </c:pt>
                <c:pt idx="2">
                  <c:v>25.663081477986537</c:v>
                </c:pt>
                <c:pt idx="3">
                  <c:v>25.934902115609272</c:v>
                </c:pt>
                <c:pt idx="4">
                  <c:v>26.996329239506281</c:v>
                </c:pt>
                <c:pt idx="5">
                  <c:v>25.32282838210514</c:v>
                </c:pt>
                <c:pt idx="6">
                  <c:v>25.169845175974643</c:v>
                </c:pt>
                <c:pt idx="7">
                  <c:v>26.239810814044464</c:v>
                </c:pt>
                <c:pt idx="8">
                  <c:v>25.609566345876807</c:v>
                </c:pt>
                <c:pt idx="9">
                  <c:v>24.484174545986203</c:v>
                </c:pt>
                <c:pt idx="10">
                  <c:v>25.082987117519881</c:v>
                </c:pt>
                <c:pt idx="11">
                  <c:v>25.547545297536381</c:v>
                </c:pt>
                <c:pt idx="12">
                  <c:v>25.59059125538397</c:v>
                </c:pt>
                <c:pt idx="13">
                  <c:v>25.669802010066732</c:v>
                </c:pt>
                <c:pt idx="14">
                  <c:v>25.688430171721009</c:v>
                </c:pt>
                <c:pt idx="15">
                  <c:v>25.609661318975057</c:v>
                </c:pt>
                <c:pt idx="16">
                  <c:v>25.531327865240058</c:v>
                </c:pt>
                <c:pt idx="17">
                  <c:v>25.480448693489699</c:v>
                </c:pt>
                <c:pt idx="18">
                  <c:v>25.396914189325919</c:v>
                </c:pt>
                <c:pt idx="19">
                  <c:v>25.305315418755175</c:v>
                </c:pt>
                <c:pt idx="20">
                  <c:v>25.207953180754146</c:v>
                </c:pt>
                <c:pt idx="21">
                  <c:v>25.129110178530954</c:v>
                </c:pt>
                <c:pt idx="22">
                  <c:v>25.082262061819939</c:v>
                </c:pt>
                <c:pt idx="23">
                  <c:v>25.002792371823773</c:v>
                </c:pt>
                <c:pt idx="24">
                  <c:v>24.896465412423673</c:v>
                </c:pt>
                <c:pt idx="25">
                  <c:v>25.101715766480346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32.403901929407127</c:v>
                </c:pt>
                <c:pt idx="1">
                  <c:v>33.298906800942945</c:v>
                </c:pt>
                <c:pt idx="2">
                  <c:v>31.764381032463774</c:v>
                </c:pt>
                <c:pt idx="3">
                  <c:v>31.923542949681224</c:v>
                </c:pt>
                <c:pt idx="4">
                  <c:v>35.073805740286637</c:v>
                </c:pt>
                <c:pt idx="5">
                  <c:v>33.938416783715695</c:v>
                </c:pt>
                <c:pt idx="6">
                  <c:v>35.114275719133417</c:v>
                </c:pt>
                <c:pt idx="7">
                  <c:v>35.387192369818798</c:v>
                </c:pt>
                <c:pt idx="8">
                  <c:v>33.498557344085476</c:v>
                </c:pt>
                <c:pt idx="9">
                  <c:v>32.97992265298813</c:v>
                </c:pt>
                <c:pt idx="10">
                  <c:v>29.995939040132548</c:v>
                </c:pt>
                <c:pt idx="11">
                  <c:v>30.077690604043902</c:v>
                </c:pt>
                <c:pt idx="12">
                  <c:v>30.182858615123511</c:v>
                </c:pt>
                <c:pt idx="13">
                  <c:v>30.390770862637318</c:v>
                </c:pt>
                <c:pt idx="14">
                  <c:v>30.517912216877757</c:v>
                </c:pt>
                <c:pt idx="15">
                  <c:v>30.522394633278878</c:v>
                </c:pt>
                <c:pt idx="16">
                  <c:v>30.516547319435951</c:v>
                </c:pt>
                <c:pt idx="17">
                  <c:v>30.507076818460952</c:v>
                </c:pt>
                <c:pt idx="18">
                  <c:v>30.486040650153178</c:v>
                </c:pt>
                <c:pt idx="19">
                  <c:v>30.460577242421699</c:v>
                </c:pt>
                <c:pt idx="20">
                  <c:v>30.435393304363267</c:v>
                </c:pt>
                <c:pt idx="21">
                  <c:v>30.402086663399356</c:v>
                </c:pt>
                <c:pt idx="22">
                  <c:v>30.36124088757731</c:v>
                </c:pt>
                <c:pt idx="23">
                  <c:v>30.318180232836582</c:v>
                </c:pt>
                <c:pt idx="24">
                  <c:v>30.289597584782562</c:v>
                </c:pt>
                <c:pt idx="25">
                  <c:v>30.178617761142768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27.225842421942026</c:v>
                </c:pt>
                <c:pt idx="1">
                  <c:v>25.522913284813541</c:v>
                </c:pt>
                <c:pt idx="2">
                  <c:v>25.879572366199682</c:v>
                </c:pt>
                <c:pt idx="3">
                  <c:v>26.492198643616387</c:v>
                </c:pt>
                <c:pt idx="4">
                  <c:v>28.425135203871498</c:v>
                </c:pt>
                <c:pt idx="5">
                  <c:v>26.920847571019245</c:v>
                </c:pt>
                <c:pt idx="6">
                  <c:v>28.102374026949928</c:v>
                </c:pt>
                <c:pt idx="7">
                  <c:v>27.773399233693095</c:v>
                </c:pt>
                <c:pt idx="8">
                  <c:v>27.804917263956085</c:v>
                </c:pt>
                <c:pt idx="9">
                  <c:v>27.301944318075151</c:v>
                </c:pt>
                <c:pt idx="10">
                  <c:v>25.424105025932807</c:v>
                </c:pt>
                <c:pt idx="11">
                  <c:v>24.962162380359523</c:v>
                </c:pt>
                <c:pt idx="12">
                  <c:v>25.32711170918877</c:v>
                </c:pt>
                <c:pt idx="13">
                  <c:v>25.689399415238803</c:v>
                </c:pt>
                <c:pt idx="14">
                  <c:v>26.006793548718814</c:v>
                </c:pt>
                <c:pt idx="15">
                  <c:v>26.270546647290836</c:v>
                </c:pt>
                <c:pt idx="16">
                  <c:v>26.506917810051256</c:v>
                </c:pt>
                <c:pt idx="17">
                  <c:v>26.721298449734853</c:v>
                </c:pt>
                <c:pt idx="18">
                  <c:v>26.967200266145849</c:v>
                </c:pt>
                <c:pt idx="19">
                  <c:v>27.209541085073695</c:v>
                </c:pt>
                <c:pt idx="20">
                  <c:v>27.46020202460749</c:v>
                </c:pt>
                <c:pt idx="21">
                  <c:v>27.706381308309478</c:v>
                </c:pt>
                <c:pt idx="22">
                  <c:v>27.924527544033019</c:v>
                </c:pt>
                <c:pt idx="23">
                  <c:v>28.14886898992188</c:v>
                </c:pt>
                <c:pt idx="24">
                  <c:v>28.371230995136123</c:v>
                </c:pt>
                <c:pt idx="25">
                  <c:v>28.574051143658696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24.349913718629544</c:v>
                </c:pt>
                <c:pt idx="1">
                  <c:v>25.154191780076996</c:v>
                </c:pt>
                <c:pt idx="2">
                  <c:v>26.316059540088126</c:v>
                </c:pt>
                <c:pt idx="3">
                  <c:v>26.218867388717676</c:v>
                </c:pt>
                <c:pt idx="4">
                  <c:v>26.362206990979853</c:v>
                </c:pt>
                <c:pt idx="5">
                  <c:v>25.846458298889818</c:v>
                </c:pt>
                <c:pt idx="6">
                  <c:v>28.183206115256297</c:v>
                </c:pt>
                <c:pt idx="7">
                  <c:v>27.665520130655505</c:v>
                </c:pt>
                <c:pt idx="8">
                  <c:v>25.655716122368791</c:v>
                </c:pt>
                <c:pt idx="9">
                  <c:v>25.368386567510175</c:v>
                </c:pt>
                <c:pt idx="10">
                  <c:v>25.42982749191065</c:v>
                </c:pt>
                <c:pt idx="11">
                  <c:v>25.352319596372528</c:v>
                </c:pt>
                <c:pt idx="12">
                  <c:v>25.536042478523871</c:v>
                </c:pt>
                <c:pt idx="13">
                  <c:v>25.79253919558662</c:v>
                </c:pt>
                <c:pt idx="14">
                  <c:v>26.029464578218299</c:v>
                </c:pt>
                <c:pt idx="15">
                  <c:v>26.18513256218576</c:v>
                </c:pt>
                <c:pt idx="16">
                  <c:v>26.295174363691949</c:v>
                </c:pt>
                <c:pt idx="17">
                  <c:v>26.375669348056036</c:v>
                </c:pt>
                <c:pt idx="18">
                  <c:v>26.444895922960832</c:v>
                </c:pt>
                <c:pt idx="19">
                  <c:v>26.505908675359318</c:v>
                </c:pt>
                <c:pt idx="20">
                  <c:v>26.561202023245194</c:v>
                </c:pt>
                <c:pt idx="21">
                  <c:v>26.603241278050852</c:v>
                </c:pt>
                <c:pt idx="22">
                  <c:v>26.644610652996626</c:v>
                </c:pt>
                <c:pt idx="23">
                  <c:v>26.673157586953714</c:v>
                </c:pt>
                <c:pt idx="24">
                  <c:v>26.701744889530708</c:v>
                </c:pt>
                <c:pt idx="25">
                  <c:v>26.718898456849537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15.922999129547696</c:v>
                </c:pt>
                <c:pt idx="1">
                  <c:v>15.445628869151108</c:v>
                </c:pt>
                <c:pt idx="2">
                  <c:v>15.317780786961318</c:v>
                </c:pt>
                <c:pt idx="3">
                  <c:v>15.281725717411337</c:v>
                </c:pt>
                <c:pt idx="4">
                  <c:v>16.138935632277089</c:v>
                </c:pt>
                <c:pt idx="5">
                  <c:v>15.353547672596699</c:v>
                </c:pt>
                <c:pt idx="6">
                  <c:v>16.010917592336941</c:v>
                </c:pt>
                <c:pt idx="7">
                  <c:v>16.140138624061656</c:v>
                </c:pt>
                <c:pt idx="8">
                  <c:v>16.309945956584841</c:v>
                </c:pt>
                <c:pt idx="9">
                  <c:v>14.753538057538458</c:v>
                </c:pt>
                <c:pt idx="10">
                  <c:v>13.239654092285418</c:v>
                </c:pt>
                <c:pt idx="11">
                  <c:v>13.689885073735141</c:v>
                </c:pt>
                <c:pt idx="12">
                  <c:v>13.644908571151028</c:v>
                </c:pt>
                <c:pt idx="13">
                  <c:v>13.692798746105323</c:v>
                </c:pt>
                <c:pt idx="14">
                  <c:v>13.724624446499043</c:v>
                </c:pt>
                <c:pt idx="15">
                  <c:v>13.718192392520315</c:v>
                </c:pt>
                <c:pt idx="16">
                  <c:v>13.708606511918621</c:v>
                </c:pt>
                <c:pt idx="17">
                  <c:v>13.692252020906572</c:v>
                </c:pt>
                <c:pt idx="18">
                  <c:v>13.672057682605708</c:v>
                </c:pt>
                <c:pt idx="19">
                  <c:v>13.652785089634746</c:v>
                </c:pt>
                <c:pt idx="20">
                  <c:v>13.646129666762601</c:v>
                </c:pt>
                <c:pt idx="21">
                  <c:v>13.641867208328506</c:v>
                </c:pt>
                <c:pt idx="22">
                  <c:v>13.63490060046875</c:v>
                </c:pt>
                <c:pt idx="23">
                  <c:v>13.642444208882541</c:v>
                </c:pt>
                <c:pt idx="24">
                  <c:v>13.654087693897965</c:v>
                </c:pt>
                <c:pt idx="25">
                  <c:v>13.674917092245753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35.808507783713623</c:v>
                </c:pt>
                <c:pt idx="1">
                  <c:v>33.297018590195925</c:v>
                </c:pt>
                <c:pt idx="2">
                  <c:v>34.075304469088842</c:v>
                </c:pt>
                <c:pt idx="3">
                  <c:v>33.103738070287534</c:v>
                </c:pt>
                <c:pt idx="4">
                  <c:v>36.384283701444232</c:v>
                </c:pt>
                <c:pt idx="5">
                  <c:v>33.67058257685656</c:v>
                </c:pt>
                <c:pt idx="6">
                  <c:v>34.971777514747124</c:v>
                </c:pt>
                <c:pt idx="7">
                  <c:v>36.441103776221794</c:v>
                </c:pt>
                <c:pt idx="8">
                  <c:v>36.075971922479802</c:v>
                </c:pt>
                <c:pt idx="9">
                  <c:v>34.330243625073777</c:v>
                </c:pt>
                <c:pt idx="10">
                  <c:v>31.927788185199109</c:v>
                </c:pt>
                <c:pt idx="11">
                  <c:v>32.773000247223486</c:v>
                </c:pt>
                <c:pt idx="12">
                  <c:v>33.193970205139266</c:v>
                </c:pt>
                <c:pt idx="13">
                  <c:v>33.792532801660556</c:v>
                </c:pt>
                <c:pt idx="14">
                  <c:v>34.158129202126773</c:v>
                </c:pt>
                <c:pt idx="15">
                  <c:v>34.307076173831959</c:v>
                </c:pt>
                <c:pt idx="16">
                  <c:v>34.423921709252063</c:v>
                </c:pt>
                <c:pt idx="17">
                  <c:v>34.497864233968372</c:v>
                </c:pt>
                <c:pt idx="18">
                  <c:v>34.532324908935884</c:v>
                </c:pt>
                <c:pt idx="19">
                  <c:v>34.554380750727816</c:v>
                </c:pt>
                <c:pt idx="20">
                  <c:v>34.610394549887104</c:v>
                </c:pt>
                <c:pt idx="21">
                  <c:v>34.636547848617305</c:v>
                </c:pt>
                <c:pt idx="22">
                  <c:v>34.632993186376588</c:v>
                </c:pt>
                <c:pt idx="23">
                  <c:v>34.624984941995073</c:v>
                </c:pt>
                <c:pt idx="24">
                  <c:v>34.631324035707792</c:v>
                </c:pt>
                <c:pt idx="25">
                  <c:v>34.618403191332128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21.944668800524376</c:v>
                </c:pt>
                <c:pt idx="1">
                  <c:v>24.542964253705421</c:v>
                </c:pt>
                <c:pt idx="2">
                  <c:v>24.106403804044522</c:v>
                </c:pt>
                <c:pt idx="3">
                  <c:v>25.107879615590992</c:v>
                </c:pt>
                <c:pt idx="4">
                  <c:v>27.900366527556479</c:v>
                </c:pt>
                <c:pt idx="5">
                  <c:v>26.228943806210427</c:v>
                </c:pt>
                <c:pt idx="6">
                  <c:v>27.659193051106499</c:v>
                </c:pt>
                <c:pt idx="7">
                  <c:v>30.140637203750259</c:v>
                </c:pt>
                <c:pt idx="8">
                  <c:v>30.024577348379346</c:v>
                </c:pt>
                <c:pt idx="9">
                  <c:v>30.444403512453722</c:v>
                </c:pt>
                <c:pt idx="10">
                  <c:v>31.18797979472712</c:v>
                </c:pt>
                <c:pt idx="11">
                  <c:v>28.372674205637026</c:v>
                </c:pt>
                <c:pt idx="12">
                  <c:v>28.922311954850802</c:v>
                </c:pt>
                <c:pt idx="13">
                  <c:v>29.552216730754409</c:v>
                </c:pt>
                <c:pt idx="14">
                  <c:v>30.106486855421998</c:v>
                </c:pt>
                <c:pt idx="15">
                  <c:v>30.536754977611693</c:v>
                </c:pt>
                <c:pt idx="16">
                  <c:v>30.933359090634323</c:v>
                </c:pt>
                <c:pt idx="17">
                  <c:v>31.307339212858416</c:v>
                </c:pt>
                <c:pt idx="18">
                  <c:v>31.69639212572184</c:v>
                </c:pt>
                <c:pt idx="19">
                  <c:v>32.085157478297162</c:v>
                </c:pt>
                <c:pt idx="20">
                  <c:v>32.487150767543412</c:v>
                </c:pt>
                <c:pt idx="21">
                  <c:v>32.8883439370777</c:v>
                </c:pt>
                <c:pt idx="22">
                  <c:v>33.278606982447528</c:v>
                </c:pt>
                <c:pt idx="23">
                  <c:v>33.688272549164843</c:v>
                </c:pt>
                <c:pt idx="24">
                  <c:v>34.081660259245993</c:v>
                </c:pt>
                <c:pt idx="25">
                  <c:v>34.313073295490454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45.919892913112228</c:v>
                </c:pt>
                <c:pt idx="1">
                  <c:v>46.223948236876232</c:v>
                </c:pt>
                <c:pt idx="2">
                  <c:v>46.194877533146965</c:v>
                </c:pt>
                <c:pt idx="3">
                  <c:v>46.504762122197121</c:v>
                </c:pt>
                <c:pt idx="4">
                  <c:v>48.120919651065662</c:v>
                </c:pt>
                <c:pt idx="5">
                  <c:v>48.024344080285104</c:v>
                </c:pt>
                <c:pt idx="6">
                  <c:v>51.102273335159275</c:v>
                </c:pt>
                <c:pt idx="7">
                  <c:v>50.521934543135828</c:v>
                </c:pt>
                <c:pt idx="8">
                  <c:v>52.029707137004984</c:v>
                </c:pt>
                <c:pt idx="9">
                  <c:v>53.026949080149734</c:v>
                </c:pt>
                <c:pt idx="10">
                  <c:v>54.746028816591192</c:v>
                </c:pt>
                <c:pt idx="11">
                  <c:v>55.87277150141221</c:v>
                </c:pt>
                <c:pt idx="12">
                  <c:v>56.78153961427401</c:v>
                </c:pt>
                <c:pt idx="13">
                  <c:v>57.73660162737103</c:v>
                </c:pt>
                <c:pt idx="14">
                  <c:v>58.651952324642906</c:v>
                </c:pt>
                <c:pt idx="15">
                  <c:v>59.432518219773343</c:v>
                </c:pt>
                <c:pt idx="16">
                  <c:v>60.185599015008592</c:v>
                </c:pt>
                <c:pt idx="17">
                  <c:v>60.923628706689968</c:v>
                </c:pt>
                <c:pt idx="18">
                  <c:v>61.675727007158557</c:v>
                </c:pt>
                <c:pt idx="19">
                  <c:v>62.434452406271006</c:v>
                </c:pt>
                <c:pt idx="20">
                  <c:v>63.214288988109566</c:v>
                </c:pt>
                <c:pt idx="21">
                  <c:v>63.988656777347956</c:v>
                </c:pt>
                <c:pt idx="22">
                  <c:v>64.784312052665598</c:v>
                </c:pt>
                <c:pt idx="23">
                  <c:v>65.612350753069563</c:v>
                </c:pt>
                <c:pt idx="24">
                  <c:v>66.422123133577259</c:v>
                </c:pt>
                <c:pt idx="25">
                  <c:v>67.213699144880096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27.160146359667113</c:v>
                </c:pt>
                <c:pt idx="1">
                  <c:v>28.225747815135296</c:v>
                </c:pt>
                <c:pt idx="2">
                  <c:v>28.192538990020342</c:v>
                </c:pt>
                <c:pt idx="3">
                  <c:v>28.010383376888463</c:v>
                </c:pt>
                <c:pt idx="4">
                  <c:v>29.621017313012459</c:v>
                </c:pt>
                <c:pt idx="5">
                  <c:v>29.015030828321244</c:v>
                </c:pt>
                <c:pt idx="6">
                  <c:v>30.418137469335988</c:v>
                </c:pt>
                <c:pt idx="7">
                  <c:v>31.096263304618553</c:v>
                </c:pt>
                <c:pt idx="8">
                  <c:v>31.769040559264063</c:v>
                </c:pt>
                <c:pt idx="9">
                  <c:v>31.030437640224655</c:v>
                </c:pt>
                <c:pt idx="10">
                  <c:v>32.03669043570109</c:v>
                </c:pt>
                <c:pt idx="11">
                  <c:v>32.853951093679726</c:v>
                </c:pt>
                <c:pt idx="12">
                  <c:v>33.494665596364733</c:v>
                </c:pt>
                <c:pt idx="13">
                  <c:v>34.127338610579351</c:v>
                </c:pt>
                <c:pt idx="14">
                  <c:v>34.67020665577347</c:v>
                </c:pt>
                <c:pt idx="15">
                  <c:v>35.11072307453199</c:v>
                </c:pt>
                <c:pt idx="16">
                  <c:v>35.530546314767221</c:v>
                </c:pt>
                <c:pt idx="17">
                  <c:v>35.939422515835162</c:v>
                </c:pt>
                <c:pt idx="18">
                  <c:v>36.346447246992113</c:v>
                </c:pt>
                <c:pt idx="19">
                  <c:v>36.757881853459445</c:v>
                </c:pt>
                <c:pt idx="20">
                  <c:v>37.191285494727175</c:v>
                </c:pt>
                <c:pt idx="21">
                  <c:v>37.636764800337858</c:v>
                </c:pt>
                <c:pt idx="22">
                  <c:v>38.097546031614613</c:v>
                </c:pt>
                <c:pt idx="23">
                  <c:v>38.555948365351981</c:v>
                </c:pt>
                <c:pt idx="24">
                  <c:v>39.015765995697976</c:v>
                </c:pt>
                <c:pt idx="25">
                  <c:v>39.451624147920256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27.345126943456371</c:v>
                </c:pt>
                <c:pt idx="1">
                  <c:v>25.487680369102634</c:v>
                </c:pt>
                <c:pt idx="2">
                  <c:v>25.663081477986537</c:v>
                </c:pt>
                <c:pt idx="3">
                  <c:v>25.934902115609272</c:v>
                </c:pt>
                <c:pt idx="4">
                  <c:v>26.996329239506281</c:v>
                </c:pt>
                <c:pt idx="5">
                  <c:v>25.32282838210514</c:v>
                </c:pt>
                <c:pt idx="6">
                  <c:v>25.169845175974643</c:v>
                </c:pt>
                <c:pt idx="7">
                  <c:v>26.239810814044464</c:v>
                </c:pt>
                <c:pt idx="8">
                  <c:v>25.609566345876807</c:v>
                </c:pt>
                <c:pt idx="9">
                  <c:v>24.484174545986203</c:v>
                </c:pt>
                <c:pt idx="10">
                  <c:v>25.082987117519881</c:v>
                </c:pt>
                <c:pt idx="11">
                  <c:v>25.547545297536381</c:v>
                </c:pt>
                <c:pt idx="12">
                  <c:v>25.59059125538397</c:v>
                </c:pt>
                <c:pt idx="13">
                  <c:v>25.669802010066732</c:v>
                </c:pt>
                <c:pt idx="14">
                  <c:v>25.688430171721009</c:v>
                </c:pt>
                <c:pt idx="15">
                  <c:v>25.609661318975057</c:v>
                </c:pt>
                <c:pt idx="16">
                  <c:v>25.531327865240058</c:v>
                </c:pt>
                <c:pt idx="17">
                  <c:v>25.480448693489699</c:v>
                </c:pt>
                <c:pt idx="18">
                  <c:v>25.396914189325919</c:v>
                </c:pt>
                <c:pt idx="19">
                  <c:v>25.305315418755175</c:v>
                </c:pt>
                <c:pt idx="20">
                  <c:v>25.207953180754146</c:v>
                </c:pt>
                <c:pt idx="21">
                  <c:v>25.129110178530954</c:v>
                </c:pt>
                <c:pt idx="22">
                  <c:v>25.082262061819939</c:v>
                </c:pt>
                <c:pt idx="23">
                  <c:v>25.002792371823773</c:v>
                </c:pt>
                <c:pt idx="24">
                  <c:v>24.896465412423673</c:v>
                </c:pt>
                <c:pt idx="25">
                  <c:v>25.101715766480346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32.403901929407127</c:v>
                </c:pt>
                <c:pt idx="1">
                  <c:v>33.298906800942945</c:v>
                </c:pt>
                <c:pt idx="2">
                  <c:v>31.764381032463774</c:v>
                </c:pt>
                <c:pt idx="3">
                  <c:v>31.923542949681224</c:v>
                </c:pt>
                <c:pt idx="4">
                  <c:v>35.073805740286637</c:v>
                </c:pt>
                <c:pt idx="5">
                  <c:v>33.938416783715695</c:v>
                </c:pt>
                <c:pt idx="6">
                  <c:v>35.114275719133417</c:v>
                </c:pt>
                <c:pt idx="7">
                  <c:v>35.387192369818798</c:v>
                </c:pt>
                <c:pt idx="8">
                  <c:v>33.498557344085476</c:v>
                </c:pt>
                <c:pt idx="9">
                  <c:v>32.97992265298813</c:v>
                </c:pt>
                <c:pt idx="10">
                  <c:v>29.995939040132548</c:v>
                </c:pt>
                <c:pt idx="11">
                  <c:v>30.077690604043902</c:v>
                </c:pt>
                <c:pt idx="12">
                  <c:v>30.182858615123511</c:v>
                </c:pt>
                <c:pt idx="13">
                  <c:v>30.390770862637318</c:v>
                </c:pt>
                <c:pt idx="14">
                  <c:v>30.517912216877757</c:v>
                </c:pt>
                <c:pt idx="15">
                  <c:v>30.522394633278878</c:v>
                </c:pt>
                <c:pt idx="16">
                  <c:v>30.516547319435951</c:v>
                </c:pt>
                <c:pt idx="17">
                  <c:v>30.507076818460952</c:v>
                </c:pt>
                <c:pt idx="18">
                  <c:v>30.486040650153178</c:v>
                </c:pt>
                <c:pt idx="19">
                  <c:v>30.460577242421699</c:v>
                </c:pt>
                <c:pt idx="20">
                  <c:v>30.435393304363267</c:v>
                </c:pt>
                <c:pt idx="21">
                  <c:v>30.402086663399356</c:v>
                </c:pt>
                <c:pt idx="22">
                  <c:v>30.36124088757731</c:v>
                </c:pt>
                <c:pt idx="23">
                  <c:v>30.318180232836582</c:v>
                </c:pt>
                <c:pt idx="24">
                  <c:v>30.289597584782562</c:v>
                </c:pt>
                <c:pt idx="25">
                  <c:v>30.178617761142768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27.225842421942026</c:v>
                </c:pt>
                <c:pt idx="1">
                  <c:v>25.522913284813541</c:v>
                </c:pt>
                <c:pt idx="2">
                  <c:v>25.879572366199682</c:v>
                </c:pt>
                <c:pt idx="3">
                  <c:v>26.492198643616387</c:v>
                </c:pt>
                <c:pt idx="4">
                  <c:v>28.425135203871498</c:v>
                </c:pt>
                <c:pt idx="5">
                  <c:v>26.920847571019245</c:v>
                </c:pt>
                <c:pt idx="6">
                  <c:v>28.102374026949928</c:v>
                </c:pt>
                <c:pt idx="7">
                  <c:v>27.773399233693095</c:v>
                </c:pt>
                <c:pt idx="8">
                  <c:v>27.804917263956085</c:v>
                </c:pt>
                <c:pt idx="9">
                  <c:v>27.301944318075151</c:v>
                </c:pt>
                <c:pt idx="10">
                  <c:v>25.424105025932807</c:v>
                </c:pt>
                <c:pt idx="11">
                  <c:v>24.962162380359523</c:v>
                </c:pt>
                <c:pt idx="12">
                  <c:v>25.32711170918877</c:v>
                </c:pt>
                <c:pt idx="13">
                  <c:v>25.689399415238803</c:v>
                </c:pt>
                <c:pt idx="14">
                  <c:v>26.006793548718814</c:v>
                </c:pt>
                <c:pt idx="15">
                  <c:v>26.270546647290836</c:v>
                </c:pt>
                <c:pt idx="16">
                  <c:v>26.506917810051256</c:v>
                </c:pt>
                <c:pt idx="17">
                  <c:v>26.721298449734853</c:v>
                </c:pt>
                <c:pt idx="18">
                  <c:v>26.967200266145849</c:v>
                </c:pt>
                <c:pt idx="19">
                  <c:v>27.209541085073695</c:v>
                </c:pt>
                <c:pt idx="20">
                  <c:v>27.46020202460749</c:v>
                </c:pt>
                <c:pt idx="21">
                  <c:v>27.706381308309478</c:v>
                </c:pt>
                <c:pt idx="22">
                  <c:v>27.924527544033019</c:v>
                </c:pt>
                <c:pt idx="23">
                  <c:v>28.14886898992188</c:v>
                </c:pt>
                <c:pt idx="24">
                  <c:v>28.371230995136123</c:v>
                </c:pt>
                <c:pt idx="25">
                  <c:v>28.574051143658696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24.349913718629544</c:v>
                </c:pt>
                <c:pt idx="1">
                  <c:v>25.154191780076996</c:v>
                </c:pt>
                <c:pt idx="2">
                  <c:v>26.316059540088126</c:v>
                </c:pt>
                <c:pt idx="3">
                  <c:v>26.218867388717676</c:v>
                </c:pt>
                <c:pt idx="4">
                  <c:v>26.362206990979853</c:v>
                </c:pt>
                <c:pt idx="5">
                  <c:v>25.846458298889818</c:v>
                </c:pt>
                <c:pt idx="6">
                  <c:v>28.183206115256297</c:v>
                </c:pt>
                <c:pt idx="7">
                  <c:v>27.665520130655505</c:v>
                </c:pt>
                <c:pt idx="8">
                  <c:v>25.655716122368791</c:v>
                </c:pt>
                <c:pt idx="9">
                  <c:v>25.368386567510175</c:v>
                </c:pt>
                <c:pt idx="10">
                  <c:v>25.42982749191065</c:v>
                </c:pt>
                <c:pt idx="11">
                  <c:v>25.352319596372528</c:v>
                </c:pt>
                <c:pt idx="12">
                  <c:v>25.536042478523871</c:v>
                </c:pt>
                <c:pt idx="13">
                  <c:v>25.79253919558662</c:v>
                </c:pt>
                <c:pt idx="14">
                  <c:v>26.029464578218299</c:v>
                </c:pt>
                <c:pt idx="15">
                  <c:v>26.18513256218576</c:v>
                </c:pt>
                <c:pt idx="16">
                  <c:v>26.295174363691949</c:v>
                </c:pt>
                <c:pt idx="17">
                  <c:v>26.375669348056036</c:v>
                </c:pt>
                <c:pt idx="18">
                  <c:v>26.444895922960832</c:v>
                </c:pt>
                <c:pt idx="19">
                  <c:v>26.505908675359318</c:v>
                </c:pt>
                <c:pt idx="20">
                  <c:v>26.561202023245194</c:v>
                </c:pt>
                <c:pt idx="21">
                  <c:v>26.603241278050852</c:v>
                </c:pt>
                <c:pt idx="22">
                  <c:v>26.644610652996626</c:v>
                </c:pt>
                <c:pt idx="23">
                  <c:v>26.673157586953714</c:v>
                </c:pt>
                <c:pt idx="24">
                  <c:v>26.701744889530708</c:v>
                </c:pt>
                <c:pt idx="25">
                  <c:v>26.718898456849537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15.922999129547696</c:v>
                </c:pt>
                <c:pt idx="1">
                  <c:v>15.445628869151108</c:v>
                </c:pt>
                <c:pt idx="2">
                  <c:v>15.317780786961318</c:v>
                </c:pt>
                <c:pt idx="3">
                  <c:v>15.281725717411337</c:v>
                </c:pt>
                <c:pt idx="4">
                  <c:v>16.138935632277089</c:v>
                </c:pt>
                <c:pt idx="5">
                  <c:v>15.353547672596699</c:v>
                </c:pt>
                <c:pt idx="6">
                  <c:v>16.010917592336941</c:v>
                </c:pt>
                <c:pt idx="7">
                  <c:v>16.140138624061656</c:v>
                </c:pt>
                <c:pt idx="8">
                  <c:v>16.309945956584841</c:v>
                </c:pt>
                <c:pt idx="9">
                  <c:v>14.753538057538458</c:v>
                </c:pt>
                <c:pt idx="10">
                  <c:v>13.239654092285418</c:v>
                </c:pt>
                <c:pt idx="11">
                  <c:v>13.689885073735141</c:v>
                </c:pt>
                <c:pt idx="12">
                  <c:v>13.644908571151028</c:v>
                </c:pt>
                <c:pt idx="13">
                  <c:v>13.692798746105323</c:v>
                </c:pt>
                <c:pt idx="14">
                  <c:v>13.724624446499043</c:v>
                </c:pt>
                <c:pt idx="15">
                  <c:v>13.718192392520315</c:v>
                </c:pt>
                <c:pt idx="16">
                  <c:v>13.708606511918621</c:v>
                </c:pt>
                <c:pt idx="17">
                  <c:v>13.692252020906572</c:v>
                </c:pt>
                <c:pt idx="18">
                  <c:v>13.672057682605708</c:v>
                </c:pt>
                <c:pt idx="19">
                  <c:v>13.652785089634746</c:v>
                </c:pt>
                <c:pt idx="20">
                  <c:v>13.646129666762601</c:v>
                </c:pt>
                <c:pt idx="21">
                  <c:v>13.641867208328506</c:v>
                </c:pt>
                <c:pt idx="22">
                  <c:v>13.63490060046875</c:v>
                </c:pt>
                <c:pt idx="23">
                  <c:v>13.642444208882541</c:v>
                </c:pt>
                <c:pt idx="24">
                  <c:v>13.654087693897965</c:v>
                </c:pt>
                <c:pt idx="25">
                  <c:v>13.674917092245753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35.808507783713623</c:v>
                </c:pt>
                <c:pt idx="1">
                  <c:v>33.297018590195925</c:v>
                </c:pt>
                <c:pt idx="2">
                  <c:v>34.075304469088842</c:v>
                </c:pt>
                <c:pt idx="3">
                  <c:v>33.103738070287534</c:v>
                </c:pt>
                <c:pt idx="4">
                  <c:v>36.384283701444232</c:v>
                </c:pt>
                <c:pt idx="5">
                  <c:v>33.67058257685656</c:v>
                </c:pt>
                <c:pt idx="6">
                  <c:v>34.971777514747124</c:v>
                </c:pt>
                <c:pt idx="7">
                  <c:v>36.441103776221794</c:v>
                </c:pt>
                <c:pt idx="8">
                  <c:v>36.075971922479802</c:v>
                </c:pt>
                <c:pt idx="9">
                  <c:v>34.330243625073777</c:v>
                </c:pt>
                <c:pt idx="10">
                  <c:v>31.927788185199109</c:v>
                </c:pt>
                <c:pt idx="11">
                  <c:v>32.773000247223486</c:v>
                </c:pt>
                <c:pt idx="12">
                  <c:v>33.193970205139266</c:v>
                </c:pt>
                <c:pt idx="13">
                  <c:v>33.792532801660556</c:v>
                </c:pt>
                <c:pt idx="14">
                  <c:v>34.158129202126773</c:v>
                </c:pt>
                <c:pt idx="15">
                  <c:v>34.307076173831959</c:v>
                </c:pt>
                <c:pt idx="16">
                  <c:v>34.423921709252063</c:v>
                </c:pt>
                <c:pt idx="17">
                  <c:v>34.497864233968372</c:v>
                </c:pt>
                <c:pt idx="18">
                  <c:v>34.532324908935884</c:v>
                </c:pt>
                <c:pt idx="19">
                  <c:v>34.554380750727816</c:v>
                </c:pt>
                <c:pt idx="20">
                  <c:v>34.610394549887104</c:v>
                </c:pt>
                <c:pt idx="21">
                  <c:v>34.636547848617305</c:v>
                </c:pt>
                <c:pt idx="22">
                  <c:v>34.632993186376588</c:v>
                </c:pt>
                <c:pt idx="23">
                  <c:v>34.624984941995073</c:v>
                </c:pt>
                <c:pt idx="24">
                  <c:v>34.631324035707792</c:v>
                </c:pt>
                <c:pt idx="25">
                  <c:v>34.618403191332128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34.313073295490454</c:v>
                </c:pt>
                <c:pt idx="1">
                  <c:v>67.213699144880096</c:v>
                </c:pt>
                <c:pt idx="2">
                  <c:v>39.451624147920256</c:v>
                </c:pt>
                <c:pt idx="3">
                  <c:v>25.101715766480346</c:v>
                </c:pt>
                <c:pt idx="4">
                  <c:v>30.178617761142768</c:v>
                </c:pt>
                <c:pt idx="5">
                  <c:v>28.574051143658696</c:v>
                </c:pt>
                <c:pt idx="6">
                  <c:v>26.718898456849537</c:v>
                </c:pt>
                <c:pt idx="7">
                  <c:v>13.674917092245753</c:v>
                </c:pt>
                <c:pt idx="8">
                  <c:v>34.618403191332128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31.18797979472712</c:v>
                </c:pt>
                <c:pt idx="1">
                  <c:v>54.746028816591192</c:v>
                </c:pt>
                <c:pt idx="2">
                  <c:v>32.03669043570109</c:v>
                </c:pt>
                <c:pt idx="3">
                  <c:v>25.082987117519881</c:v>
                </c:pt>
                <c:pt idx="4">
                  <c:v>29.995939040132548</c:v>
                </c:pt>
                <c:pt idx="5">
                  <c:v>25.424105025932807</c:v>
                </c:pt>
                <c:pt idx="6">
                  <c:v>25.42982749191065</c:v>
                </c:pt>
                <c:pt idx="7">
                  <c:v>13.239654092285418</c:v>
                </c:pt>
                <c:pt idx="8">
                  <c:v>31.927788185199109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11.443603627037453</c:v>
                </c:pt>
                <c:pt idx="1">
                  <c:v>22.416148058123394</c:v>
                </c:pt>
                <c:pt idx="2">
                  <c:v>13.157339341299757</c:v>
                </c:pt>
                <c:pt idx="3">
                  <c:v>8.3715638968401489</c:v>
                </c:pt>
                <c:pt idx="4">
                  <c:v>10.064739369054934</c:v>
                </c:pt>
                <c:pt idx="5">
                  <c:v>9.5296073450144885</c:v>
                </c:pt>
                <c:pt idx="6">
                  <c:v>8.9109034524002517</c:v>
                </c:pt>
                <c:pt idx="7">
                  <c:v>4.5606620394689763</c:v>
                </c:pt>
                <c:pt idx="8">
                  <c:v>11.545432870760601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11.590985202688932</c:v>
                </c:pt>
                <c:pt idx="1">
                  <c:v>20.346313358403997</c:v>
                </c:pt>
                <c:pt idx="2">
                  <c:v>11.906407764382303</c:v>
                </c:pt>
                <c:pt idx="3">
                  <c:v>9.3220700549371323</c:v>
                </c:pt>
                <c:pt idx="4">
                  <c:v>11.147964306867914</c:v>
                </c:pt>
                <c:pt idx="5">
                  <c:v>9.4488462249491096</c:v>
                </c:pt>
                <c:pt idx="6">
                  <c:v>9.4509729743861897</c:v>
                </c:pt>
                <c:pt idx="7">
                  <c:v>4.9205057744184346</c:v>
                </c:pt>
                <c:pt idx="8">
                  <c:v>11.865934338965971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9.9231403506382154</c:v>
                </c:pt>
                <c:pt idx="1">
                  <c:v>18.168947635747866</c:v>
                </c:pt>
                <c:pt idx="2">
                  <c:v>10.977194709584655</c:v>
                </c:pt>
                <c:pt idx="3">
                  <c:v>9.5803316354376484</c:v>
                </c:pt>
                <c:pt idx="4">
                  <c:v>12.839848814023746</c:v>
                </c:pt>
                <c:pt idx="5">
                  <c:v>10.184906825798651</c:v>
                </c:pt>
                <c:pt idx="6">
                  <c:v>9.778435424688098</c:v>
                </c:pt>
                <c:pt idx="7">
                  <c:v>5.8086749341129549</c:v>
                </c:pt>
                <c:pt idx="8">
                  <c:v>12.73851966996817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8.5030160300542709E-2</c:v>
                </c:pt>
                <c:pt idx="1">
                  <c:v>9.5424026740793755E-2</c:v>
                </c:pt>
                <c:pt idx="2">
                  <c:v>9.3613466677195112E-2</c:v>
                </c:pt>
                <c:pt idx="3">
                  <c:v>9.709982912541279E-2</c:v>
                </c:pt>
                <c:pt idx="4">
                  <c:v>0.10144739359092315</c:v>
                </c:pt>
                <c:pt idx="5">
                  <c:v>9.9231403506382154E-2</c:v>
                </c:pt>
                <c:pt idx="6">
                  <c:v>9.9949384426472151E-2</c:v>
                </c:pt>
                <c:pt idx="7">
                  <c:v>0.10710730120804202</c:v>
                </c:pt>
                <c:pt idx="8">
                  <c:v>0.10770066988205428</c:v>
                </c:pt>
                <c:pt idx="9">
                  <c:v>0.11122462192186804</c:v>
                </c:pt>
                <c:pt idx="10">
                  <c:v>0.11590985202688932</c:v>
                </c:pt>
                <c:pt idx="11">
                  <c:v>0.10527815825350843</c:v>
                </c:pt>
                <c:pt idx="12">
                  <c:v>0.10606919601740834</c:v>
                </c:pt>
                <c:pt idx="13">
                  <c:v>0.10690127740430032</c:v>
                </c:pt>
                <c:pt idx="14">
                  <c:v>0.10769470962827216</c:v>
                </c:pt>
                <c:pt idx="15">
                  <c:v>0.10840437986606594</c:v>
                </c:pt>
                <c:pt idx="16">
                  <c:v>0.10906159774156061</c:v>
                </c:pt>
                <c:pt idx="17">
                  <c:v>0.10967905975882714</c:v>
                </c:pt>
                <c:pt idx="18">
                  <c:v>0.11035656583404194</c:v>
                </c:pt>
                <c:pt idx="19">
                  <c:v>0.11103436902022092</c:v>
                </c:pt>
                <c:pt idx="20">
                  <c:v>0.11171109632804271</c:v>
                </c:pt>
                <c:pt idx="21">
                  <c:v>0.11238767991674795</c:v>
                </c:pt>
                <c:pt idx="22">
                  <c:v>0.11302300624725338</c:v>
                </c:pt>
                <c:pt idx="23">
                  <c:v>0.11370916284690785</c:v>
                </c:pt>
                <c:pt idx="24">
                  <c:v>0.11434343046877847</c:v>
                </c:pt>
                <c:pt idx="25">
                  <c:v>0.11443603627037453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0.1779282198732654</c:v>
                </c:pt>
                <c:pt idx="1">
                  <c:v>0.17972055971009304</c:v>
                </c:pt>
                <c:pt idx="2">
                  <c:v>0.17939061602713272</c:v>
                </c:pt>
                <c:pt idx="3">
                  <c:v>0.17984810046561236</c:v>
                </c:pt>
                <c:pt idx="4">
                  <c:v>0.17497052846876671</c:v>
                </c:pt>
                <c:pt idx="5">
                  <c:v>0.18168947635747867</c:v>
                </c:pt>
                <c:pt idx="6">
                  <c:v>0.18466340479293777</c:v>
                </c:pt>
                <c:pt idx="7">
                  <c:v>0.17953396353715217</c:v>
                </c:pt>
                <c:pt idx="8">
                  <c:v>0.18663491070674496</c:v>
                </c:pt>
                <c:pt idx="9">
                  <c:v>0.19372698041849237</c:v>
                </c:pt>
                <c:pt idx="10">
                  <c:v>0.20346313358403997</c:v>
                </c:pt>
                <c:pt idx="11">
                  <c:v>0.20731857834603165</c:v>
                </c:pt>
                <c:pt idx="12">
                  <c:v>0.20823965473156228</c:v>
                </c:pt>
                <c:pt idx="13">
                  <c:v>0.20885460211605605</c:v>
                </c:pt>
                <c:pt idx="14">
                  <c:v>0.20980544840940535</c:v>
                </c:pt>
                <c:pt idx="15">
                  <c:v>0.21098329819971878</c:v>
                </c:pt>
                <c:pt idx="16">
                  <c:v>0.21219608159519585</c:v>
                </c:pt>
                <c:pt idx="17">
                  <c:v>0.21343386188824451</c:v>
                </c:pt>
                <c:pt idx="18">
                  <c:v>0.21473489477386024</c:v>
                </c:pt>
                <c:pt idx="19">
                  <c:v>0.21606158650592455</c:v>
                </c:pt>
                <c:pt idx="20">
                  <c:v>0.21737017127136099</c:v>
                </c:pt>
                <c:pt idx="21">
                  <c:v>0.21866521129656588</c:v>
                </c:pt>
                <c:pt idx="22">
                  <c:v>0.22002476575159574</c:v>
                </c:pt>
                <c:pt idx="23">
                  <c:v>0.2214635810031815</c:v>
                </c:pt>
                <c:pt idx="24">
                  <c:v>0.22284517128394318</c:v>
                </c:pt>
                <c:pt idx="25">
                  <c:v>0.22416148058123395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0.10523884501248484</c:v>
                </c:pt>
                <c:pt idx="1">
                  <c:v>0.10974283653954832</c:v>
                </c:pt>
                <c:pt idx="2">
                  <c:v>0.10948133660836601</c:v>
                </c:pt>
                <c:pt idx="3">
                  <c:v>0.10832469652054104</c:v>
                </c:pt>
                <c:pt idx="4">
                  <c:v>0.10770378227643665</c:v>
                </c:pt>
                <c:pt idx="5">
                  <c:v>0.10977194709584655</c:v>
                </c:pt>
                <c:pt idx="6">
                  <c:v>0.10991911838651106</c:v>
                </c:pt>
                <c:pt idx="7">
                  <c:v>0.11050319930853843</c:v>
                </c:pt>
                <c:pt idx="8">
                  <c:v>0.11395820530767865</c:v>
                </c:pt>
                <c:pt idx="9">
                  <c:v>0.11336562048891076</c:v>
                </c:pt>
                <c:pt idx="10">
                  <c:v>0.11906407764382303</c:v>
                </c:pt>
                <c:pt idx="11">
                  <c:v>0.12190614946709016</c:v>
                </c:pt>
                <c:pt idx="12">
                  <c:v>0.12283776816405208</c:v>
                </c:pt>
                <c:pt idx="13">
                  <c:v>0.12345118219451076</c:v>
                </c:pt>
                <c:pt idx="14">
                  <c:v>0.12401971231237423</c:v>
                </c:pt>
                <c:pt idx="15">
                  <c:v>0.12464180180030038</c:v>
                </c:pt>
                <c:pt idx="16">
                  <c:v>0.12526987897968925</c:v>
                </c:pt>
                <c:pt idx="17">
                  <c:v>0.12590664581910754</c:v>
                </c:pt>
                <c:pt idx="18">
                  <c:v>0.12654655086725808</c:v>
                </c:pt>
                <c:pt idx="19">
                  <c:v>0.12720486788570087</c:v>
                </c:pt>
                <c:pt idx="20">
                  <c:v>0.12788684690120553</c:v>
                </c:pt>
                <c:pt idx="21">
                  <c:v>0.12861421917670893</c:v>
                </c:pt>
                <c:pt idx="22">
                  <c:v>0.12938940579475894</c:v>
                </c:pt>
                <c:pt idx="23">
                  <c:v>0.13013919324579515</c:v>
                </c:pt>
                <c:pt idx="24">
                  <c:v>0.13089727708041884</c:v>
                </c:pt>
                <c:pt idx="25">
                  <c:v>0.13157339341299756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0.10595559899200777</c:v>
                </c:pt>
                <c:pt idx="1">
                  <c:v>9.9097120786249659E-2</c:v>
                </c:pt>
                <c:pt idx="2">
                  <c:v>9.9658582105496982E-2</c:v>
                </c:pt>
                <c:pt idx="3">
                  <c:v>0.10029817739950525</c:v>
                </c:pt>
                <c:pt idx="4">
                  <c:v>9.8160260194624677E-2</c:v>
                </c:pt>
                <c:pt idx="5">
                  <c:v>9.5803316354376486E-2</c:v>
                </c:pt>
                <c:pt idx="6">
                  <c:v>9.0953865747274029E-2</c:v>
                </c:pt>
                <c:pt idx="7">
                  <c:v>9.3245385009717185E-2</c:v>
                </c:pt>
                <c:pt idx="8">
                  <c:v>9.1863656191940507E-2</c:v>
                </c:pt>
                <c:pt idx="9">
                  <c:v>8.9449709725216278E-2</c:v>
                </c:pt>
                <c:pt idx="10">
                  <c:v>9.322070054937133E-2</c:v>
                </c:pt>
                <c:pt idx="11">
                  <c:v>9.4795382956476701E-2</c:v>
                </c:pt>
                <c:pt idx="12">
                  <c:v>9.3850500067421072E-2</c:v>
                </c:pt>
                <c:pt idx="13">
                  <c:v>9.285715012829622E-2</c:v>
                </c:pt>
                <c:pt idx="14">
                  <c:v>9.1890762327568223E-2</c:v>
                </c:pt>
                <c:pt idx="15">
                  <c:v>9.0913374911606157E-2</c:v>
                </c:pt>
                <c:pt idx="16">
                  <c:v>9.00156818174256E-2</c:v>
                </c:pt>
                <c:pt idx="17">
                  <c:v>8.9265703352623779E-2</c:v>
                </c:pt>
                <c:pt idx="18">
                  <c:v>8.8423825071290568E-2</c:v>
                </c:pt>
                <c:pt idx="19">
                  <c:v>8.7571947629669813E-2</c:v>
                </c:pt>
                <c:pt idx="20">
                  <c:v>8.668067280376511E-2</c:v>
                </c:pt>
                <c:pt idx="21">
                  <c:v>8.5872441517296255E-2</c:v>
                </c:pt>
                <c:pt idx="22">
                  <c:v>8.518603748058165E-2</c:v>
                </c:pt>
                <c:pt idx="23">
                  <c:v>8.4392768589899581E-2</c:v>
                </c:pt>
                <c:pt idx="24">
                  <c:v>8.3527247210074568E-2</c:v>
                </c:pt>
                <c:pt idx="25">
                  <c:v>8.3715638968401493E-2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0.12555710001668899</c:v>
                </c:pt>
                <c:pt idx="1">
                  <c:v>0.12946748160351687</c:v>
                </c:pt>
                <c:pt idx="2">
                  <c:v>0.1233520291734836</c:v>
                </c:pt>
                <c:pt idx="3">
                  <c:v>0.12345807821887872</c:v>
                </c:pt>
                <c:pt idx="4">
                  <c:v>0.12753044560013749</c:v>
                </c:pt>
                <c:pt idx="5">
                  <c:v>0.12839848814023747</c:v>
                </c:pt>
                <c:pt idx="6">
                  <c:v>0.126889104690218</c:v>
                </c:pt>
                <c:pt idx="7">
                  <c:v>0.12575137832817643</c:v>
                </c:pt>
                <c:pt idx="8">
                  <c:v>0.12016212665305531</c:v>
                </c:pt>
                <c:pt idx="9">
                  <c:v>0.12048780744186806</c:v>
                </c:pt>
                <c:pt idx="10">
                  <c:v>0.11147964306867914</c:v>
                </c:pt>
                <c:pt idx="11">
                  <c:v>0.11160470276303666</c:v>
                </c:pt>
                <c:pt idx="12">
                  <c:v>0.11069210344632606</c:v>
                </c:pt>
                <c:pt idx="13">
                  <c:v>0.10993463725976076</c:v>
                </c:pt>
                <c:pt idx="14">
                  <c:v>0.10916643015974643</c:v>
                </c:pt>
                <c:pt idx="15">
                  <c:v>0.1083534011611183</c:v>
                </c:pt>
                <c:pt idx="16">
                  <c:v>0.10759204645257217</c:v>
                </c:pt>
                <c:pt idx="17">
                  <c:v>0.10687549902244196</c:v>
                </c:pt>
                <c:pt idx="18">
                  <c:v>0.10614251422317959</c:v>
                </c:pt>
                <c:pt idx="19">
                  <c:v>0.10541232270378416</c:v>
                </c:pt>
                <c:pt idx="20">
                  <c:v>0.10465587387252082</c:v>
                </c:pt>
                <c:pt idx="21">
                  <c:v>0.1038915182614379</c:v>
                </c:pt>
                <c:pt idx="22">
                  <c:v>0.10311485454667425</c:v>
                </c:pt>
                <c:pt idx="23">
                  <c:v>0.10233397655775563</c:v>
                </c:pt>
                <c:pt idx="24">
                  <c:v>0.10162112024525791</c:v>
                </c:pt>
                <c:pt idx="25">
                  <c:v>0.10064739369054933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0.1054934009940368</c:v>
                </c:pt>
                <c:pt idx="1">
                  <c:v>9.9234107771855776E-2</c:v>
                </c:pt>
                <c:pt idx="2">
                  <c:v>0.1004992907700659</c:v>
                </c:pt>
                <c:pt idx="3">
                  <c:v>0.10245341306536668</c:v>
                </c:pt>
                <c:pt idx="4">
                  <c:v>0.10335548373725643</c:v>
                </c:pt>
                <c:pt idx="5">
                  <c:v>0.10184906825798651</c:v>
                </c:pt>
                <c:pt idx="6">
                  <c:v>0.10155086519430322</c:v>
                </c:pt>
                <c:pt idx="7">
                  <c:v>9.8695121048211862E-2</c:v>
                </c:pt>
                <c:pt idx="8">
                  <c:v>9.9738563530680557E-2</c:v>
                </c:pt>
                <c:pt idx="9">
                  <c:v>9.9744060785018074E-2</c:v>
                </c:pt>
                <c:pt idx="10">
                  <c:v>9.4488462249491104E-2</c:v>
                </c:pt>
                <c:pt idx="11">
                  <c:v>9.2623291776534222E-2</c:v>
                </c:pt>
                <c:pt idx="12">
                  <c:v>9.2884219651264047E-2</c:v>
                </c:pt>
                <c:pt idx="13">
                  <c:v>9.2928041177376935E-2</c:v>
                </c:pt>
                <c:pt idx="14">
                  <c:v>9.3029588375479561E-2</c:v>
                </c:pt>
                <c:pt idx="15">
                  <c:v>9.3259494014018285E-2</c:v>
                </c:pt>
                <c:pt idx="16">
                  <c:v>9.3455314668483294E-2</c:v>
                </c:pt>
                <c:pt idx="17">
                  <c:v>9.3612774614145799E-2</c:v>
                </c:pt>
                <c:pt idx="18">
                  <c:v>9.389105232313387E-2</c:v>
                </c:pt>
                <c:pt idx="19">
                  <c:v>9.4161739045679038E-2</c:v>
                </c:pt>
                <c:pt idx="20">
                  <c:v>9.4425309732707144E-2</c:v>
                </c:pt>
                <c:pt idx="21">
                  <c:v>9.467962023527586E-2</c:v>
                </c:pt>
                <c:pt idx="22">
                  <c:v>9.4839127512924559E-2</c:v>
                </c:pt>
                <c:pt idx="23">
                  <c:v>9.5011827135394369E-2</c:v>
                </c:pt>
                <c:pt idx="24">
                  <c:v>9.5185030715336696E-2</c:v>
                </c:pt>
                <c:pt idx="25">
                  <c:v>9.5296073450144889E-2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9.4349889060525702E-2</c:v>
                </c:pt>
                <c:pt idx="1">
                  <c:v>9.780050381252256E-2</c:v>
                </c:pt>
                <c:pt idx="2">
                  <c:v>0.10219432076458435</c:v>
                </c:pt>
                <c:pt idx="3">
                  <c:v>0.10139635772849072</c:v>
                </c:pt>
                <c:pt idx="4">
                  <c:v>9.5854553949959953E-2</c:v>
                </c:pt>
                <c:pt idx="5">
                  <c:v>9.7784354246880978E-2</c:v>
                </c:pt>
                <c:pt idx="6">
                  <c:v>0.10184296039220722</c:v>
                </c:pt>
                <c:pt idx="7">
                  <c:v>9.8311763539709579E-2</c:v>
                </c:pt>
                <c:pt idx="8">
                  <c:v>9.2029199299689265E-2</c:v>
                </c:pt>
                <c:pt idx="9">
                  <c:v>9.2680061988565585E-2</c:v>
                </c:pt>
                <c:pt idx="10">
                  <c:v>9.4509729743861889E-2</c:v>
                </c:pt>
                <c:pt idx="11">
                  <c:v>9.4070988699054295E-2</c:v>
                </c:pt>
                <c:pt idx="12">
                  <c:v>9.3650448808921538E-2</c:v>
                </c:pt>
                <c:pt idx="13">
                  <c:v>9.3301135837951299E-2</c:v>
                </c:pt>
                <c:pt idx="14">
                  <c:v>9.3110685514134289E-2</c:v>
                </c:pt>
                <c:pt idx="15">
                  <c:v>9.2956277089547054E-2</c:v>
                </c:pt>
                <c:pt idx="16">
                  <c:v>9.270877180181343E-2</c:v>
                </c:pt>
                <c:pt idx="17">
                  <c:v>9.2401931538671309E-2</c:v>
                </c:pt>
                <c:pt idx="18">
                  <c:v>9.2072557858354442E-2</c:v>
                </c:pt>
                <c:pt idx="19">
                  <c:v>9.1726738354544521E-2</c:v>
                </c:pt>
                <c:pt idx="20">
                  <c:v>9.1333986751824872E-2</c:v>
                </c:pt>
                <c:pt idx="21">
                  <c:v>9.0909915416411871E-2</c:v>
                </c:pt>
                <c:pt idx="22">
                  <c:v>9.0492189107483773E-2</c:v>
                </c:pt>
                <c:pt idx="23">
                  <c:v>9.0030808652174291E-2</c:v>
                </c:pt>
                <c:pt idx="24">
                  <c:v>8.958393126821991E-2</c:v>
                </c:pt>
                <c:pt idx="25">
                  <c:v>8.9109034524002512E-2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6.1697680687643371E-2</c:v>
                </c:pt>
                <c:pt idx="1">
                  <c:v>6.0053222870816388E-2</c:v>
                </c:pt>
                <c:pt idx="2">
                  <c:v>5.9484217261315336E-2</c:v>
                </c:pt>
                <c:pt idx="3">
                  <c:v>5.9099094731227465E-2</c:v>
                </c:pt>
                <c:pt idx="4">
                  <c:v>5.8682130702803321E-2</c:v>
                </c:pt>
                <c:pt idx="5">
                  <c:v>5.8086749341129548E-2</c:v>
                </c:pt>
                <c:pt idx="6">
                  <c:v>5.78571238322165E-2</c:v>
                </c:pt>
                <c:pt idx="7">
                  <c:v>5.7355346453386434E-2</c:v>
                </c:pt>
                <c:pt idx="8">
                  <c:v>5.8505140135106895E-2</c:v>
                </c:pt>
                <c:pt idx="9">
                  <c:v>5.3900109811261351E-2</c:v>
                </c:pt>
                <c:pt idx="10">
                  <c:v>4.9205057744184343E-2</c:v>
                </c:pt>
                <c:pt idx="11">
                  <c:v>5.0796970240425461E-2</c:v>
                </c:pt>
                <c:pt idx="12">
                  <c:v>5.0041106123616584E-2</c:v>
                </c:pt>
                <c:pt idx="13">
                  <c:v>4.9531907894927424E-2</c:v>
                </c:pt>
                <c:pt idx="14">
                  <c:v>4.9094716750606469E-2</c:v>
                </c:pt>
                <c:pt idx="15">
                  <c:v>4.8699088697696867E-2</c:v>
                </c:pt>
                <c:pt idx="16">
                  <c:v>4.8332369097699203E-2</c:v>
                </c:pt>
                <c:pt idx="17">
                  <c:v>4.7968091999882882E-2</c:v>
                </c:pt>
                <c:pt idx="18">
                  <c:v>4.7601674277398059E-2</c:v>
                </c:pt>
                <c:pt idx="19">
                  <c:v>4.7247029372433927E-2</c:v>
                </c:pt>
                <c:pt idx="20">
                  <c:v>4.6923908982245015E-2</c:v>
                </c:pt>
                <c:pt idx="21">
                  <c:v>4.6617665158504018E-2</c:v>
                </c:pt>
                <c:pt idx="22">
                  <c:v>4.6307751299814737E-2</c:v>
                </c:pt>
                <c:pt idx="23">
                  <c:v>4.6047802181419274E-2</c:v>
                </c:pt>
                <c:pt idx="24">
                  <c:v>4.5809247993377135E-2</c:v>
                </c:pt>
                <c:pt idx="25">
                  <c:v>4.5606620394689761E-2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0.13874910506280433</c:v>
                </c:pt>
                <c:pt idx="1">
                  <c:v>0.12946014016460375</c:v>
                </c:pt>
                <c:pt idx="2">
                  <c:v>0.13232614061236</c:v>
                </c:pt>
                <c:pt idx="3">
                  <c:v>0.12802225274496487</c:v>
                </c:pt>
                <c:pt idx="4">
                  <c:v>0.1322954214790916</c:v>
                </c:pt>
                <c:pt idx="5">
                  <c:v>0.12738519669968171</c:v>
                </c:pt>
                <c:pt idx="6">
                  <c:v>0.12637417253786015</c:v>
                </c:pt>
                <c:pt idx="7">
                  <c:v>0.12949654156706611</c:v>
                </c:pt>
                <c:pt idx="8">
                  <c:v>0.12940752829304958</c:v>
                </c:pt>
                <c:pt idx="9">
                  <c:v>0.1254210274187994</c:v>
                </c:pt>
                <c:pt idx="10">
                  <c:v>0.11865934338965971</c:v>
                </c:pt>
                <c:pt idx="11">
                  <c:v>0.12160577749784228</c:v>
                </c:pt>
                <c:pt idx="12">
                  <c:v>0.12173500298942792</c:v>
                </c:pt>
                <c:pt idx="13">
                  <c:v>0.12224006598682026</c:v>
                </c:pt>
                <c:pt idx="14">
                  <c:v>0.12218794652241345</c:v>
                </c:pt>
                <c:pt idx="15">
                  <c:v>0.1217888842599283</c:v>
                </c:pt>
                <c:pt idx="16">
                  <c:v>0.12136825784556067</c:v>
                </c:pt>
                <c:pt idx="17">
                  <c:v>0.12085643200605499</c:v>
                </c:pt>
                <c:pt idx="18">
                  <c:v>0.12023036477148334</c:v>
                </c:pt>
                <c:pt idx="19">
                  <c:v>0.1195793994820422</c:v>
                </c:pt>
                <c:pt idx="20">
                  <c:v>0.11901213335632778</c:v>
                </c:pt>
                <c:pt idx="21">
                  <c:v>0.11836172902105131</c:v>
                </c:pt>
                <c:pt idx="22">
                  <c:v>0.11762286225891296</c:v>
                </c:pt>
                <c:pt idx="23">
                  <c:v>0.11687087978747239</c:v>
                </c:pt>
                <c:pt idx="24">
                  <c:v>0.11618754373459318</c:v>
                </c:pt>
                <c:pt idx="25">
                  <c:v>0.11545432870760601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4.2154597062432941</c:v>
                </c:pt>
                <c:pt idx="1">
                  <c:v>5.00260499986463</c:v>
                </c:pt>
                <c:pt idx="2">
                  <c:v>2.0154068119034108</c:v>
                </c:pt>
                <c:pt idx="3">
                  <c:v>-0.83865383611893662</c:v>
                </c:pt>
                <c:pt idx="4">
                  <c:v>-0.95849413072756562</c:v>
                </c:pt>
                <c:pt idx="5">
                  <c:v>0.38109674705590635</c:v>
                </c:pt>
                <c:pt idx="6">
                  <c:v>-0.47807173137964298</c:v>
                </c:pt>
                <c:pt idx="7">
                  <c:v>-0.6000096150582408</c:v>
                </c:pt>
                <c:pt idx="8">
                  <c:v>0.65966104821721672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0.74357628227339845</c:v>
                </c:pt>
                <c:pt idx="1">
                  <c:v>1.7190797364414578</c:v>
                </c:pt>
                <c:pt idx="2">
                  <c:v>1.0062527954764349</c:v>
                </c:pt>
                <c:pt idx="3">
                  <c:v>0.59881257153367784</c:v>
                </c:pt>
                <c:pt idx="4">
                  <c:v>-2.9839836128555817</c:v>
                </c:pt>
                <c:pt idx="5">
                  <c:v>-1.8778392921423439</c:v>
                </c:pt>
                <c:pt idx="6">
                  <c:v>6.1440924400475438E-2</c:v>
                </c:pt>
                <c:pt idx="7">
                  <c:v>-1.51388396525304</c:v>
                </c:pt>
                <c:pt idx="8">
                  <c:v>-2.402455439874668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-0.6512248171154269</c:v>
                </c:pt>
                <c:pt idx="1">
                  <c:v>4.6864894031821507</c:v>
                </c:pt>
                <c:pt idx="2">
                  <c:v>3.0740326388309001</c:v>
                </c:pt>
                <c:pt idx="3">
                  <c:v>0.52667420145517596</c:v>
                </c:pt>
                <c:pt idx="4">
                  <c:v>0.52645559314633061</c:v>
                </c:pt>
                <c:pt idx="5">
                  <c:v>0.84644162135802858</c:v>
                </c:pt>
                <c:pt idx="6">
                  <c:v>0.75530507027511007</c:v>
                </c:pt>
                <c:pt idx="7">
                  <c:v>0.47853830023489685</c:v>
                </c:pt>
                <c:pt idx="8">
                  <c:v>2.37928798863285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3.7763183178787614</c:v>
                </c:pt>
                <c:pt idx="1">
                  <c:v>7.781180925106753</c:v>
                </c:pt>
                <c:pt idx="2">
                  <c:v>4.3409010733882667</c:v>
                </c:pt>
                <c:pt idx="3">
                  <c:v>-0.50794555249471074</c:v>
                </c:pt>
                <c:pt idx="4">
                  <c:v>-0.34377687213611097</c:v>
                </c:pt>
                <c:pt idx="5">
                  <c:v>2.3035044963678608</c:v>
                </c:pt>
                <c:pt idx="6">
                  <c:v>0.53376589466377666</c:v>
                </c:pt>
                <c:pt idx="7">
                  <c:v>-4.3275300274562056E-2</c:v>
                </c:pt>
                <c:pt idx="8">
                  <c:v>0.31132701750016878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3.1250935007633345</c:v>
                </c:pt>
                <c:pt idx="1">
                  <c:v>12.467670328288904</c:v>
                </c:pt>
                <c:pt idx="2">
                  <c:v>7.4149337122191668</c:v>
                </c:pt>
                <c:pt idx="3">
                  <c:v>1.8728648960465222E-2</c:v>
                </c:pt>
                <c:pt idx="4">
                  <c:v>0.18267872101021965</c:v>
                </c:pt>
                <c:pt idx="5">
                  <c:v>3.1499461177258894</c:v>
                </c:pt>
                <c:pt idx="6">
                  <c:v>1.2890709649388867</c:v>
                </c:pt>
                <c:pt idx="7">
                  <c:v>0.4352629999603348</c:v>
                </c:pt>
                <c:pt idx="8">
                  <c:v>2.6906150061330187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1.5124823588228047</c:v>
                </c:pt>
                <c:pt idx="1">
                  <c:v>5.5559781939900859</c:v>
                </c:pt>
                <c:pt idx="2">
                  <c:v>6.3567943748320275</c:v>
                </c:pt>
                <c:pt idx="3">
                  <c:v>-1.1263826458591133</c:v>
                </c:pt>
                <c:pt idx="4">
                  <c:v>0.66656876794477782</c:v>
                </c:pt>
                <c:pt idx="5">
                  <c:v>1.9448871725864372</c:v>
                </c:pt>
                <c:pt idx="6">
                  <c:v>0.19623950960805026</c:v>
                </c:pt>
                <c:pt idx="7">
                  <c:v>0.81796669702348224</c:v>
                </c:pt>
                <c:pt idx="8">
                  <c:v>1.6056896080935434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1.6126111419404943</c:v>
                </c:pt>
                <c:pt idx="1">
                  <c:v>6.9116921342988178</c:v>
                </c:pt>
                <c:pt idx="2">
                  <c:v>1.0581393373870931</c:v>
                </c:pt>
                <c:pt idx="3">
                  <c:v>1.1451112948195794</c:v>
                </c:pt>
                <c:pt idx="4">
                  <c:v>-0.48389004693457238</c:v>
                </c:pt>
                <c:pt idx="5">
                  <c:v>1.2050589451394629</c:v>
                </c:pt>
                <c:pt idx="6">
                  <c:v>1.0928314553308649</c:v>
                </c:pt>
                <c:pt idx="7">
                  <c:v>-0.3827036970631621</c:v>
                </c:pt>
                <c:pt idx="8">
                  <c:v>1.0849253980394895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1.2875221032401551</c:v>
                </c:pt>
                <c:pt idx="1">
                  <c:v>0.44740218128931897</c:v>
                </c:pt>
                <c:pt idx="2">
                  <c:v>1.1927787021206582</c:v>
                </c:pt>
                <c:pt idx="3">
                  <c:v>0.21823853837548279</c:v>
                </c:pt>
                <c:pt idx="4">
                  <c:v>1.0286914668337044</c:v>
                </c:pt>
                <c:pt idx="5">
                  <c:v>1.0235576004367037</c:v>
                </c:pt>
                <c:pt idx="6">
                  <c:v>-0.27829895413105277</c:v>
                </c:pt>
                <c:pt idx="7">
                  <c:v>0.43688549665734722</c:v>
                </c:pt>
                <c:pt idx="8">
                  <c:v>1.5266564826259144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0.95057844173597816</c:v>
                </c:pt>
                <c:pt idx="1">
                  <c:v>3.2560099528566475</c:v>
                </c:pt>
                <c:pt idx="2">
                  <c:v>2.6318025024425653</c:v>
                </c:pt>
                <c:pt idx="3">
                  <c:v>-0.57140289970979019</c:v>
                </c:pt>
                <c:pt idx="4">
                  <c:v>0.79016293973204466</c:v>
                </c:pt>
                <c:pt idx="5">
                  <c:v>0.39333158294473414</c:v>
                </c:pt>
                <c:pt idx="6">
                  <c:v>1.5550049795786638</c:v>
                </c:pt>
                <c:pt idx="7">
                  <c:v>1.2325509689763585</c:v>
                </c:pt>
                <c:pt idx="8">
                  <c:v>-0.64501556389931025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0.88699295578713588</c:v>
                </c:pt>
                <c:pt idx="1">
                  <c:v>8.764258194142954</c:v>
                </c:pt>
                <c:pt idx="2">
                  <c:v>3.5903525076559077</c:v>
                </c:pt>
                <c:pt idx="3">
                  <c:v>0.37189301029476063</c:v>
                </c:pt>
                <c:pt idx="4">
                  <c:v>-1.6361756855555285</c:v>
                </c:pt>
                <c:pt idx="5">
                  <c:v>1.7330569343444395</c:v>
                </c:pt>
                <c:pt idx="6">
                  <c:v>1.2364939491288141E-2</c:v>
                </c:pt>
                <c:pt idx="7">
                  <c:v>-1.2341734656733934</c:v>
                </c:pt>
                <c:pt idx="8">
                  <c:v>1.808974087406428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0.47823990217675982</c:v>
                </c:pt>
                <c:pt idx="1">
                  <c:v>0.64717551553910457</c:v>
                </c:pt>
                <c:pt idx="2">
                  <c:v>0.64451738152502669</c:v>
                </c:pt>
                <c:pt idx="3">
                  <c:v>0.10561810914409464</c:v>
                </c:pt>
                <c:pt idx="4">
                  <c:v>0.18606192912324637</c:v>
                </c:pt>
                <c:pt idx="5">
                  <c:v>0.69652477691145576</c:v>
                </c:pt>
                <c:pt idx="6">
                  <c:v>-0.19320848078957709</c:v>
                </c:pt>
                <c:pt idx="7">
                  <c:v>0.12126970529094805</c:v>
                </c:pt>
                <c:pt idx="8">
                  <c:v>1.0066767431941952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0.63459978890895918</c:v>
                </c:pt>
                <c:pt idx="1">
                  <c:v>1.9811173979212153</c:v>
                </c:pt>
                <c:pt idx="2">
                  <c:v>2.294952744589601</c:v>
                </c:pt>
                <c:pt idx="3">
                  <c:v>-0.41264829852441842</c:v>
                </c:pt>
                <c:pt idx="4">
                  <c:v>0.23312453401195343</c:v>
                </c:pt>
                <c:pt idx="5">
                  <c:v>-0.20563652515738973</c:v>
                </c:pt>
                <c:pt idx="6">
                  <c:v>0.76989094408249414</c:v>
                </c:pt>
                <c:pt idx="7">
                  <c:v>0.55643238665701134</c:v>
                </c:pt>
                <c:pt idx="8">
                  <c:v>-0.60524430239633453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0.39964266773709234</c:v>
                </c:pt>
                <c:pt idx="1">
                  <c:v>2.9276852805297739</c:v>
                </c:pt>
                <c:pt idx="2">
                  <c:v>3.4173242487174109</c:v>
                </c:pt>
                <c:pt idx="3">
                  <c:v>-0.81935245647878485</c:v>
                </c:pt>
                <c:pt idx="4">
                  <c:v>0.24738230480958179</c:v>
                </c:pt>
                <c:pt idx="5">
                  <c:v>1.4539989208323529</c:v>
                </c:pt>
                <c:pt idx="6">
                  <c:v>-0.38044295368488434</c:v>
                </c:pt>
                <c:pt idx="7">
                  <c:v>0.14026460507552296</c:v>
                </c:pt>
                <c:pt idx="8">
                  <c:v>1.2042571672956672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0.80928220106339843</c:v>
                </c:pt>
                <c:pt idx="1">
                  <c:v>-0.19977333424978605</c:v>
                </c:pt>
                <c:pt idx="2">
                  <c:v>0.54826132059563237</c:v>
                </c:pt>
                <c:pt idx="3">
                  <c:v>0.11262042923138904</c:v>
                </c:pt>
                <c:pt idx="4">
                  <c:v>0.84262953771045446</c:v>
                </c:pt>
                <c:pt idx="5">
                  <c:v>0.32703282352524676</c:v>
                </c:pt>
                <c:pt idx="6">
                  <c:v>-8.5090473341476125E-2</c:v>
                </c:pt>
                <c:pt idx="7">
                  <c:v>0.31561579136639994</c:v>
                </c:pt>
                <c:pt idx="8">
                  <c:v>0.51997973943171805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0.31597865282702009</c:v>
                </c:pt>
                <c:pt idx="1">
                  <c:v>1.2748925549354313</c:v>
                </c:pt>
                <c:pt idx="2">
                  <c:v>0.33684975785296478</c:v>
                </c:pt>
                <c:pt idx="3">
                  <c:v>-0.15875460118537132</c:v>
                </c:pt>
                <c:pt idx="4">
                  <c:v>0.55703840572009389</c:v>
                </c:pt>
                <c:pt idx="5">
                  <c:v>0.59896810810212431</c:v>
                </c:pt>
                <c:pt idx="6">
                  <c:v>0.78511403549616965</c:v>
                </c:pt>
                <c:pt idx="7">
                  <c:v>0.67611858231934696</c:v>
                </c:pt>
                <c:pt idx="8">
                  <c:v>-3.9771261502978383E-2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0.48735028805006309</c:v>
                </c:pt>
                <c:pt idx="1">
                  <c:v>5.836572913613189</c:v>
                </c:pt>
                <c:pt idx="2">
                  <c:v>0.17302825893850482</c:v>
                </c:pt>
                <c:pt idx="3">
                  <c:v>1.1912454667735526</c:v>
                </c:pt>
                <c:pt idx="4">
                  <c:v>-1.8835579903651141</c:v>
                </c:pt>
                <c:pt idx="5">
                  <c:v>0.27905801351208703</c:v>
                </c:pt>
                <c:pt idx="6">
                  <c:v>0.39280789317616538</c:v>
                </c:pt>
                <c:pt idx="7">
                  <c:v>-1.3744380707489148</c:v>
                </c:pt>
                <c:pt idx="8">
                  <c:v>0.60471692011076073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12.720889438966271</c:v>
                </c:pt>
                <c:pt idx="1">
                  <c:v>15.775220418561961</c:v>
                </c:pt>
                <c:pt idx="2">
                  <c:v>11.876309484132952</c:v>
                </c:pt>
                <c:pt idx="3">
                  <c:v>12.1446711078591</c:v>
                </c:pt>
                <c:pt idx="4">
                  <c:v>12.165867491604985</c:v>
                </c:pt>
                <c:pt idx="5">
                  <c:v>9.4449547145234245</c:v>
                </c:pt>
                <c:pt idx="6">
                  <c:v>9.7080406725134694</c:v>
                </c:pt>
                <c:pt idx="7">
                  <c:v>9.2935992735391757</c:v>
                </c:pt>
                <c:pt idx="8">
                  <c:v>9.8717795027346309</c:v>
                </c:pt>
                <c:pt idx="9">
                  <c:v>8.5093571988765113</c:v>
                </c:pt>
                <c:pt idx="10">
                  <c:v>10.351412014337955</c:v>
                </c:pt>
                <c:pt idx="11">
                  <c:v>9.5889551338381196</c:v>
                </c:pt>
                <c:pt idx="12">
                  <c:v>8.457119883220706</c:v>
                </c:pt>
                <c:pt idx="13">
                  <c:v>8.2144007837510866</c:v>
                </c:pt>
                <c:pt idx="14">
                  <c:v>7.9604840986995828</c:v>
                </c:pt>
                <c:pt idx="15">
                  <c:v>7.8176512888643162</c:v>
                </c:pt>
                <c:pt idx="16">
                  <c:v>7.6945258149571121</c:v>
                </c:pt>
                <c:pt idx="17">
                  <c:v>7.5664292141272274</c:v>
                </c:pt>
                <c:pt idx="18">
                  <c:v>7.4026501530382438</c:v>
                </c:pt>
                <c:pt idx="19">
                  <c:v>7.218161143703778</c:v>
                </c:pt>
                <c:pt idx="20">
                  <c:v>7.017554502368637</c:v>
                </c:pt>
                <c:pt idx="21">
                  <c:v>6.7997726218091996</c:v>
                </c:pt>
                <c:pt idx="22">
                  <c:v>6.5734896084697034</c:v>
                </c:pt>
                <c:pt idx="23">
                  <c:v>6.3304192753567881</c:v>
                </c:pt>
                <c:pt idx="24">
                  <c:v>6.0905950147472145</c:v>
                </c:pt>
                <c:pt idx="25">
                  <c:v>6.163457740433544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41.592431915936501</c:v>
                </c:pt>
                <c:pt idx="1">
                  <c:v>39.150645527793287</c:v>
                </c:pt>
                <c:pt idx="2">
                  <c:v>38.091210887951092</c:v>
                </c:pt>
                <c:pt idx="3">
                  <c:v>36.186774487547069</c:v>
                </c:pt>
                <c:pt idx="4">
                  <c:v>40.519937934020959</c:v>
                </c:pt>
                <c:pt idx="5">
                  <c:v>34.170312091269558</c:v>
                </c:pt>
                <c:pt idx="6">
                  <c:v>39.553243330351641</c:v>
                </c:pt>
                <c:pt idx="7">
                  <c:v>36.02241832291093</c:v>
                </c:pt>
                <c:pt idx="8">
                  <c:v>37.312526829809215</c:v>
                </c:pt>
                <c:pt idx="9">
                  <c:v>39.028188118945344</c:v>
                </c:pt>
                <c:pt idx="10">
                  <c:v>35.224332603663072</c:v>
                </c:pt>
                <c:pt idx="11">
                  <c:v>31.920037832684066</c:v>
                </c:pt>
                <c:pt idx="12">
                  <c:v>33.595677462994352</c:v>
                </c:pt>
                <c:pt idx="13">
                  <c:v>33.367892982668955</c:v>
                </c:pt>
                <c:pt idx="14">
                  <c:v>32.999851571902134</c:v>
                </c:pt>
                <c:pt idx="15">
                  <c:v>32.439240037480516</c:v>
                </c:pt>
                <c:pt idx="16">
                  <c:v>31.809799574606348</c:v>
                </c:pt>
                <c:pt idx="17">
                  <c:v>31.098304334101449</c:v>
                </c:pt>
                <c:pt idx="18">
                  <c:v>30.319202128394128</c:v>
                </c:pt>
                <c:pt idx="19">
                  <c:v>29.48358635063099</c:v>
                </c:pt>
                <c:pt idx="20">
                  <c:v>28.579355824030888</c:v>
                </c:pt>
                <c:pt idx="21">
                  <c:v>27.605579114539218</c:v>
                </c:pt>
                <c:pt idx="22">
                  <c:v>26.576738883773707</c:v>
                </c:pt>
                <c:pt idx="23">
                  <c:v>25.49967427524156</c:v>
                </c:pt>
                <c:pt idx="24">
                  <c:v>24.402053910800319</c:v>
                </c:pt>
                <c:pt idx="25">
                  <c:v>23.242156116892058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57.538384676084043</c:v>
                </c:pt>
                <c:pt idx="1">
                  <c:v>59.946741036959651</c:v>
                </c:pt>
                <c:pt idx="2">
                  <c:v>60.596044496487259</c:v>
                </c:pt>
                <c:pt idx="3">
                  <c:v>58.95318948769895</c:v>
                </c:pt>
                <c:pt idx="4">
                  <c:v>59.89909446855021</c:v>
                </c:pt>
                <c:pt idx="5">
                  <c:v>59.825055668715557</c:v>
                </c:pt>
                <c:pt idx="6">
                  <c:v>57.31127446192535</c:v>
                </c:pt>
                <c:pt idx="7">
                  <c:v>59.558063714954478</c:v>
                </c:pt>
                <c:pt idx="8">
                  <c:v>58.539450875566864</c:v>
                </c:pt>
                <c:pt idx="9">
                  <c:v>56.337973428677081</c:v>
                </c:pt>
                <c:pt idx="10">
                  <c:v>53.037780699663848</c:v>
                </c:pt>
                <c:pt idx="11">
                  <c:v>50.616984450418421</c:v>
                </c:pt>
                <c:pt idx="12">
                  <c:v>51.170188310780503</c:v>
                </c:pt>
                <c:pt idx="13">
                  <c:v>50.680689873159665</c:v>
                </c:pt>
                <c:pt idx="14">
                  <c:v>50.042202017028004</c:v>
                </c:pt>
                <c:pt idx="15">
                  <c:v>49.186728894934838</c:v>
                </c:pt>
                <c:pt idx="16">
                  <c:v>48.279285045344793</c:v>
                </c:pt>
                <c:pt idx="17">
                  <c:v>47.350214151519125</c:v>
                </c:pt>
                <c:pt idx="18">
                  <c:v>46.413279820226698</c:v>
                </c:pt>
                <c:pt idx="19">
                  <c:v>45.474430659764359</c:v>
                </c:pt>
                <c:pt idx="20">
                  <c:v>44.55404280230978</c:v>
                </c:pt>
                <c:pt idx="21">
                  <c:v>43.623070336170684</c:v>
                </c:pt>
                <c:pt idx="22">
                  <c:v>42.683327254363505</c:v>
                </c:pt>
                <c:pt idx="23">
                  <c:v>41.739950358360161</c:v>
                </c:pt>
                <c:pt idx="24">
                  <c:v>40.770502804992468</c:v>
                </c:pt>
                <c:pt idx="25">
                  <c:v>39.734123877933648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57.963350644235419</c:v>
                </c:pt>
                <c:pt idx="1">
                  <c:v>54.736132575935216</c:v>
                </c:pt>
                <c:pt idx="2">
                  <c:v>55.517698863278632</c:v>
                </c:pt>
                <c:pt idx="3">
                  <c:v>59.750180460597306</c:v>
                </c:pt>
                <c:pt idx="4">
                  <c:v>59.711452470241063</c:v>
                </c:pt>
                <c:pt idx="5">
                  <c:v>60.470063592309245</c:v>
                </c:pt>
                <c:pt idx="6">
                  <c:v>61.863112735984807</c:v>
                </c:pt>
                <c:pt idx="7">
                  <c:v>64.105822992121432</c:v>
                </c:pt>
                <c:pt idx="8">
                  <c:v>63.473820428241496</c:v>
                </c:pt>
                <c:pt idx="9">
                  <c:v>63.294486040350982</c:v>
                </c:pt>
                <c:pt idx="10">
                  <c:v>60.092385183284421</c:v>
                </c:pt>
                <c:pt idx="11">
                  <c:v>56.975057956554444</c:v>
                </c:pt>
                <c:pt idx="12">
                  <c:v>60.746554962303186</c:v>
                </c:pt>
                <c:pt idx="13">
                  <c:v>61.462686338427638</c:v>
                </c:pt>
                <c:pt idx="14">
                  <c:v>62.043297953046917</c:v>
                </c:pt>
                <c:pt idx="15">
                  <c:v>62.406718298103108</c:v>
                </c:pt>
                <c:pt idx="16">
                  <c:v>62.718706431039344</c:v>
                </c:pt>
                <c:pt idx="17">
                  <c:v>63.013431871356261</c:v>
                </c:pt>
                <c:pt idx="18">
                  <c:v>63.304993962315372</c:v>
                </c:pt>
                <c:pt idx="19">
                  <c:v>63.5994696066942</c:v>
                </c:pt>
                <c:pt idx="20">
                  <c:v>63.925487851793157</c:v>
                </c:pt>
                <c:pt idx="21">
                  <c:v>64.251761165252972</c:v>
                </c:pt>
                <c:pt idx="22">
                  <c:v>64.577413476536208</c:v>
                </c:pt>
                <c:pt idx="23">
                  <c:v>64.917916462632235</c:v>
                </c:pt>
                <c:pt idx="24">
                  <c:v>65.246404490589796</c:v>
                </c:pt>
                <c:pt idx="25">
                  <c:v>65.493021955014967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13.230241730641602</c:v>
                </c:pt>
                <c:pt idx="1">
                  <c:v>13.122363297548828</c:v>
                </c:pt>
                <c:pt idx="2">
                  <c:v>13.778543102248486</c:v>
                </c:pt>
                <c:pt idx="3">
                  <c:v>13.426216878352202</c:v>
                </c:pt>
                <c:pt idx="4">
                  <c:v>14.812821870512646</c:v>
                </c:pt>
                <c:pt idx="5">
                  <c:v>13.975462505546398</c:v>
                </c:pt>
                <c:pt idx="6">
                  <c:v>15.387874509576545</c:v>
                </c:pt>
                <c:pt idx="7">
                  <c:v>15.259563036532061</c:v>
                </c:pt>
                <c:pt idx="8">
                  <c:v>14.59954808952064</c:v>
                </c:pt>
                <c:pt idx="9">
                  <c:v>13.803521416634121</c:v>
                </c:pt>
                <c:pt idx="10">
                  <c:v>14.50317776582729</c:v>
                </c:pt>
                <c:pt idx="11">
                  <c:v>16.464134128938028</c:v>
                </c:pt>
                <c:pt idx="12">
                  <c:v>15.317844254678395</c:v>
                </c:pt>
                <c:pt idx="13">
                  <c:v>15.662500058164095</c:v>
                </c:pt>
                <c:pt idx="14">
                  <c:v>15.969565902589798</c:v>
                </c:pt>
                <c:pt idx="15">
                  <c:v>16.215678834182309</c:v>
                </c:pt>
                <c:pt idx="16">
                  <c:v>16.460696998683748</c:v>
                </c:pt>
                <c:pt idx="17">
                  <c:v>16.705073706816819</c:v>
                </c:pt>
                <c:pt idx="18" formatCode="General">
                  <c:v>16.954889462670707</c:v>
                </c:pt>
                <c:pt idx="19" formatCode="General">
                  <c:v>17.207249237913921</c:v>
                </c:pt>
                <c:pt idx="20" formatCode="General">
                  <c:v>17.475659760722312</c:v>
                </c:pt>
                <c:pt idx="21" formatCode="General">
                  <c:v>17.750048813739141</c:v>
                </c:pt>
                <c:pt idx="22">
                  <c:v>18.030247289369143</c:v>
                </c:pt>
                <c:pt idx="23">
                  <c:v>18.335900556430104</c:v>
                </c:pt>
                <c:pt idx="24">
                  <c:v>18.643093797627174</c:v>
                </c:pt>
                <c:pt idx="25">
                  <c:v>18.919110993880455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15.794050153998585</c:v>
                </c:pt>
                <c:pt idx="1">
                  <c:v>15.585473594628187</c:v>
                </c:pt>
                <c:pt idx="2">
                  <c:v>15.705849654783838</c:v>
                </c:pt>
                <c:pt idx="3">
                  <c:v>16.250241989362145</c:v>
                </c:pt>
                <c:pt idx="4">
                  <c:v>16.746793015445352</c:v>
                </c:pt>
                <c:pt idx="5">
                  <c:v>15.430269425122214</c:v>
                </c:pt>
                <c:pt idx="6">
                  <c:v>16.508430077688299</c:v>
                </c:pt>
                <c:pt idx="7">
                  <c:v>16.236560234557942</c:v>
                </c:pt>
                <c:pt idx="8">
                  <c:v>15.717679900630662</c:v>
                </c:pt>
                <c:pt idx="9">
                  <c:v>14.0964178940668</c:v>
                </c:pt>
                <c:pt idx="10">
                  <c:v>14.824755870493171</c:v>
                </c:pt>
                <c:pt idx="11">
                  <c:v>16.281948130202686</c:v>
                </c:pt>
                <c:pt idx="12">
                  <c:v>15.180854983300408</c:v>
                </c:pt>
                <c:pt idx="13">
                  <c:v>15.411864952705185</c:v>
                </c:pt>
                <c:pt idx="14">
                  <c:v>15.621408150611183</c:v>
                </c:pt>
                <c:pt idx="15">
                  <c:v>15.771847160932216</c:v>
                </c:pt>
                <c:pt idx="16">
                  <c:v>15.922265624995148</c:v>
                </c:pt>
                <c:pt idx="17">
                  <c:v>16.083879841341744</c:v>
                </c:pt>
                <c:pt idx="18" formatCode="General">
                  <c:v>16.27206527600919</c:v>
                </c:pt>
                <c:pt idx="19" formatCode="General">
                  <c:v>16.47907254850962</c:v>
                </c:pt>
                <c:pt idx="20" formatCode="General">
                  <c:v>16.70782853978368</c:v>
                </c:pt>
                <c:pt idx="21" formatCode="General">
                  <c:v>16.952135600413015</c:v>
                </c:pt>
                <c:pt idx="22">
                  <c:v>17.218350774495324</c:v>
                </c:pt>
                <c:pt idx="23">
                  <c:v>17.483607520373539</c:v>
                </c:pt>
                <c:pt idx="24">
                  <c:v>17.721825855755796</c:v>
                </c:pt>
                <c:pt idx="25">
                  <c:v>17.966795029960757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38.549048139627665</c:v>
                </c:pt>
                <c:pt idx="1">
                  <c:v>40.596517179602387</c:v>
                </c:pt>
                <c:pt idx="2">
                  <c:v>42.383120435234133</c:v>
                </c:pt>
                <c:pt idx="3">
                  <c:v>43.802815833310149</c:v>
                </c:pt>
                <c:pt idx="4">
                  <c:v>47.49527023940707</c:v>
                </c:pt>
                <c:pt idx="5">
                  <c:v>46.332701150659993</c:v>
                </c:pt>
                <c:pt idx="6">
                  <c:v>50.080953717309477</c:v>
                </c:pt>
                <c:pt idx="7">
                  <c:v>50.420410080272326</c:v>
                </c:pt>
                <c:pt idx="8">
                  <c:v>49.971541483950226</c:v>
                </c:pt>
                <c:pt idx="9">
                  <c:v>47.337415273127924</c:v>
                </c:pt>
                <c:pt idx="10">
                  <c:v>49.49249083776094</c:v>
                </c:pt>
                <c:pt idx="11">
                  <c:v>55.602339129531174</c:v>
                </c:pt>
                <c:pt idx="12">
                  <c:v>52.831148691385323</c:v>
                </c:pt>
                <c:pt idx="13">
                  <c:v>54.184311045077045</c:v>
                </c:pt>
                <c:pt idx="14">
                  <c:v>55.406162492774854</c:v>
                </c:pt>
                <c:pt idx="15">
                  <c:v>56.40866210393699</c:v>
                </c:pt>
                <c:pt idx="16">
                  <c:v>57.362308014222201</c:v>
                </c:pt>
                <c:pt idx="17">
                  <c:v>58.288538904547394</c:v>
                </c:pt>
                <c:pt idx="18" formatCode="General">
                  <c:v>59.225993195455203</c:v>
                </c:pt>
                <c:pt idx="19" formatCode="General">
                  <c:v>60.161200806344006</c:v>
                </c:pt>
                <c:pt idx="20" formatCode="General">
                  <c:v>61.133526443253793</c:v>
                </c:pt>
                <c:pt idx="21" formatCode="General">
                  <c:v>62.114406964740425</c:v>
                </c:pt>
                <c:pt idx="22" formatCode="General">
                  <c:v>63.091268249899116</c:v>
                </c:pt>
                <c:pt idx="23" formatCode="General">
                  <c:v>64.072057076766299</c:v>
                </c:pt>
                <c:pt idx="24" formatCode="General">
                  <c:v>65.073219338173658</c:v>
                </c:pt>
                <c:pt idx="25" formatCode="General">
                  <c:v>66.009117891256238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18.156590112933568</c:v>
                </c:pt>
                <c:pt idx="1">
                  <c:v>15.957161104478264</c:v>
                </c:pt>
                <c:pt idx="2">
                  <c:v>17.115781503200662</c:v>
                </c:pt>
                <c:pt idx="3">
                  <c:v>15.724851102457757</c:v>
                </c:pt>
                <c:pt idx="4">
                  <c:v>20.679092286064019</c:v>
                </c:pt>
                <c:pt idx="5">
                  <c:v>21.495243618986009</c:v>
                </c:pt>
                <c:pt idx="6">
                  <c:v>22.980884487318896</c:v>
                </c:pt>
                <c:pt idx="7">
                  <c:v>26.627404882734083</c:v>
                </c:pt>
                <c:pt idx="8">
                  <c:v>25.556493012446332</c:v>
                </c:pt>
                <c:pt idx="9">
                  <c:v>27.318262342496471</c:v>
                </c:pt>
                <c:pt idx="10">
                  <c:v>27.638013122549129</c:v>
                </c:pt>
                <c:pt idx="11">
                  <c:v>28.065313049910362</c:v>
                </c:pt>
                <c:pt idx="12">
                  <c:v>30.952882964376702</c:v>
                </c:pt>
                <c:pt idx="13">
                  <c:v>32.788773927919181</c:v>
                </c:pt>
                <c:pt idx="14">
                  <c:v>34.592308385560152</c:v>
                </c:pt>
                <c:pt idx="15">
                  <c:v>36.293200174566863</c:v>
                </c:pt>
                <c:pt idx="16">
                  <c:v>37.998188073769342</c:v>
                </c:pt>
                <c:pt idx="17">
                  <c:v>39.718369985545941</c:v>
                </c:pt>
                <c:pt idx="18" formatCode="General">
                  <c:v>41.462949932314572</c:v>
                </c:pt>
                <c:pt idx="19" formatCode="General">
                  <c:v>43.236278601090575</c:v>
                </c:pt>
                <c:pt idx="20" formatCode="General">
                  <c:v>45.06282038353929</c:v>
                </c:pt>
                <c:pt idx="21" formatCode="General">
                  <c:v>46.923084417721206</c:v>
                </c:pt>
                <c:pt idx="22" formatCode="General">
                  <c:v>48.81898596919595</c:v>
                </c:pt>
                <c:pt idx="23" formatCode="General">
                  <c:v>50.755079938270292</c:v>
                </c:pt>
                <c:pt idx="24" formatCode="General">
                  <c:v>52.719627747185882</c:v>
                </c:pt>
                <c:pt idx="25" formatCode="General">
                  <c:v>54.658957350582668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2.5360131875765348</c:v>
                </c:pt>
                <c:pt idx="1">
                  <c:v>2.328745264492317</c:v>
                </c:pt>
                <c:pt idx="2">
                  <c:v>2.445441572682955</c:v>
                </c:pt>
                <c:pt idx="3">
                  <c:v>2.3390586528154471</c:v>
                </c:pt>
                <c:pt idx="4">
                  <c:v>2.9926702241536258</c:v>
                </c:pt>
                <c:pt idx="5">
                  <c:v>3.1769372328674654</c:v>
                </c:pt>
                <c:pt idx="6">
                  <c:v>3.338186007331434</c:v>
                </c:pt>
                <c:pt idx="7">
                  <c:v>3.8821574623774202</c:v>
                </c:pt>
                <c:pt idx="8">
                  <c:v>3.7351598770998895</c:v>
                </c:pt>
                <c:pt idx="9">
                  <c:v>3.9943782868248645</c:v>
                </c:pt>
                <c:pt idx="10">
                  <c:v>3.9066519024202404</c:v>
                </c:pt>
                <c:pt idx="11">
                  <c:v>3.9872301879226462</c:v>
                </c:pt>
                <c:pt idx="12">
                  <c:v>4.4217284869604079</c:v>
                </c:pt>
                <c:pt idx="13">
                  <c:v>4.6708800381271622</c:v>
                </c:pt>
                <c:pt idx="14">
                  <c:v>4.9187194277875612</c:v>
                </c:pt>
                <c:pt idx="15">
                  <c:v>5.1532732069984943</c:v>
                </c:pt>
                <c:pt idx="16">
                  <c:v>5.3862244223819884</c:v>
                </c:pt>
                <c:pt idx="17">
                  <c:v>5.6207579906440825</c:v>
                </c:pt>
                <c:pt idx="18" formatCode="General">
                  <c:v>5.8619760695760785</c:v>
                </c:pt>
                <c:pt idx="19" formatCode="General">
                  <c:v>6.1065510453484002</c:v>
                </c:pt>
                <c:pt idx="20" formatCode="General">
                  <c:v>6.3577238921985408</c:v>
                </c:pt>
                <c:pt idx="21" formatCode="General">
                  <c:v>6.6131409656141757</c:v>
                </c:pt>
                <c:pt idx="22" formatCode="General">
                  <c:v>6.8711784938974612</c:v>
                </c:pt>
                <c:pt idx="23" formatCode="General">
                  <c:v>7.1323945365689578</c:v>
                </c:pt>
                <c:pt idx="24" formatCode="General">
                  <c:v>7.3966770401275106</c:v>
                </c:pt>
                <c:pt idx="25" formatCode="General">
                  <c:v>7.6582590440455061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12.720889438966271</c:v>
                </c:pt>
                <c:pt idx="1">
                  <c:v>15.775220418561961</c:v>
                </c:pt>
                <c:pt idx="2">
                  <c:v>11.876309484132952</c:v>
                </c:pt>
                <c:pt idx="3">
                  <c:v>12.1446711078591</c:v>
                </c:pt>
                <c:pt idx="4">
                  <c:v>12.165867491604985</c:v>
                </c:pt>
                <c:pt idx="5">
                  <c:v>9.4449547145234245</c:v>
                </c:pt>
                <c:pt idx="6">
                  <c:v>9.7080406725134694</c:v>
                </c:pt>
                <c:pt idx="7">
                  <c:v>9.2935992735391757</c:v>
                </c:pt>
                <c:pt idx="8">
                  <c:v>9.8717795027346309</c:v>
                </c:pt>
                <c:pt idx="9">
                  <c:v>8.5093571988765113</c:v>
                </c:pt>
                <c:pt idx="10">
                  <c:v>10.351412014337955</c:v>
                </c:pt>
                <c:pt idx="11">
                  <c:v>9.5889551338381196</c:v>
                </c:pt>
                <c:pt idx="12">
                  <c:v>8.457119883220706</c:v>
                </c:pt>
                <c:pt idx="13">
                  <c:v>8.2144007837510866</c:v>
                </c:pt>
                <c:pt idx="14">
                  <c:v>7.9604840986995828</c:v>
                </c:pt>
                <c:pt idx="15">
                  <c:v>7.8176512888643162</c:v>
                </c:pt>
                <c:pt idx="16">
                  <c:v>7.6945258149571121</c:v>
                </c:pt>
                <c:pt idx="17">
                  <c:v>7.5664292141272274</c:v>
                </c:pt>
                <c:pt idx="18">
                  <c:v>7.4026501530382438</c:v>
                </c:pt>
                <c:pt idx="19">
                  <c:v>7.218161143703778</c:v>
                </c:pt>
                <c:pt idx="20">
                  <c:v>7.017554502368637</c:v>
                </c:pt>
                <c:pt idx="21">
                  <c:v>6.7997726218091996</c:v>
                </c:pt>
                <c:pt idx="22">
                  <c:v>6.5734896084697034</c:v>
                </c:pt>
                <c:pt idx="23">
                  <c:v>6.3304192753567881</c:v>
                </c:pt>
                <c:pt idx="24">
                  <c:v>6.0905950147472145</c:v>
                </c:pt>
                <c:pt idx="25">
                  <c:v>6.163457740433544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41.592431915936501</c:v>
                </c:pt>
                <c:pt idx="1">
                  <c:v>39.150645527793287</c:v>
                </c:pt>
                <c:pt idx="2">
                  <c:v>38.091210887951092</c:v>
                </c:pt>
                <c:pt idx="3">
                  <c:v>36.186774487547069</c:v>
                </c:pt>
                <c:pt idx="4">
                  <c:v>40.519937934020959</c:v>
                </c:pt>
                <c:pt idx="5">
                  <c:v>34.170312091269558</c:v>
                </c:pt>
                <c:pt idx="6">
                  <c:v>39.553243330351641</c:v>
                </c:pt>
                <c:pt idx="7">
                  <c:v>36.02241832291093</c:v>
                </c:pt>
                <c:pt idx="8">
                  <c:v>37.312526829809215</c:v>
                </c:pt>
                <c:pt idx="9">
                  <c:v>39.028188118945344</c:v>
                </c:pt>
                <c:pt idx="10">
                  <c:v>35.224332603663072</c:v>
                </c:pt>
                <c:pt idx="11">
                  <c:v>31.920037832684066</c:v>
                </c:pt>
                <c:pt idx="12">
                  <c:v>33.595677462994352</c:v>
                </c:pt>
                <c:pt idx="13">
                  <c:v>33.367892982668955</c:v>
                </c:pt>
                <c:pt idx="14">
                  <c:v>32.999851571902134</c:v>
                </c:pt>
                <c:pt idx="15">
                  <c:v>32.439240037480516</c:v>
                </c:pt>
                <c:pt idx="16">
                  <c:v>31.809799574606348</c:v>
                </c:pt>
                <c:pt idx="17">
                  <c:v>31.098304334101449</c:v>
                </c:pt>
                <c:pt idx="18">
                  <c:v>30.319202128394128</c:v>
                </c:pt>
                <c:pt idx="19">
                  <c:v>29.48358635063099</c:v>
                </c:pt>
                <c:pt idx="20">
                  <c:v>28.579355824030888</c:v>
                </c:pt>
                <c:pt idx="21">
                  <c:v>27.605579114539218</c:v>
                </c:pt>
                <c:pt idx="22">
                  <c:v>26.576738883773707</c:v>
                </c:pt>
                <c:pt idx="23">
                  <c:v>25.49967427524156</c:v>
                </c:pt>
                <c:pt idx="24">
                  <c:v>24.402053910800319</c:v>
                </c:pt>
                <c:pt idx="25">
                  <c:v>23.242156116892058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57.538384676084043</c:v>
                </c:pt>
                <c:pt idx="1">
                  <c:v>59.946741036959651</c:v>
                </c:pt>
                <c:pt idx="2">
                  <c:v>60.596044496487259</c:v>
                </c:pt>
                <c:pt idx="3">
                  <c:v>58.95318948769895</c:v>
                </c:pt>
                <c:pt idx="4">
                  <c:v>59.89909446855021</c:v>
                </c:pt>
                <c:pt idx="5">
                  <c:v>59.825055668715557</c:v>
                </c:pt>
                <c:pt idx="6">
                  <c:v>57.31127446192535</c:v>
                </c:pt>
                <c:pt idx="7">
                  <c:v>59.558063714954478</c:v>
                </c:pt>
                <c:pt idx="8">
                  <c:v>58.539450875566864</c:v>
                </c:pt>
                <c:pt idx="9">
                  <c:v>56.337973428677081</c:v>
                </c:pt>
                <c:pt idx="10">
                  <c:v>53.037780699663848</c:v>
                </c:pt>
                <c:pt idx="11">
                  <c:v>50.616984450418421</c:v>
                </c:pt>
                <c:pt idx="12">
                  <c:v>51.170188310780503</c:v>
                </c:pt>
                <c:pt idx="13">
                  <c:v>50.680689873159665</c:v>
                </c:pt>
                <c:pt idx="14">
                  <c:v>50.042202017028004</c:v>
                </c:pt>
                <c:pt idx="15">
                  <c:v>49.186728894934838</c:v>
                </c:pt>
                <c:pt idx="16">
                  <c:v>48.279285045344793</c:v>
                </c:pt>
                <c:pt idx="17">
                  <c:v>47.350214151519125</c:v>
                </c:pt>
                <c:pt idx="18">
                  <c:v>46.413279820226698</c:v>
                </c:pt>
                <c:pt idx="19">
                  <c:v>45.474430659764359</c:v>
                </c:pt>
                <c:pt idx="20">
                  <c:v>44.55404280230978</c:v>
                </c:pt>
                <c:pt idx="21">
                  <c:v>43.623070336170684</c:v>
                </c:pt>
                <c:pt idx="22">
                  <c:v>42.683327254363505</c:v>
                </c:pt>
                <c:pt idx="23">
                  <c:v>41.739950358360161</c:v>
                </c:pt>
                <c:pt idx="24">
                  <c:v>40.770502804992468</c:v>
                </c:pt>
                <c:pt idx="25">
                  <c:v>39.734123877933648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57.963350644235419</c:v>
                </c:pt>
                <c:pt idx="1">
                  <c:v>54.736132575935216</c:v>
                </c:pt>
                <c:pt idx="2">
                  <c:v>55.517698863278632</c:v>
                </c:pt>
                <c:pt idx="3">
                  <c:v>59.750180460597306</c:v>
                </c:pt>
                <c:pt idx="4">
                  <c:v>59.711452470241063</c:v>
                </c:pt>
                <c:pt idx="5">
                  <c:v>60.470063592309245</c:v>
                </c:pt>
                <c:pt idx="6">
                  <c:v>61.863112735984807</c:v>
                </c:pt>
                <c:pt idx="7">
                  <c:v>64.105822992121432</c:v>
                </c:pt>
                <c:pt idx="8">
                  <c:v>63.473820428241496</c:v>
                </c:pt>
                <c:pt idx="9">
                  <c:v>63.294486040350982</c:v>
                </c:pt>
                <c:pt idx="10">
                  <c:v>60.092385183284421</c:v>
                </c:pt>
                <c:pt idx="11">
                  <c:v>56.975057956554444</c:v>
                </c:pt>
                <c:pt idx="12">
                  <c:v>60.746554962303186</c:v>
                </c:pt>
                <c:pt idx="13">
                  <c:v>61.462686338427638</c:v>
                </c:pt>
                <c:pt idx="14">
                  <c:v>62.043297953046917</c:v>
                </c:pt>
                <c:pt idx="15">
                  <c:v>62.406718298103108</c:v>
                </c:pt>
                <c:pt idx="16">
                  <c:v>62.718706431039344</c:v>
                </c:pt>
                <c:pt idx="17">
                  <c:v>63.013431871356261</c:v>
                </c:pt>
                <c:pt idx="18">
                  <c:v>63.304993962315372</c:v>
                </c:pt>
                <c:pt idx="19">
                  <c:v>63.5994696066942</c:v>
                </c:pt>
                <c:pt idx="20">
                  <c:v>63.925487851793157</c:v>
                </c:pt>
                <c:pt idx="21">
                  <c:v>64.251761165252972</c:v>
                </c:pt>
                <c:pt idx="22">
                  <c:v>64.577413476536208</c:v>
                </c:pt>
                <c:pt idx="23">
                  <c:v>64.917916462632235</c:v>
                </c:pt>
                <c:pt idx="24">
                  <c:v>65.246404490589796</c:v>
                </c:pt>
                <c:pt idx="25">
                  <c:v>65.493021955014967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13.230241730641602</c:v>
                </c:pt>
                <c:pt idx="1">
                  <c:v>13.122363297548828</c:v>
                </c:pt>
                <c:pt idx="2">
                  <c:v>13.778543102248486</c:v>
                </c:pt>
                <c:pt idx="3">
                  <c:v>13.426216878352202</c:v>
                </c:pt>
                <c:pt idx="4">
                  <c:v>14.812821870512646</c:v>
                </c:pt>
                <c:pt idx="5">
                  <c:v>13.975462505546398</c:v>
                </c:pt>
                <c:pt idx="6">
                  <c:v>15.387874509576545</c:v>
                </c:pt>
                <c:pt idx="7">
                  <c:v>15.259563036532061</c:v>
                </c:pt>
                <c:pt idx="8">
                  <c:v>14.59954808952064</c:v>
                </c:pt>
                <c:pt idx="9">
                  <c:v>13.803521416634121</c:v>
                </c:pt>
                <c:pt idx="10">
                  <c:v>14.50317776582729</c:v>
                </c:pt>
                <c:pt idx="11">
                  <c:v>16.464134128938028</c:v>
                </c:pt>
                <c:pt idx="12">
                  <c:v>15.317844254678395</c:v>
                </c:pt>
                <c:pt idx="13">
                  <c:v>15.662500058164095</c:v>
                </c:pt>
                <c:pt idx="14">
                  <c:v>15.969565902589798</c:v>
                </c:pt>
                <c:pt idx="15">
                  <c:v>16.215678834182309</c:v>
                </c:pt>
                <c:pt idx="16">
                  <c:v>16.460696998683748</c:v>
                </c:pt>
                <c:pt idx="17">
                  <c:v>16.705073706816819</c:v>
                </c:pt>
                <c:pt idx="18" formatCode="General">
                  <c:v>16.954889462670707</c:v>
                </c:pt>
                <c:pt idx="19" formatCode="General">
                  <c:v>17.207249237913921</c:v>
                </c:pt>
                <c:pt idx="20" formatCode="General">
                  <c:v>17.475659760722312</c:v>
                </c:pt>
                <c:pt idx="21" formatCode="General">
                  <c:v>17.750048813739141</c:v>
                </c:pt>
                <c:pt idx="22">
                  <c:v>18.030247289369143</c:v>
                </c:pt>
                <c:pt idx="23">
                  <c:v>18.335900556430104</c:v>
                </c:pt>
                <c:pt idx="24">
                  <c:v>18.643093797627174</c:v>
                </c:pt>
                <c:pt idx="25">
                  <c:v>18.919110993880455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15.794050153998585</c:v>
                </c:pt>
                <c:pt idx="1">
                  <c:v>15.585473594628187</c:v>
                </c:pt>
                <c:pt idx="2">
                  <c:v>15.705849654783838</c:v>
                </c:pt>
                <c:pt idx="3">
                  <c:v>16.250241989362145</c:v>
                </c:pt>
                <c:pt idx="4">
                  <c:v>16.746793015445352</c:v>
                </c:pt>
                <c:pt idx="5">
                  <c:v>15.430269425122214</c:v>
                </c:pt>
                <c:pt idx="6">
                  <c:v>16.508430077688299</c:v>
                </c:pt>
                <c:pt idx="7">
                  <c:v>16.236560234557942</c:v>
                </c:pt>
                <c:pt idx="8">
                  <c:v>15.717679900630662</c:v>
                </c:pt>
                <c:pt idx="9">
                  <c:v>14.0964178940668</c:v>
                </c:pt>
                <c:pt idx="10">
                  <c:v>14.824755870493171</c:v>
                </c:pt>
                <c:pt idx="11">
                  <c:v>16.281948130202686</c:v>
                </c:pt>
                <c:pt idx="12">
                  <c:v>15.180854983300408</c:v>
                </c:pt>
                <c:pt idx="13">
                  <c:v>15.411864952705185</c:v>
                </c:pt>
                <c:pt idx="14">
                  <c:v>15.621408150611183</c:v>
                </c:pt>
                <c:pt idx="15">
                  <c:v>15.771847160932216</c:v>
                </c:pt>
                <c:pt idx="16">
                  <c:v>15.922265624995148</c:v>
                </c:pt>
                <c:pt idx="17">
                  <c:v>16.083879841341744</c:v>
                </c:pt>
                <c:pt idx="18" formatCode="General">
                  <c:v>16.27206527600919</c:v>
                </c:pt>
                <c:pt idx="19" formatCode="General">
                  <c:v>16.47907254850962</c:v>
                </c:pt>
                <c:pt idx="20" formatCode="General">
                  <c:v>16.70782853978368</c:v>
                </c:pt>
                <c:pt idx="21" formatCode="General">
                  <c:v>16.952135600413015</c:v>
                </c:pt>
                <c:pt idx="22">
                  <c:v>17.218350774495324</c:v>
                </c:pt>
                <c:pt idx="23">
                  <c:v>17.483607520373539</c:v>
                </c:pt>
                <c:pt idx="24">
                  <c:v>17.721825855755796</c:v>
                </c:pt>
                <c:pt idx="25">
                  <c:v>17.966795029960757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38.549048139627665</c:v>
                </c:pt>
                <c:pt idx="1">
                  <c:v>40.596517179602387</c:v>
                </c:pt>
                <c:pt idx="2">
                  <c:v>42.383120435234133</c:v>
                </c:pt>
                <c:pt idx="3">
                  <c:v>43.802815833310149</c:v>
                </c:pt>
                <c:pt idx="4">
                  <c:v>47.49527023940707</c:v>
                </c:pt>
                <c:pt idx="5">
                  <c:v>46.332701150659993</c:v>
                </c:pt>
                <c:pt idx="6">
                  <c:v>50.080953717309477</c:v>
                </c:pt>
                <c:pt idx="7">
                  <c:v>50.420410080272326</c:v>
                </c:pt>
                <c:pt idx="8">
                  <c:v>49.971541483950226</c:v>
                </c:pt>
                <c:pt idx="9">
                  <c:v>47.337415273127924</c:v>
                </c:pt>
                <c:pt idx="10">
                  <c:v>49.49249083776094</c:v>
                </c:pt>
                <c:pt idx="11">
                  <c:v>55.602339129531174</c:v>
                </c:pt>
                <c:pt idx="12">
                  <c:v>52.831148691385323</c:v>
                </c:pt>
                <c:pt idx="13">
                  <c:v>54.184311045077045</c:v>
                </c:pt>
                <c:pt idx="14">
                  <c:v>55.406162492774854</c:v>
                </c:pt>
                <c:pt idx="15">
                  <c:v>56.40866210393699</c:v>
                </c:pt>
                <c:pt idx="16">
                  <c:v>57.362308014222201</c:v>
                </c:pt>
                <c:pt idx="17">
                  <c:v>58.288538904547394</c:v>
                </c:pt>
                <c:pt idx="18" formatCode="General">
                  <c:v>59.225993195455203</c:v>
                </c:pt>
                <c:pt idx="19" formatCode="General">
                  <c:v>60.161200806344006</c:v>
                </c:pt>
                <c:pt idx="20" formatCode="General">
                  <c:v>61.133526443253793</c:v>
                </c:pt>
                <c:pt idx="21" formatCode="General">
                  <c:v>62.114406964740425</c:v>
                </c:pt>
                <c:pt idx="22" formatCode="General">
                  <c:v>63.091268249899116</c:v>
                </c:pt>
                <c:pt idx="23" formatCode="General">
                  <c:v>64.072057076766299</c:v>
                </c:pt>
                <c:pt idx="24" formatCode="General">
                  <c:v>65.073219338173658</c:v>
                </c:pt>
                <c:pt idx="25" formatCode="General">
                  <c:v>66.009117891256238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18.156590112933568</c:v>
                </c:pt>
                <c:pt idx="1">
                  <c:v>15.957161104478264</c:v>
                </c:pt>
                <c:pt idx="2">
                  <c:v>17.115781503200662</c:v>
                </c:pt>
                <c:pt idx="3">
                  <c:v>15.724851102457757</c:v>
                </c:pt>
                <c:pt idx="4">
                  <c:v>20.679092286064019</c:v>
                </c:pt>
                <c:pt idx="5">
                  <c:v>21.495243618986009</c:v>
                </c:pt>
                <c:pt idx="6">
                  <c:v>22.980884487318896</c:v>
                </c:pt>
                <c:pt idx="7">
                  <c:v>26.627404882734083</c:v>
                </c:pt>
                <c:pt idx="8">
                  <c:v>25.556493012446332</c:v>
                </c:pt>
                <c:pt idx="9">
                  <c:v>27.318262342496471</c:v>
                </c:pt>
                <c:pt idx="10">
                  <c:v>27.638013122549129</c:v>
                </c:pt>
                <c:pt idx="11">
                  <c:v>28.065313049910362</c:v>
                </c:pt>
                <c:pt idx="12">
                  <c:v>30.952882964376702</c:v>
                </c:pt>
                <c:pt idx="13">
                  <c:v>32.788773927919181</c:v>
                </c:pt>
                <c:pt idx="14">
                  <c:v>34.592308385560152</c:v>
                </c:pt>
                <c:pt idx="15">
                  <c:v>36.293200174566863</c:v>
                </c:pt>
                <c:pt idx="16">
                  <c:v>37.998188073769342</c:v>
                </c:pt>
                <c:pt idx="17">
                  <c:v>39.718369985545941</c:v>
                </c:pt>
                <c:pt idx="18" formatCode="General">
                  <c:v>41.462949932314572</c:v>
                </c:pt>
                <c:pt idx="19" formatCode="General">
                  <c:v>43.236278601090575</c:v>
                </c:pt>
                <c:pt idx="20" formatCode="General">
                  <c:v>45.06282038353929</c:v>
                </c:pt>
                <c:pt idx="21" formatCode="General">
                  <c:v>46.923084417721206</c:v>
                </c:pt>
                <c:pt idx="22" formatCode="General">
                  <c:v>48.81898596919595</c:v>
                </c:pt>
                <c:pt idx="23" formatCode="General">
                  <c:v>50.755079938270292</c:v>
                </c:pt>
                <c:pt idx="24" formatCode="General">
                  <c:v>52.719627747185882</c:v>
                </c:pt>
                <c:pt idx="25" formatCode="General">
                  <c:v>54.658957350582668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2.5360131875765348</c:v>
                </c:pt>
                <c:pt idx="1">
                  <c:v>2.328745264492317</c:v>
                </c:pt>
                <c:pt idx="2">
                  <c:v>2.445441572682955</c:v>
                </c:pt>
                <c:pt idx="3">
                  <c:v>2.3390586528154471</c:v>
                </c:pt>
                <c:pt idx="4">
                  <c:v>2.9926702241536258</c:v>
                </c:pt>
                <c:pt idx="5">
                  <c:v>3.1769372328674654</c:v>
                </c:pt>
                <c:pt idx="6">
                  <c:v>3.338186007331434</c:v>
                </c:pt>
                <c:pt idx="7">
                  <c:v>3.8821574623774202</c:v>
                </c:pt>
                <c:pt idx="8">
                  <c:v>3.7351598770998895</c:v>
                </c:pt>
                <c:pt idx="9">
                  <c:v>3.9943782868248645</c:v>
                </c:pt>
                <c:pt idx="10">
                  <c:v>3.9066519024202404</c:v>
                </c:pt>
                <c:pt idx="11">
                  <c:v>3.9872301879226462</c:v>
                </c:pt>
                <c:pt idx="12">
                  <c:v>4.4217284869604079</c:v>
                </c:pt>
                <c:pt idx="13">
                  <c:v>4.6708800381271622</c:v>
                </c:pt>
                <c:pt idx="14">
                  <c:v>4.9187194277875612</c:v>
                </c:pt>
                <c:pt idx="15">
                  <c:v>5.1532732069984943</c:v>
                </c:pt>
                <c:pt idx="16">
                  <c:v>5.3862244223819884</c:v>
                </c:pt>
                <c:pt idx="17">
                  <c:v>5.6207579906440825</c:v>
                </c:pt>
                <c:pt idx="18" formatCode="General">
                  <c:v>5.8619760695760785</c:v>
                </c:pt>
                <c:pt idx="19" formatCode="General">
                  <c:v>6.1065510453484002</c:v>
                </c:pt>
                <c:pt idx="20" formatCode="General">
                  <c:v>6.3577238921985408</c:v>
                </c:pt>
                <c:pt idx="21" formatCode="General">
                  <c:v>6.6131409656141757</c:v>
                </c:pt>
                <c:pt idx="22" formatCode="General">
                  <c:v>6.8711784938974612</c:v>
                </c:pt>
                <c:pt idx="23" formatCode="General">
                  <c:v>7.1323945365689578</c:v>
                </c:pt>
                <c:pt idx="24" formatCode="General">
                  <c:v>7.3966770401275106</c:v>
                </c:pt>
                <c:pt idx="25" formatCode="General">
                  <c:v>7.6582590440455061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15.259902304173542</c:v>
                </c:pt>
                <c:pt idx="1">
                  <c:v>10.969041502036886</c:v>
                </c:pt>
                <c:pt idx="2">
                  <c:v>11.679072863282206</c:v>
                </c:pt>
                <c:pt idx="3">
                  <c:v>11.130433871926519</c:v>
                </c:pt>
                <c:pt idx="4">
                  <c:v>12.133587675654214</c:v>
                </c:pt>
                <c:pt idx="5">
                  <c:v>13.081249669422162</c:v>
                </c:pt>
                <c:pt idx="6">
                  <c:v>3.6697116443512665</c:v>
                </c:pt>
                <c:pt idx="7">
                  <c:v>4.9437037661279204</c:v>
                </c:pt>
                <c:pt idx="8">
                  <c:v>1.6141128294358236</c:v>
                </c:pt>
                <c:pt idx="9">
                  <c:v>5.4445814823343985</c:v>
                </c:pt>
                <c:pt idx="10">
                  <c:v>13.342921106071834</c:v>
                </c:pt>
                <c:pt idx="11">
                  <c:v>19.841504673109625</c:v>
                </c:pt>
                <c:pt idx="12">
                  <c:v>5.4813237089955145</c:v>
                </c:pt>
                <c:pt idx="13">
                  <c:v>5.1006222444355123</c:v>
                </c:pt>
                <c:pt idx="14">
                  <c:v>10.577470041910884</c:v>
                </c:pt>
                <c:pt idx="15">
                  <c:v>11.675972177464685</c:v>
                </c:pt>
                <c:pt idx="16">
                  <c:v>6.5843523199046201</c:v>
                </c:pt>
                <c:pt idx="17">
                  <c:v>20.555866211708402</c:v>
                </c:pt>
                <c:pt idx="18">
                  <c:v>6.1445991823375676</c:v>
                </c:pt>
                <c:pt idx="19">
                  <c:v>0.22038217697327314</c:v>
                </c:pt>
                <c:pt idx="20">
                  <c:v>22.196667575155402</c:v>
                </c:pt>
                <c:pt idx="21">
                  <c:v>3.6497907237344158</c:v>
                </c:pt>
                <c:pt idx="22">
                  <c:v>7.4156682981051523</c:v>
                </c:pt>
                <c:pt idx="23">
                  <c:v>7.9378793744915468</c:v>
                </c:pt>
                <c:pt idx="24">
                  <c:v>5.4775112857963064</c:v>
                </c:pt>
                <c:pt idx="25">
                  <c:v>28.193071291060253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18.791905497568102</c:v>
                </c:pt>
                <c:pt idx="1">
                  <c:v>12.396074297159016</c:v>
                </c:pt>
                <c:pt idx="2">
                  <c:v>13.456888147191581</c:v>
                </c:pt>
                <c:pt idx="3">
                  <c:v>12.426650092137356</c:v>
                </c:pt>
                <c:pt idx="4">
                  <c:v>12.598662771985941</c:v>
                </c:pt>
                <c:pt idx="5">
                  <c:v>16.263827805276318</c:v>
                </c:pt>
                <c:pt idx="6">
                  <c:v>4.5345446291381224</c:v>
                </c:pt>
                <c:pt idx="7">
                  <c:v>5.3187991738810947</c:v>
                </c:pt>
                <c:pt idx="8">
                  <c:v>1.772146459956627</c:v>
                </c:pt>
                <c:pt idx="9">
                  <c:v>5.5771927623989823</c:v>
                </c:pt>
                <c:pt idx="10">
                  <c:v>14.83400741032626</c:v>
                </c:pt>
                <c:pt idx="11">
                  <c:v>20.21108512846417</c:v>
                </c:pt>
                <c:pt idx="12">
                  <c:v>4.8719019890557105</c:v>
                </c:pt>
                <c:pt idx="13">
                  <c:v>5.2203845244355422</c:v>
                </c:pt>
                <c:pt idx="14">
                  <c:v>9.0886014672139304</c:v>
                </c:pt>
                <c:pt idx="15">
                  <c:v>9.5222067180914181</c:v>
                </c:pt>
                <c:pt idx="16">
                  <c:v>6.1647463303916563</c:v>
                </c:pt>
                <c:pt idx="17">
                  <c:v>19.111948868349582</c:v>
                </c:pt>
                <c:pt idx="18">
                  <c:v>6.0638231728044572</c:v>
                </c:pt>
                <c:pt idx="19">
                  <c:v>0.24833298477876634</c:v>
                </c:pt>
                <c:pt idx="20">
                  <c:v>21.284189198865409</c:v>
                </c:pt>
                <c:pt idx="21">
                  <c:v>4.1456382930452413</c:v>
                </c:pt>
                <c:pt idx="22">
                  <c:v>5.9257653355571209</c:v>
                </c:pt>
                <c:pt idx="23">
                  <c:v>7.3138887567282973</c:v>
                </c:pt>
                <c:pt idx="24">
                  <c:v>4.1784584550792028</c:v>
                </c:pt>
                <c:pt idx="25">
                  <c:v>27.749329730119907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18.953810940712415</c:v>
                </c:pt>
                <c:pt idx="1">
                  <c:v>15.359262354778041</c:v>
                </c:pt>
                <c:pt idx="2">
                  <c:v>19.708359362508045</c:v>
                </c:pt>
                <c:pt idx="3">
                  <c:v>13.945548558037444</c:v>
                </c:pt>
                <c:pt idx="4">
                  <c:v>13.75910241171532</c:v>
                </c:pt>
                <c:pt idx="5">
                  <c:v>19.800688812619288</c:v>
                </c:pt>
                <c:pt idx="6">
                  <c:v>4.6954007921960752</c:v>
                </c:pt>
                <c:pt idx="7">
                  <c:v>10.108679850281332</c:v>
                </c:pt>
                <c:pt idx="8">
                  <c:v>1.6629511854067132</c:v>
                </c:pt>
                <c:pt idx="9">
                  <c:v>6.5797957724920959</c:v>
                </c:pt>
                <c:pt idx="10">
                  <c:v>16.404796547544034</c:v>
                </c:pt>
                <c:pt idx="11">
                  <c:v>20.985797991972497</c:v>
                </c:pt>
                <c:pt idx="12">
                  <c:v>4.1159177745078486</c:v>
                </c:pt>
                <c:pt idx="13">
                  <c:v>5.3486152331161412</c:v>
                </c:pt>
                <c:pt idx="14">
                  <c:v>8.6460976089565005</c:v>
                </c:pt>
                <c:pt idx="15">
                  <c:v>9.3929625492008313</c:v>
                </c:pt>
                <c:pt idx="16">
                  <c:v>6.7909423698692937</c:v>
                </c:pt>
                <c:pt idx="17">
                  <c:v>21.462205484423848</c:v>
                </c:pt>
                <c:pt idx="18">
                  <c:v>6.9462431243600795</c:v>
                </c:pt>
                <c:pt idx="19">
                  <c:v>0.16560253487476762</c:v>
                </c:pt>
                <c:pt idx="20">
                  <c:v>21.209258899611775</c:v>
                </c:pt>
                <c:pt idx="21">
                  <c:v>5.5096395572377626</c:v>
                </c:pt>
                <c:pt idx="22">
                  <c:v>6.0078159904499806</c:v>
                </c:pt>
                <c:pt idx="23">
                  <c:v>7.6671011017957733</c:v>
                </c:pt>
                <c:pt idx="24">
                  <c:v>9.46685172553976</c:v>
                </c:pt>
                <c:pt idx="25">
                  <c:v>25.151551465792366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3.5320031933945604</c:v>
                </c:pt>
                <c:pt idx="1">
                  <c:v>1.4270327951221304</c:v>
                </c:pt>
                <c:pt idx="2">
                  <c:v>1.7778152839093746</c:v>
                </c:pt>
                <c:pt idx="3">
                  <c:v>1.2962162202108374</c:v>
                </c:pt>
                <c:pt idx="4">
                  <c:v>0.46507509633172717</c:v>
                </c:pt>
                <c:pt idx="5">
                  <c:v>3.1825781358541558</c:v>
                </c:pt>
                <c:pt idx="6">
                  <c:v>0.86483298478685589</c:v>
                </c:pt>
                <c:pt idx="7">
                  <c:v>0.37509540775317429</c:v>
                </c:pt>
                <c:pt idx="8">
                  <c:v>0.15803363052080344</c:v>
                </c:pt>
                <c:pt idx="9">
                  <c:v>0.13261128006458378</c:v>
                </c:pt>
                <c:pt idx="10">
                  <c:v>1.4910863042544253</c:v>
                </c:pt>
                <c:pt idx="11">
                  <c:v>0.36958045535454431</c:v>
                </c:pt>
                <c:pt idx="12">
                  <c:v>-0.60942171993980399</c:v>
                </c:pt>
                <c:pt idx="13">
                  <c:v>0.11976228000002997</c:v>
                </c:pt>
                <c:pt idx="14">
                  <c:v>-1.4888685746969532</c:v>
                </c:pt>
                <c:pt idx="15">
                  <c:v>-2.1537654593732665</c:v>
                </c:pt>
                <c:pt idx="16">
                  <c:v>-0.4196059895129638</c:v>
                </c:pt>
                <c:pt idx="17">
                  <c:v>-1.4439173433588195</c:v>
                </c:pt>
                <c:pt idx="18">
                  <c:v>-8.0776009533110482E-2</c:v>
                </c:pt>
                <c:pt idx="19">
                  <c:v>2.7950807805493194E-2</c:v>
                </c:pt>
                <c:pt idx="20">
                  <c:v>-0.91247837628999307</c:v>
                </c:pt>
                <c:pt idx="21">
                  <c:v>0.49584756931082552</c:v>
                </c:pt>
                <c:pt idx="22">
                  <c:v>-1.4899029625480313</c:v>
                </c:pt>
                <c:pt idx="23">
                  <c:v>-0.62399061776324949</c:v>
                </c:pt>
                <c:pt idx="24">
                  <c:v>-1.2990528307171036</c:v>
                </c:pt>
                <c:pt idx="25">
                  <c:v>-0.44374156094034589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0.16190544314431321</c:v>
                </c:pt>
                <c:pt idx="1">
                  <c:v>2.9631880576190248</c:v>
                </c:pt>
                <c:pt idx="2">
                  <c:v>6.2514712153164638</c:v>
                </c:pt>
                <c:pt idx="3">
                  <c:v>1.5188984659000884</c:v>
                </c:pt>
                <c:pt idx="4">
                  <c:v>1.160439639729379</c:v>
                </c:pt>
                <c:pt idx="5">
                  <c:v>3.5368610073429707</c:v>
                </c:pt>
                <c:pt idx="6">
                  <c:v>0.16085616305795281</c:v>
                </c:pt>
                <c:pt idx="7">
                  <c:v>4.7898806764002373</c:v>
                </c:pt>
                <c:pt idx="8">
                  <c:v>-0.10919527454991385</c:v>
                </c:pt>
                <c:pt idx="9">
                  <c:v>1.0026030100931136</c:v>
                </c:pt>
                <c:pt idx="10">
                  <c:v>1.5707891372177745</c:v>
                </c:pt>
                <c:pt idx="11">
                  <c:v>0.77471286350832713</c:v>
                </c:pt>
                <c:pt idx="12">
                  <c:v>-0.75598421454786191</c:v>
                </c:pt>
                <c:pt idx="13">
                  <c:v>0.12823070868059894</c:v>
                </c:pt>
                <c:pt idx="14">
                  <c:v>-0.44250385825742988</c:v>
                </c:pt>
                <c:pt idx="15">
                  <c:v>-0.12924416889058676</c:v>
                </c:pt>
                <c:pt idx="16">
                  <c:v>0.62619603947763736</c:v>
                </c:pt>
                <c:pt idx="17">
                  <c:v>2.3502566160742653</c:v>
                </c:pt>
                <c:pt idx="18">
                  <c:v>0.88241995155562236</c:v>
                </c:pt>
                <c:pt idx="19">
                  <c:v>-8.2730449903998721E-2</c:v>
                </c:pt>
                <c:pt idx="20">
                  <c:v>-7.4930299253633592E-2</c:v>
                </c:pt>
                <c:pt idx="21">
                  <c:v>1.3640012641925212</c:v>
                </c:pt>
                <c:pt idx="22">
                  <c:v>8.2050654892859676E-2</c:v>
                </c:pt>
                <c:pt idx="23">
                  <c:v>0.35321234506747601</c:v>
                </c:pt>
                <c:pt idx="24">
                  <c:v>5.2883932704605572</c:v>
                </c:pt>
                <c:pt idx="25">
                  <c:v>-2.5977782643275411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5.7732462816702217</c:v>
                </c:pt>
                <c:pt idx="1">
                  <c:v>6.9839951156267732</c:v>
                </c:pt>
                <c:pt idx="2">
                  <c:v>6.3212029350872685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4.1498940689679928</c:v>
                </c:pt>
                <c:pt idx="1">
                  <c:v>4.6069900870621607</c:v>
                </c:pt>
                <c:pt idx="2">
                  <c:v>5.1224006919501885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1.3883541770617043</c:v>
                </c:pt>
                <c:pt idx="1">
                  <c:v>1.6852595148262448</c:v>
                </c:pt>
                <c:pt idx="2">
                  <c:v>1.5659426677770434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1.8703408984257481</c:v>
                </c:pt>
                <c:pt idx="1">
                  <c:v>1.9767270251647702</c:v>
                </c:pt>
                <c:pt idx="2">
                  <c:v>3.3713017893516093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0.61066386304373244</c:v>
                </c:pt>
                <c:pt idx="1">
                  <c:v>0.65861666993344814</c:v>
                </c:pt>
                <c:pt idx="2">
                  <c:v>0.55460360699918732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2.0598368961733651</c:v>
                </c:pt>
                <c:pt idx="1">
                  <c:v>2.0727587745981495</c:v>
                </c:pt>
                <c:pt idx="2">
                  <c:v>2.1943990303297025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5.0479988748801041</c:v>
                </c:pt>
                <c:pt idx="1">
                  <c:v>5.5130457798596915</c:v>
                </c:pt>
                <c:pt idx="2">
                  <c:v>5.4710922468422138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7.5065941310412843</c:v>
                </c:pt>
                <c:pt idx="1">
                  <c:v>7.511431974632786</c:v>
                </c:pt>
                <c:pt idx="2">
                  <c:v>6.9988820864021406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2.0737375043963651</c:v>
                </c:pt>
                <c:pt idx="1">
                  <c:v>1.8106380803043487</c:v>
                </c:pt>
                <c:pt idx="2">
                  <c:v>1.3726818104380094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7.7768570078459183</c:v>
                </c:pt>
                <c:pt idx="1">
                  <c:v>7.1029389523024022</c:v>
                </c:pt>
                <c:pt idx="2">
                  <c:v>7.1577666742563162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2.3246730991247646</c:v>
                </c:pt>
                <c:pt idx="1">
                  <c:v>2.2536145377259018</c:v>
                </c:pt>
                <c:pt idx="2">
                  <c:v>2.3166112906201803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8.3376718827967974E-2</c:v>
                </c:pt>
                <c:pt idx="1">
                  <c:v>9.2292734920807709E-2</c:v>
                </c:pt>
                <c:pt idx="2">
                  <c:v>5.5229380137993833E-2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8.3976178870219957</c:v>
                </c:pt>
                <c:pt idx="1">
                  <c:v>7.9102501566000889</c:v>
                </c:pt>
                <c:pt idx="2">
                  <c:v>7.0734075604434885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1.3808175376661018</c:v>
                </c:pt>
                <c:pt idx="1">
                  <c:v>1.5407228177861025</c:v>
                </c:pt>
                <c:pt idx="2">
                  <c:v>1.8374958919567654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2.8055539658616437</c:v>
                </c:pt>
                <c:pt idx="1">
                  <c:v>2.2023054641923974</c:v>
                </c:pt>
                <c:pt idx="2">
                  <c:v>2.0036405444312835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3.0031209682513116</c:v>
                </c:pt>
                <c:pt idx="1">
                  <c:v>2.7182003102260381</c:v>
                </c:pt>
                <c:pt idx="2">
                  <c:v>2.5570214950376942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4.4185187190129458</c:v>
                </c:pt>
                <c:pt idx="1">
                  <c:v>5.0012406194616252</c:v>
                </c:pt>
                <c:pt idx="2">
                  <c:v>6.5728490928673304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4.2109532999370165</c:v>
                </c:pt>
                <c:pt idx="1">
                  <c:v>4.6183535543173972</c:v>
                </c:pt>
                <c:pt idx="2">
                  <c:v>4.6509191609122871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4.590474338268324</c:v>
                </c:pt>
                <c:pt idx="1">
                  <c:v>4.6822819151770165</c:v>
                </c:pt>
                <c:pt idx="2">
                  <c:v>4.5887383187031041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4.9490012785295781</c:v>
                </c:pt>
                <c:pt idx="1">
                  <c:v>6.0444372694479638</c:v>
                </c:pt>
                <c:pt idx="2">
                  <c:v>6.6036414856406784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1.9297075315376055</c:v>
                </c:pt>
                <c:pt idx="1">
                  <c:v>1.9401513074376451</c:v>
                </c:pt>
                <c:pt idx="2">
                  <c:v>1.7837933709470364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4.0017516738779308</c:v>
                </c:pt>
                <c:pt idx="1">
                  <c:v>3.3777707249067852</c:v>
                </c:pt>
                <c:pt idx="2">
                  <c:v>2.8835223562028718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4.4173456431629301</c:v>
                </c:pt>
                <c:pt idx="1">
                  <c:v>3.5389197342305287</c:v>
                </c:pt>
                <c:pt idx="2">
                  <c:v>3.1326060295155269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2.4910439654452814</c:v>
                </c:pt>
                <c:pt idx="1">
                  <c:v>2.2911225402929567</c:v>
                </c:pt>
                <c:pt idx="2">
                  <c:v>2.2648176123894994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2.0722951584612304</c:v>
                </c:pt>
                <c:pt idx="1">
                  <c:v>1.5529204020794534</c:v>
                </c:pt>
                <c:pt idx="2">
                  <c:v>3.1572484868981512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10.666224511506941</c:v>
                </c:pt>
                <c:pt idx="1">
                  <c:v>10.31301393688652</c:v>
                </c:pt>
                <c:pt idx="2">
                  <c:v>8.3881843838624519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2.6906150061330187</c:v>
                </c:pt>
                <c:pt idx="1">
                  <c:v>0.4352629999603348</c:v>
                </c:pt>
                <c:pt idx="2">
                  <c:v>1.2890709649388867</c:v>
                </c:pt>
                <c:pt idx="3">
                  <c:v>3.1499461177258894</c:v>
                </c:pt>
                <c:pt idx="4">
                  <c:v>0.18267872101021965</c:v>
                </c:pt>
                <c:pt idx="5">
                  <c:v>1.8728648960465222E-2</c:v>
                </c:pt>
                <c:pt idx="6">
                  <c:v>7.4149337122191668</c:v>
                </c:pt>
                <c:pt idx="7">
                  <c:v>12.467670328288904</c:v>
                </c:pt>
                <c:pt idx="8">
                  <c:v>3.1250935007633345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19.101245781118504</c:v>
                </c:pt>
                <c:pt idx="1">
                  <c:v>6.7972944127398485</c:v>
                </c:pt>
                <c:pt idx="2">
                  <c:v>13.47586629130293</c:v>
                </c:pt>
                <c:pt idx="3">
                  <c:v>17.926008187270561</c:v>
                </c:pt>
                <c:pt idx="4">
                  <c:v>13.306573430549115</c:v>
                </c:pt>
                <c:pt idx="5">
                  <c:v>12.94008683666083</c:v>
                </c:pt>
                <c:pt idx="6">
                  <c:v>24.670934894553838</c:v>
                </c:pt>
                <c:pt idx="7">
                  <c:v>40.857298526260585</c:v>
                </c:pt>
                <c:pt idx="8">
                  <c:v>20.012362258576093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0.16190544314431321</c:v>
                </c:pt>
                <c:pt idx="1">
                  <c:v>2.9631880576190248</c:v>
                </c:pt>
                <c:pt idx="2">
                  <c:v>6.2514712153164638</c:v>
                </c:pt>
                <c:pt idx="3">
                  <c:v>1.5188984659000884</c:v>
                </c:pt>
                <c:pt idx="4">
                  <c:v>1.160439639729379</c:v>
                </c:pt>
                <c:pt idx="5">
                  <c:v>3.5368610073429707</c:v>
                </c:pt>
                <c:pt idx="6">
                  <c:v>0.16085616305795281</c:v>
                </c:pt>
                <c:pt idx="7">
                  <c:v>4.7898806764002373</c:v>
                </c:pt>
                <c:pt idx="8">
                  <c:v>-0.10919527454991385</c:v>
                </c:pt>
                <c:pt idx="9">
                  <c:v>1.0026030100931136</c:v>
                </c:pt>
                <c:pt idx="10">
                  <c:v>1.5707891372177745</c:v>
                </c:pt>
                <c:pt idx="11">
                  <c:v>0.77471286350832713</c:v>
                </c:pt>
                <c:pt idx="12">
                  <c:v>-0.75598421454786191</c:v>
                </c:pt>
                <c:pt idx="13">
                  <c:v>0.12823070868059894</c:v>
                </c:pt>
                <c:pt idx="14">
                  <c:v>-0.44250385825742988</c:v>
                </c:pt>
                <c:pt idx="15">
                  <c:v>-0.12924416889058676</c:v>
                </c:pt>
                <c:pt idx="16">
                  <c:v>0.62619603947763736</c:v>
                </c:pt>
                <c:pt idx="17">
                  <c:v>2.3502566160742653</c:v>
                </c:pt>
                <c:pt idx="18">
                  <c:v>0.88241995155562236</c:v>
                </c:pt>
                <c:pt idx="19">
                  <c:v>-8.2730449903998721E-2</c:v>
                </c:pt>
                <c:pt idx="20">
                  <c:v>-7.4930299253633592E-2</c:v>
                </c:pt>
                <c:pt idx="21">
                  <c:v>1.3640012641925212</c:v>
                </c:pt>
                <c:pt idx="22">
                  <c:v>8.2050654892859676E-2</c:v>
                </c:pt>
                <c:pt idx="23">
                  <c:v>0.35321234506747601</c:v>
                </c:pt>
                <c:pt idx="24">
                  <c:v>5.2883932704605572</c:v>
                </c:pt>
                <c:pt idx="25">
                  <c:v>-2.5977782643275411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9.2602701567278558</c:v>
                </c:pt>
                <c:pt idx="1">
                  <c:v>10.752092101848241</c:v>
                </c:pt>
                <c:pt idx="2">
                  <c:v>12.731539905097586</c:v>
                </c:pt>
                <c:pt idx="3">
                  <c:v>8.3478111963417589</c:v>
                </c:pt>
                <c:pt idx="4">
                  <c:v>7.7442272521466027</c:v>
                </c:pt>
                <c:pt idx="5">
                  <c:v>12.033720172674634</c:v>
                </c:pt>
                <c:pt idx="6">
                  <c:v>1.972817927832194</c:v>
                </c:pt>
                <c:pt idx="7">
                  <c:v>9.7768836329393967</c:v>
                </c:pt>
                <c:pt idx="8">
                  <c:v>0.41409613291216407</c:v>
                </c:pt>
                <c:pt idx="9">
                  <c:v>3.8429337740770482</c:v>
                </c:pt>
                <c:pt idx="10">
                  <c:v>8.6642034267930299</c:v>
                </c:pt>
                <c:pt idx="11">
                  <c:v>11.351867828157912</c:v>
                </c:pt>
                <c:pt idx="12">
                  <c:v>1.5882190085029175</c:v>
                </c:pt>
                <c:pt idx="13">
                  <c:v>2.8605408180367866</c:v>
                </c:pt>
                <c:pt idx="14">
                  <c:v>2.9436187799610942</c:v>
                </c:pt>
                <c:pt idx="15">
                  <c:v>3.9550607473941648</c:v>
                </c:pt>
                <c:pt idx="16">
                  <c:v>3.5473530851570709</c:v>
                </c:pt>
                <c:pt idx="17">
                  <c:v>13.736405269573705</c:v>
                </c:pt>
                <c:pt idx="18">
                  <c:v>4.1950820325154519</c:v>
                </c:pt>
                <c:pt idx="19">
                  <c:v>-5.4791148185978078E-3</c:v>
                </c:pt>
                <c:pt idx="20">
                  <c:v>9.8644242004714737</c:v>
                </c:pt>
                <c:pt idx="21">
                  <c:v>3.6114420908314577</c:v>
                </c:pt>
                <c:pt idx="22">
                  <c:v>2.4730290480878265</c:v>
                </c:pt>
                <c:pt idx="23">
                  <c:v>4.3242653646520228</c:v>
                </c:pt>
                <c:pt idx="24">
                  <c:v>9.0993416447025677</c:v>
                </c:pt>
                <c:pt idx="25">
                  <c:v>10.001904136415932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44960.52715277778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automation/Data/Results/Workbooks/LSIPs/CI_LSIP/CI_LSIP_Database.Main.xlsx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Cornwall and the Isles of Scilly</v>
      </c>
      <c r="L1" s="19" t="str">
        <f>CONCATENATE("Industry Table 1.1  Employment by Industry Sector (SIC 2007), ",B$5,"-",F$5,", ",Info!B5)</f>
        <v>Industry Table 1.1  Employment by Industry Sector (SIC 2007), 2015-2035, Cornwall and the Isles of Scilly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10.481999999999996</v>
      </c>
      <c r="N5" s="11">
        <f t="shared" si="1"/>
        <v>10.01800000000001</v>
      </c>
      <c r="O5" s="11">
        <f t="shared" si="1"/>
        <v>11.208000000000007</v>
      </c>
      <c r="P5" s="11">
        <f t="shared" si="1"/>
        <v>11.240999999999998</v>
      </c>
      <c r="Q5" s="11">
        <f t="shared" si="1"/>
        <v>11.281000000000009</v>
      </c>
      <c r="R5" s="40">
        <f t="shared" ref="R5:R10" si="2">IF(D$5-B$5 &lt;&gt; 0,(EXP(LN(D7/B7)/(D$5-B$5))-1)*100,0)</f>
        <v>1.348375861124862</v>
      </c>
      <c r="S5" s="40">
        <f t="shared" si="0"/>
        <v>4.3289937977508686E-2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18.374000000000002</v>
      </c>
      <c r="N6" s="11">
        <f t="shared" si="1"/>
        <v>17.211000000000009</v>
      </c>
      <c r="O6" s="11">
        <f t="shared" si="1"/>
        <v>17.249000000000006</v>
      </c>
      <c r="P6" s="11">
        <f t="shared" si="1"/>
        <v>16.417000000000009</v>
      </c>
      <c r="Q6" s="11">
        <f t="shared" si="1"/>
        <v>14.822999999999983</v>
      </c>
      <c r="R6" s="40">
        <f t="shared" si="2"/>
        <v>-1.2556985012153632</v>
      </c>
      <c r="S6" s="40">
        <f t="shared" si="0"/>
        <v>-1.0054059417560657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10.481999999999996</v>
      </c>
      <c r="C7" s="11">
        <f t="array" ref="C7:C12">MMULT(aggregation!$B$3:$W$8,'Ind T2'!C5:C26)</f>
        <v>10.01800000000001</v>
      </c>
      <c r="D7" s="11">
        <f t="array" ref="D7:D12">MMULT(aggregation!$B$3:$W$8,'Ind T2'!D5:D26)</f>
        <v>11.208000000000007</v>
      </c>
      <c r="E7" s="11">
        <f t="array" ref="E7:E12">MMULT(aggregation!$B$3:$W$8,'Ind T2'!E5:E26)</f>
        <v>11.240999999999998</v>
      </c>
      <c r="F7" s="11">
        <f t="array" ref="F7:F12">MMULT(aggregation!$B$3:$W$8,'Ind T2'!F5:F26)</f>
        <v>11.281000000000009</v>
      </c>
      <c r="G7" s="11"/>
      <c r="H7" s="11">
        <f>F7-D7</f>
        <v>7.3000000000002174E-2</v>
      </c>
      <c r="I7" s="11">
        <f t="array" ref="I7:I12">MMULT(aggregation!$B$3:$W$8,'RD T1'!AB7:AB28)</f>
        <v>5.4048389748575163</v>
      </c>
      <c r="J7" s="11">
        <f>SUM(H7:I7)</f>
        <v>5.4778389748575185</v>
      </c>
      <c r="K7" s="11"/>
      <c r="L7" t="str">
        <f t="shared" si="1"/>
        <v>Construction</v>
      </c>
      <c r="M7" s="11">
        <f t="shared" si="1"/>
        <v>21.935000000000013</v>
      </c>
      <c r="N7" s="11">
        <f t="shared" si="1"/>
        <v>24.212999999999994</v>
      </c>
      <c r="O7" s="11">
        <f t="shared" si="1"/>
        <v>23.987999999999982</v>
      </c>
      <c r="P7" s="11">
        <f t="shared" si="1"/>
        <v>25.155999999999917</v>
      </c>
      <c r="Q7" s="11">
        <f t="shared" si="1"/>
        <v>26.665000000000006</v>
      </c>
      <c r="R7" s="40">
        <f>IF(D$5-B$5 &lt;&gt; 0,(EXP(LN(D9/B9)/(D$5-B$5))-1)*100,0)</f>
        <v>1.8055091588108141</v>
      </c>
      <c r="S7" s="40">
        <f t="shared" si="0"/>
        <v>0.70781417136056568</v>
      </c>
    </row>
    <row r="8" spans="1:19" x14ac:dyDescent="0.2">
      <c r="A8" t="str">
        <f>name!C5</f>
        <v>Manufacturing</v>
      </c>
      <c r="B8" s="11">
        <v>18.374000000000002</v>
      </c>
      <c r="C8" s="11">
        <v>17.211000000000009</v>
      </c>
      <c r="D8" s="11">
        <v>17.249000000000006</v>
      </c>
      <c r="E8" s="11">
        <v>16.417000000000009</v>
      </c>
      <c r="F8" s="11">
        <v>14.822999999999983</v>
      </c>
      <c r="G8" s="11"/>
      <c r="H8" s="11">
        <f t="shared" ref="H8:H12" si="3">F8-D8</f>
        <v>-2.4260000000000232</v>
      </c>
      <c r="I8" s="11">
        <v>6.8857860802092734</v>
      </c>
      <c r="J8" s="11">
        <f t="shared" ref="J8:J12" si="4">SUM(H8:I8)</f>
        <v>4.4597860802092502</v>
      </c>
      <c r="K8" s="11"/>
      <c r="L8" t="str">
        <f t="shared" si="1"/>
        <v>Trade, accomod. and transport</v>
      </c>
      <c r="M8" s="11">
        <f t="shared" si="1"/>
        <v>82.779999999999831</v>
      </c>
      <c r="N8" s="11">
        <f t="shared" si="1"/>
        <v>89.315999999999832</v>
      </c>
      <c r="O8" s="11">
        <f t="shared" si="1"/>
        <v>88.083999999999833</v>
      </c>
      <c r="P8" s="11">
        <f t="shared" si="1"/>
        <v>91.845999999999876</v>
      </c>
      <c r="Q8" s="11">
        <f t="shared" si="1"/>
        <v>98.75500000000001</v>
      </c>
      <c r="R8" s="40">
        <f t="shared" si="2"/>
        <v>1.2498343213296792</v>
      </c>
      <c r="S8" s="40">
        <f t="shared" si="0"/>
        <v>0.76525408797702976</v>
      </c>
    </row>
    <row r="9" spans="1:19" x14ac:dyDescent="0.2">
      <c r="A9" t="str">
        <f>name!C6</f>
        <v>Construction</v>
      </c>
      <c r="B9" s="11">
        <v>21.935000000000013</v>
      </c>
      <c r="C9" s="11">
        <v>24.212999999999994</v>
      </c>
      <c r="D9" s="11">
        <v>23.987999999999982</v>
      </c>
      <c r="E9" s="11">
        <v>25.155999999999917</v>
      </c>
      <c r="F9" s="11">
        <v>26.665000000000006</v>
      </c>
      <c r="G9" s="11"/>
      <c r="H9" s="11">
        <f t="shared" si="3"/>
        <v>2.6770000000000245</v>
      </c>
      <c r="I9" s="11">
        <v>10.554112014325039</v>
      </c>
      <c r="J9" s="11">
        <f t="shared" si="4"/>
        <v>13.231112014325063</v>
      </c>
      <c r="K9" s="11"/>
      <c r="L9" t="str">
        <f t="shared" si="1"/>
        <v>Business and other services</v>
      </c>
      <c r="M9" s="11">
        <f t="shared" si="1"/>
        <v>64.441000000000017</v>
      </c>
      <c r="N9" s="11">
        <f t="shared" si="1"/>
        <v>67.236000000000018</v>
      </c>
      <c r="O9" s="11">
        <f t="shared" si="1"/>
        <v>64.52600000000001</v>
      </c>
      <c r="P9" s="11">
        <f t="shared" si="1"/>
        <v>69.921999999999954</v>
      </c>
      <c r="Q9" s="11">
        <f t="shared" si="1"/>
        <v>76.41599999999994</v>
      </c>
      <c r="R9" s="40">
        <f t="shared" si="2"/>
        <v>2.6366812506228854E-2</v>
      </c>
      <c r="S9" s="40">
        <f t="shared" si="0"/>
        <v>1.1338725177183484</v>
      </c>
    </row>
    <row r="10" spans="1:19" x14ac:dyDescent="0.2">
      <c r="A10" t="str">
        <f>name!C7</f>
        <v>Trade, accomod. and transport</v>
      </c>
      <c r="B10" s="11">
        <v>82.779999999999831</v>
      </c>
      <c r="C10" s="11">
        <v>89.315999999999832</v>
      </c>
      <c r="D10" s="11">
        <v>88.083999999999833</v>
      </c>
      <c r="E10" s="11">
        <v>91.845999999999876</v>
      </c>
      <c r="F10" s="11">
        <v>98.75500000000001</v>
      </c>
      <c r="G10" s="11"/>
      <c r="H10" s="11">
        <f t="shared" si="3"/>
        <v>10.671000000000177</v>
      </c>
      <c r="I10" s="11">
        <v>44.503736435574069</v>
      </c>
      <c r="J10" s="11">
        <f t="shared" si="4"/>
        <v>55.174736435574246</v>
      </c>
      <c r="K10" s="11"/>
      <c r="L10" t="str">
        <f t="shared" si="1"/>
        <v>Non-marketed services</v>
      </c>
      <c r="M10" s="11">
        <f t="shared" si="1"/>
        <v>66.308999999999997</v>
      </c>
      <c r="N10" s="11">
        <f t="shared" si="1"/>
        <v>65.725999999999985</v>
      </c>
      <c r="O10" s="11">
        <f t="shared" si="1"/>
        <v>64.015999999999934</v>
      </c>
      <c r="P10" s="11">
        <f t="shared" si="1"/>
        <v>67.110999999999933</v>
      </c>
      <c r="Q10" s="11">
        <f t="shared" si="1"/>
        <v>71.905000000000072</v>
      </c>
      <c r="R10" s="40">
        <f t="shared" si="2"/>
        <v>-0.70138041502930681</v>
      </c>
      <c r="S10" s="40">
        <f t="shared" si="0"/>
        <v>0.77776064126440225</v>
      </c>
    </row>
    <row r="11" spans="1:19" x14ac:dyDescent="0.2">
      <c r="A11" t="str">
        <f>name!C8</f>
        <v>Business and other services</v>
      </c>
      <c r="B11" s="11">
        <v>64.441000000000017</v>
      </c>
      <c r="C11" s="11">
        <v>67.236000000000018</v>
      </c>
      <c r="D11" s="11">
        <v>64.52600000000001</v>
      </c>
      <c r="E11" s="11">
        <v>69.921999999999954</v>
      </c>
      <c r="F11" s="11">
        <v>76.41599999999994</v>
      </c>
      <c r="G11" s="11"/>
      <c r="H11" s="11">
        <f t="shared" si="3"/>
        <v>11.88999999999993</v>
      </c>
      <c r="I11" s="11">
        <v>34.623541297465891</v>
      </c>
      <c r="J11" s="11">
        <f t="shared" si="4"/>
        <v>46.513541297465821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66.308999999999997</v>
      </c>
      <c r="C12" s="11">
        <v>65.725999999999985</v>
      </c>
      <c r="D12" s="11">
        <v>64.015999999999934</v>
      </c>
      <c r="E12" s="11">
        <v>67.110999999999933</v>
      </c>
      <c r="F12" s="11">
        <v>71.905000000000072</v>
      </c>
      <c r="G12" s="11"/>
      <c r="H12" s="11">
        <f t="shared" si="3"/>
        <v>7.8890000000001379</v>
      </c>
      <c r="I12" s="11">
        <v>36.34165581660028</v>
      </c>
      <c r="J12" s="11">
        <f t="shared" si="4"/>
        <v>44.230655816600418</v>
      </c>
      <c r="K12" s="11"/>
      <c r="L12" s="24" t="str">
        <f t="shared" ref="L12:Q12" si="5">A14</f>
        <v>All industries</v>
      </c>
      <c r="M12" s="34">
        <f t="shared" si="5"/>
        <v>264.32099999999991</v>
      </c>
      <c r="N12" s="34">
        <f t="shared" si="5"/>
        <v>273.71999999999986</v>
      </c>
      <c r="O12" s="34">
        <f t="shared" si="5"/>
        <v>269.0709999999998</v>
      </c>
      <c r="P12" s="34">
        <f t="shared" si="5"/>
        <v>281.6929999999997</v>
      </c>
      <c r="Q12" s="34">
        <f t="shared" si="5"/>
        <v>299.84500000000003</v>
      </c>
      <c r="R12" s="43">
        <f>IF(D$5-B$5 &lt;&gt; 0,(EXP(LN(D14/B14)/(D$5-B$5))-1)*100,0)</f>
        <v>0.3568554518623035</v>
      </c>
      <c r="S12" s="43">
        <f>F41</f>
        <v>0.72454816770322061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264.32099999999991</v>
      </c>
      <c r="C14" s="34">
        <f t="shared" ref="C14:F14" si="6">SUM(C7:C12)</f>
        <v>273.71999999999986</v>
      </c>
      <c r="D14" s="34">
        <f t="shared" si="6"/>
        <v>269.0709999999998</v>
      </c>
      <c r="E14" s="34">
        <f t="shared" si="6"/>
        <v>281.6929999999997</v>
      </c>
      <c r="F14" s="34">
        <f t="shared" si="6"/>
        <v>299.84500000000003</v>
      </c>
      <c r="G14" s="34"/>
      <c r="H14" s="34">
        <f>SUM(H7:H12)</f>
        <v>30.77400000000025</v>
      </c>
      <c r="I14" s="34">
        <f>SUM(I7:I12)</f>
        <v>138.31367061903205</v>
      </c>
      <c r="J14" s="34">
        <f t="shared" ref="J14" si="7">SUM(J7:J12)</f>
        <v>169.08767061903234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3.9656326966075337</v>
      </c>
      <c r="C20" s="18">
        <f t="shared" si="8"/>
        <v>3.6599444688002394</v>
      </c>
      <c r="D20" s="18">
        <f t="shared" si="8"/>
        <v>4.1654433216511686</v>
      </c>
      <c r="E20" s="18">
        <f t="shared" si="8"/>
        <v>3.9905144962778665</v>
      </c>
      <c r="F20" s="18">
        <f t="shared" si="8"/>
        <v>3.7622771765412155</v>
      </c>
      <c r="G20" s="351"/>
      <c r="H20" s="40">
        <f>IF(D7&gt;0,(H7/D7)*100,0)</f>
        <v>0.65132048536761356</v>
      </c>
      <c r="I20" s="40">
        <f>IF(D7&gt;0,(I7/D7)*100,0)</f>
        <v>48.223045814217635</v>
      </c>
      <c r="J20" s="40">
        <f>IF(D7&gt;0,(J7/D7)*100,0)</f>
        <v>48.874366299585255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6.9513962189913059</v>
      </c>
      <c r="C21" s="18">
        <f t="shared" si="8"/>
        <v>6.2878123629986922</v>
      </c>
      <c r="D21" s="18">
        <f t="shared" si="8"/>
        <v>6.4105756473198587</v>
      </c>
      <c r="E21" s="18">
        <f t="shared" si="8"/>
        <v>5.827975846045172</v>
      </c>
      <c r="F21" s="18">
        <f t="shared" si="8"/>
        <v>4.9435541696543153</v>
      </c>
      <c r="G21" s="351"/>
      <c r="H21" s="40">
        <f t="shared" ref="H21:H25" si="9">IF(D8&gt;0,(H8/D8)*100,0)</f>
        <v>-14.064583454113411</v>
      </c>
      <c r="I21" s="40">
        <f t="shared" ref="I21:I25" si="10">IF(D8&gt;0,(I8/D8)*100,0)</f>
        <v>39.919914662932754</v>
      </c>
      <c r="J21" s="40">
        <f t="shared" ref="J21:J27" si="11">IF(D8&gt;0,(J8/D8)*100,0)</f>
        <v>25.855331208819344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8.2986217515823633</v>
      </c>
      <c r="C22" s="18">
        <f t="shared" si="8"/>
        <v>8.8459009206488393</v>
      </c>
      <c r="D22" s="18">
        <f t="shared" si="8"/>
        <v>8.9151190577951542</v>
      </c>
      <c r="E22" s="18">
        <f t="shared" si="8"/>
        <v>8.9302893575630016</v>
      </c>
      <c r="F22" s="18">
        <f t="shared" si="8"/>
        <v>8.8929280128066175</v>
      </c>
      <c r="G22" s="351"/>
      <c r="H22" s="40">
        <f t="shared" si="9"/>
        <v>11.159746539936744</v>
      </c>
      <c r="I22" s="40">
        <f t="shared" si="10"/>
        <v>43.997465459083905</v>
      </c>
      <c r="J22" s="40">
        <f t="shared" si="11"/>
        <v>55.157211999020653</v>
      </c>
      <c r="K22" s="351"/>
    </row>
    <row r="23" spans="1:12" x14ac:dyDescent="0.2">
      <c r="A23" t="str">
        <f>$A$10</f>
        <v>Trade, accomod. and transport</v>
      </c>
      <c r="B23" s="18">
        <f t="shared" si="8"/>
        <v>31.317980788510884</v>
      </c>
      <c r="C23" s="18">
        <f t="shared" si="8"/>
        <v>32.630425252082375</v>
      </c>
      <c r="D23" s="18">
        <f t="shared" si="8"/>
        <v>32.736340965767361</v>
      </c>
      <c r="E23" s="18">
        <f t="shared" si="8"/>
        <v>32.604999059259541</v>
      </c>
      <c r="F23" s="18">
        <f t="shared" si="8"/>
        <v>32.935349930797578</v>
      </c>
      <c r="G23" s="351"/>
      <c r="H23" s="40">
        <f t="shared" si="9"/>
        <v>12.114572453567273</v>
      </c>
      <c r="I23" s="40">
        <f t="shared" si="10"/>
        <v>50.524200122126786</v>
      </c>
      <c r="J23" s="40">
        <f t="shared" si="11"/>
        <v>62.638772575694055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24.379826044847</v>
      </c>
      <c r="C24" s="18">
        <f t="shared" si="8"/>
        <v>24.563787812363021</v>
      </c>
      <c r="D24" s="18">
        <f t="shared" si="8"/>
        <v>23.981031028984937</v>
      </c>
      <c r="E24" s="18">
        <f t="shared" si="8"/>
        <v>24.822058056110741</v>
      </c>
      <c r="F24" s="18">
        <f t="shared" si="8"/>
        <v>25.485167336457149</v>
      </c>
      <c r="G24" s="351"/>
      <c r="H24" s="40">
        <f t="shared" si="9"/>
        <v>18.426680717850058</v>
      </c>
      <c r="I24" s="40">
        <f t="shared" si="10"/>
        <v>53.658279294340097</v>
      </c>
      <c r="J24" s="40">
        <f t="shared" si="11"/>
        <v>72.084960012190152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25.08654249946089</v>
      </c>
      <c r="C25" s="18">
        <f t="shared" si="8"/>
        <v>24.012129183106833</v>
      </c>
      <c r="D25" s="18">
        <f t="shared" si="8"/>
        <v>23.791489978481508</v>
      </c>
      <c r="E25" s="18">
        <f t="shared" si="8"/>
        <v>23.824163184743679</v>
      </c>
      <c r="F25" s="18">
        <f t="shared" si="8"/>
        <v>23.980723373743125</v>
      </c>
      <c r="G25" s="351"/>
      <c r="H25" s="40">
        <f t="shared" si="9"/>
        <v>12.323481629592829</v>
      </c>
      <c r="I25" s="40">
        <f t="shared" si="10"/>
        <v>56.769644802237437</v>
      </c>
      <c r="J25" s="40">
        <f t="shared" si="11"/>
        <v>69.093126431830271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11.437129976846361</v>
      </c>
      <c r="I27" s="43">
        <f>IF(D14&gt;0,(I14/D14)*100,0)</f>
        <v>51.404153780612603</v>
      </c>
      <c r="J27" s="43">
        <f t="shared" si="11"/>
        <v>62.841283757458989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Cornwall and the Isles of Scilly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-1.12551874245711</v>
      </c>
      <c r="C34" s="18">
        <f t="shared" si="12"/>
        <v>11.87861848672387</v>
      </c>
      <c r="D34" s="18">
        <f t="shared" si="12"/>
        <v>5.8817279481315765E-2</v>
      </c>
      <c r="E34" s="18">
        <f t="shared" si="12"/>
        <v>3.5527170836258115E-2</v>
      </c>
      <c r="F34" s="18">
        <f t="shared" ref="F34:F39" si="13">IF(F$5-D$5 &lt;&gt; 0,(EXP(LN(F7/D7)/(F$5-D$5))-1)*100,0)</f>
        <v>4.3289937977508686E-2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-1.621409014779307</v>
      </c>
      <c r="C35" s="18">
        <f t="shared" si="12"/>
        <v>0.2207890302713178</v>
      </c>
      <c r="D35" s="18">
        <f t="shared" si="12"/>
        <v>-0.98386382752380097</v>
      </c>
      <c r="E35" s="18">
        <f t="shared" si="12"/>
        <v>-1.0161752412817249</v>
      </c>
      <c r="F35" s="18">
        <f t="shared" si="13"/>
        <v>-1.0054059417560657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2.5009146636171931</v>
      </c>
      <c r="C36" s="18">
        <f t="shared" si="12"/>
        <v>-0.92925288068398393</v>
      </c>
      <c r="D36" s="18">
        <f t="shared" si="12"/>
        <v>0.95538961242103149</v>
      </c>
      <c r="E36" s="18">
        <f t="shared" si="12"/>
        <v>0.5842542197771694</v>
      </c>
      <c r="F36" s="18">
        <f t="shared" si="13"/>
        <v>0.70781417136056568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1.9180159809456754</v>
      </c>
      <c r="C37" s="18">
        <f t="shared" si="12"/>
        <v>-1.3793721169779283</v>
      </c>
      <c r="D37" s="18">
        <f>IF(E$5-D$5 &lt;&gt; 0,(EXP(LN(E10/D10)/(E$5-D$5))-1)*100,0)</f>
        <v>0.83995512914740722</v>
      </c>
      <c r="E37" s="18">
        <f t="shared" si="12"/>
        <v>0.72792432157120501</v>
      </c>
      <c r="F37" s="18">
        <f t="shared" si="13"/>
        <v>0.76525408797702976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1.067122110050156</v>
      </c>
      <c r="C38" s="18">
        <f t="shared" si="12"/>
        <v>-4.0305788565649481</v>
      </c>
      <c r="D38" s="18">
        <f t="shared" si="12"/>
        <v>1.6192112452071195</v>
      </c>
      <c r="E38" s="18">
        <f t="shared" si="12"/>
        <v>0.89207309843479798</v>
      </c>
      <c r="F38" s="18">
        <f t="shared" si="13"/>
        <v>1.1338725177183484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-0.22053269790064389</v>
      </c>
      <c r="C39" s="18">
        <f t="shared" si="12"/>
        <v>-2.6017101299334322</v>
      </c>
      <c r="D39" s="18">
        <f t="shared" si="12"/>
        <v>0.94877082008189007</v>
      </c>
      <c r="E39" s="18">
        <f t="shared" si="12"/>
        <v>0.69236421864440345</v>
      </c>
      <c r="F39" s="18">
        <f t="shared" si="13"/>
        <v>0.77776064126440225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0.87736176504185082</v>
      </c>
      <c r="C41" s="18">
        <f>IF(D$5-C$5 &lt;&gt; 0,(EXP(LN(D14/C14)/(D$5-C$5))-1)*100,0)</f>
        <v>-1.6984509717960172</v>
      </c>
      <c r="D41" s="18">
        <f>IF(E$5-D$5 &lt;&gt; 0,(EXP(LN(E14/D14)/(E$5-D$5))-1)*100,0)</f>
        <v>0.92106675473020427</v>
      </c>
      <c r="E41" s="18">
        <f>IF(F$5-E$5 &lt;&gt; 0,(EXP(LN(F14/E14)/(F$5-E$5))-1)*100,0)</f>
        <v>0.62643242238205055</v>
      </c>
      <c r="F41" s="18">
        <f>IF(F$5-D$5 &lt;&gt; 0,(EXP(LN(F14/D14)/(F$5-D$5))-1)*100,0)</f>
        <v>0.72454816770322061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-0.4639999999999862</v>
      </c>
      <c r="C45" s="27">
        <f>D7-C7</f>
        <v>1.1899999999999977</v>
      </c>
      <c r="D45" s="27">
        <f>E7-D7</f>
        <v>3.2999999999990592E-2</v>
      </c>
      <c r="E45" s="27">
        <f>F7-E7</f>
        <v>4.0000000000011582E-2</v>
      </c>
      <c r="F45" s="27">
        <f>F7-D7</f>
        <v>7.3000000000002174E-2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-1.1629999999999932</v>
      </c>
      <c r="C46" s="27">
        <f>D8-C8</f>
        <v>3.7999999999996703E-2</v>
      </c>
      <c r="D46" s="27">
        <f t="shared" si="14"/>
        <v>-0.83199999999999719</v>
      </c>
      <c r="E46" s="27">
        <f t="shared" si="14"/>
        <v>-1.5940000000000261</v>
      </c>
      <c r="F46" s="27">
        <f t="shared" ref="F46:F52" si="15">F8-D8</f>
        <v>-2.4260000000000232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2.2779999999999809</v>
      </c>
      <c r="C47" s="27">
        <f t="shared" ref="C47:C50" si="16">D9-C9</f>
        <v>-0.22500000000001208</v>
      </c>
      <c r="D47" s="27">
        <f t="shared" si="14"/>
        <v>1.1679999999999353</v>
      </c>
      <c r="E47" s="27">
        <f t="shared" si="14"/>
        <v>1.5090000000000892</v>
      </c>
      <c r="F47" s="27">
        <f t="shared" si="15"/>
        <v>2.6770000000000245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6.5360000000000014</v>
      </c>
      <c r="C48" s="27">
        <f t="shared" si="16"/>
        <v>-1.2319999999999993</v>
      </c>
      <c r="D48" s="27">
        <f t="shared" si="14"/>
        <v>3.7620000000000431</v>
      </c>
      <c r="E48" s="27">
        <f t="shared" si="14"/>
        <v>6.9090000000001339</v>
      </c>
      <c r="F48" s="27">
        <f t="shared" si="15"/>
        <v>10.671000000000177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2.7950000000000017</v>
      </c>
      <c r="C49" s="27">
        <f t="shared" si="16"/>
        <v>-2.710000000000008</v>
      </c>
      <c r="D49" s="27">
        <f t="shared" si="14"/>
        <v>5.395999999999944</v>
      </c>
      <c r="E49" s="27">
        <f t="shared" si="14"/>
        <v>6.4939999999999856</v>
      </c>
      <c r="F49" s="27">
        <f t="shared" si="15"/>
        <v>11.88999999999993</v>
      </c>
    </row>
    <row r="50" spans="1:6" x14ac:dyDescent="0.2">
      <c r="A50" t="str">
        <f>$A$12</f>
        <v>Non-marketed services</v>
      </c>
      <c r="B50" s="27">
        <f t="shared" si="14"/>
        <v>-0.58300000000001262</v>
      </c>
      <c r="C50" s="27">
        <f t="shared" si="16"/>
        <v>-1.7100000000000506</v>
      </c>
      <c r="D50" s="27">
        <f t="shared" si="14"/>
        <v>3.0949999999999989</v>
      </c>
      <c r="E50" s="27">
        <f t="shared" si="14"/>
        <v>4.794000000000139</v>
      </c>
      <c r="F50" s="27">
        <f t="shared" si="15"/>
        <v>7.8890000000001379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9.3989999999999441</v>
      </c>
      <c r="C52" s="29">
        <f>D14-C14</f>
        <v>-4.6490000000000578</v>
      </c>
      <c r="D52" s="29">
        <f t="shared" si="14"/>
        <v>12.6219999999999</v>
      </c>
      <c r="E52" s="29">
        <f t="shared" si="14"/>
        <v>18.152000000000328</v>
      </c>
      <c r="F52" s="29">
        <f t="shared" si="15"/>
        <v>30.774000000000228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Cornwall and the Isles of Scilly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7.0120000000000013</v>
      </c>
      <c r="C5" s="11">
        <v>6.8020000000000085</v>
      </c>
      <c r="D5" s="11">
        <v>8.003000000000009</v>
      </c>
      <c r="E5" s="11">
        <v>8.215999999999994</v>
      </c>
      <c r="F5" s="11">
        <v>8.3890000000000082</v>
      </c>
      <c r="G5" s="10"/>
    </row>
    <row r="6" spans="1:7" x14ac:dyDescent="0.2">
      <c r="A6" s="10" t="str">
        <f>name!B5</f>
        <v>Mining and quarrying</v>
      </c>
      <c r="B6" s="11">
        <v>1.0519999999999963</v>
      </c>
      <c r="C6" s="11">
        <v>0.76900000000000046</v>
      </c>
      <c r="D6" s="11">
        <v>0.78100000000000147</v>
      </c>
      <c r="E6" s="11">
        <v>0.55700000000000105</v>
      </c>
      <c r="F6" s="11">
        <v>0.32999999999999979</v>
      </c>
    </row>
    <row r="7" spans="1:7" x14ac:dyDescent="0.2">
      <c r="A7" s="10" t="str">
        <f>name!B6</f>
        <v>Food drink and tobacco</v>
      </c>
      <c r="B7" s="11">
        <v>6.6880000000000042</v>
      </c>
      <c r="C7" s="11">
        <v>5.0900000000000052</v>
      </c>
      <c r="D7" s="11">
        <v>5.1849999999999969</v>
      </c>
      <c r="E7" s="11">
        <v>4.8739999999999997</v>
      </c>
      <c r="F7" s="11">
        <v>4.1129999999999969</v>
      </c>
      <c r="G7" s="11"/>
    </row>
    <row r="8" spans="1:7" x14ac:dyDescent="0.2">
      <c r="A8" s="10" t="str">
        <f>name!B7</f>
        <v>Engineering</v>
      </c>
      <c r="B8" s="11">
        <v>2.3100000000000005</v>
      </c>
      <c r="C8" s="11">
        <v>2.2439999999999989</v>
      </c>
      <c r="D8" s="11">
        <v>2.1639999999999988</v>
      </c>
      <c r="E8" s="11">
        <v>2.04</v>
      </c>
      <c r="F8" s="11">
        <v>1.6089999999999998</v>
      </c>
      <c r="G8" s="11"/>
    </row>
    <row r="9" spans="1:7" x14ac:dyDescent="0.2">
      <c r="A9" s="10" t="str">
        <f>name!B8</f>
        <v>Rest of manufacturing</v>
      </c>
      <c r="B9" s="11">
        <v>9.3759999999999959</v>
      </c>
      <c r="C9" s="11">
        <v>9.8770000000000042</v>
      </c>
      <c r="D9" s="11">
        <v>9.900000000000011</v>
      </c>
      <c r="E9" s="11">
        <v>9.5030000000000072</v>
      </c>
      <c r="F9" s="11">
        <v>9.1009999999999867</v>
      </c>
      <c r="G9" s="11"/>
    </row>
    <row r="10" spans="1:7" x14ac:dyDescent="0.2">
      <c r="A10" s="10" t="str">
        <f>name!B9</f>
        <v>Electricity and gas</v>
      </c>
      <c r="B10" s="11">
        <v>0.52000000000000035</v>
      </c>
      <c r="C10" s="11">
        <v>0.6150000000000011</v>
      </c>
      <c r="D10" s="11">
        <v>0.68300000000000138</v>
      </c>
      <c r="E10" s="11">
        <v>0.66100000000000014</v>
      </c>
      <c r="F10" s="11">
        <v>0.65299999999999958</v>
      </c>
      <c r="G10" s="11"/>
    </row>
    <row r="11" spans="1:7" x14ac:dyDescent="0.2">
      <c r="A11" s="10" t="str">
        <f>name!B10</f>
        <v>Water and sewerage</v>
      </c>
      <c r="B11" s="11">
        <v>1.8979999999999984</v>
      </c>
      <c r="C11" s="11">
        <v>1.8319999999999985</v>
      </c>
      <c r="D11" s="11">
        <v>1.7409999999999961</v>
      </c>
      <c r="E11" s="11">
        <v>1.8070000000000035</v>
      </c>
      <c r="F11" s="11">
        <v>1.9090000000000018</v>
      </c>
      <c r="G11" s="11"/>
    </row>
    <row r="12" spans="1:7" x14ac:dyDescent="0.2">
      <c r="A12" s="10" t="str">
        <f>name!B11</f>
        <v>Construction</v>
      </c>
      <c r="B12" s="11">
        <v>21.935000000000013</v>
      </c>
      <c r="C12" s="11">
        <v>24.212999999999994</v>
      </c>
      <c r="D12" s="11">
        <v>23.987999999999982</v>
      </c>
      <c r="E12" s="11">
        <v>25.155999999999917</v>
      </c>
      <c r="F12" s="11">
        <v>26.665000000000006</v>
      </c>
      <c r="G12" s="11"/>
    </row>
    <row r="13" spans="1:7" x14ac:dyDescent="0.2">
      <c r="A13" s="10" t="str">
        <f>name!B12</f>
        <v>Wholesale and retail trade</v>
      </c>
      <c r="B13" s="11">
        <v>43.816999999999865</v>
      </c>
      <c r="C13" s="11">
        <v>43.916999999999902</v>
      </c>
      <c r="D13" s="11">
        <v>44.584999999999859</v>
      </c>
      <c r="E13" s="11">
        <v>44.646999999999984</v>
      </c>
      <c r="F13" s="11">
        <v>45.015999999999998</v>
      </c>
      <c r="G13" s="11"/>
    </row>
    <row r="14" spans="1:7" x14ac:dyDescent="0.2">
      <c r="A14" s="10" t="str">
        <f>name!B13</f>
        <v>Transport and storage</v>
      </c>
      <c r="B14" s="11">
        <v>9.1900000000000137</v>
      </c>
      <c r="C14" s="11">
        <v>8.3109999999999697</v>
      </c>
      <c r="D14" s="11">
        <v>8.1140000000000203</v>
      </c>
      <c r="E14" s="11">
        <v>8.2519999999999776</v>
      </c>
      <c r="F14" s="11">
        <v>8.1810000000000045</v>
      </c>
      <c r="G14" s="11"/>
    </row>
    <row r="15" spans="1:7" x14ac:dyDescent="0.2">
      <c r="A15" s="10" t="str">
        <f>name!B14</f>
        <v>Accommodation and food</v>
      </c>
      <c r="B15" s="11">
        <v>29.772999999999961</v>
      </c>
      <c r="C15" s="11">
        <v>37.087999999999965</v>
      </c>
      <c r="D15" s="11">
        <v>35.384999999999955</v>
      </c>
      <c r="E15" s="11">
        <v>38.946999999999917</v>
      </c>
      <c r="F15" s="11">
        <v>45.558000000000007</v>
      </c>
      <c r="G15" s="11"/>
    </row>
    <row r="16" spans="1:7" x14ac:dyDescent="0.2">
      <c r="A16" s="10" t="str">
        <f>name!B15</f>
        <v>Media</v>
      </c>
      <c r="B16" s="11">
        <v>1.1790000000000016</v>
      </c>
      <c r="C16" s="11">
        <v>1.8879999999999968</v>
      </c>
      <c r="D16" s="11">
        <v>1.7170000000000032</v>
      </c>
      <c r="E16" s="11">
        <v>1.6549999999999967</v>
      </c>
      <c r="F16" s="11">
        <v>1.6070000000000013</v>
      </c>
      <c r="G16" s="11"/>
    </row>
    <row r="17" spans="1:7" x14ac:dyDescent="0.2">
      <c r="A17" s="10" t="str">
        <f>name!B16</f>
        <v>Information technology</v>
      </c>
      <c r="B17" s="11">
        <v>4.112999999999988</v>
      </c>
      <c r="C17" s="11">
        <v>3.4069999999999974</v>
      </c>
      <c r="D17" s="11">
        <v>3.2899999999999947</v>
      </c>
      <c r="E17" s="11">
        <v>3.482999999999993</v>
      </c>
      <c r="F17" s="11">
        <v>3.6869999999999932</v>
      </c>
      <c r="G17" s="11"/>
    </row>
    <row r="18" spans="1:7" x14ac:dyDescent="0.2">
      <c r="A18" s="10" t="str">
        <f>name!B17</f>
        <v>Finance and insurance</v>
      </c>
      <c r="B18" s="11">
        <v>2.8249999999999975</v>
      </c>
      <c r="C18" s="11">
        <v>2.7019999999999977</v>
      </c>
      <c r="D18" s="11">
        <v>3.2249999999999983</v>
      </c>
      <c r="E18" s="11">
        <v>3.2210000000000005</v>
      </c>
      <c r="F18" s="11">
        <v>3.0219999999999994</v>
      </c>
      <c r="G18" s="11"/>
    </row>
    <row r="19" spans="1:7" x14ac:dyDescent="0.2">
      <c r="A19" s="10" t="str">
        <f>name!B18</f>
        <v>Real estate</v>
      </c>
      <c r="B19" s="11">
        <v>4.954999999999993</v>
      </c>
      <c r="C19" s="11">
        <v>5.6469999999999931</v>
      </c>
      <c r="D19" s="11">
        <v>5.8580000000000156</v>
      </c>
      <c r="E19" s="11">
        <v>5.262999999999999</v>
      </c>
      <c r="F19" s="11">
        <v>5.2970000000000006</v>
      </c>
      <c r="G19" s="11"/>
    </row>
    <row r="20" spans="1:7" x14ac:dyDescent="0.2">
      <c r="A20" s="10" t="str">
        <f>name!B19</f>
        <v>Professional services</v>
      </c>
      <c r="B20" s="11">
        <v>18.362000000000037</v>
      </c>
      <c r="C20" s="11">
        <v>18.541000000000018</v>
      </c>
      <c r="D20" s="11">
        <v>18.073999999999998</v>
      </c>
      <c r="E20" s="11">
        <v>19.311999999999983</v>
      </c>
      <c r="F20" s="11">
        <v>21.170999999999992</v>
      </c>
      <c r="G20" s="11"/>
    </row>
    <row r="21" spans="1:7" x14ac:dyDescent="0.2">
      <c r="A21" s="10" t="str">
        <f>name!B20</f>
        <v>Support services</v>
      </c>
      <c r="B21" s="11">
        <v>16.14</v>
      </c>
      <c r="C21" s="11">
        <v>16.52000000000001</v>
      </c>
      <c r="D21" s="11">
        <v>15.732999999999976</v>
      </c>
      <c r="E21" s="11">
        <v>18.282000000000011</v>
      </c>
      <c r="F21" s="11">
        <v>20.869999999999941</v>
      </c>
      <c r="G21" s="11"/>
    </row>
    <row r="22" spans="1:7" x14ac:dyDescent="0.2">
      <c r="A22" s="10" t="str">
        <f>name!B21</f>
        <v>Public admin. and defence</v>
      </c>
      <c r="B22" s="11">
        <v>8.7469999999999946</v>
      </c>
      <c r="C22" s="11">
        <v>8.64299999999999</v>
      </c>
      <c r="D22" s="11">
        <v>9.2639999999999656</v>
      </c>
      <c r="E22" s="11">
        <v>9.4009999999999838</v>
      </c>
      <c r="F22" s="11">
        <v>9.4240000000000137</v>
      </c>
      <c r="G22" s="11"/>
    </row>
    <row r="23" spans="1:7" x14ac:dyDescent="0.2">
      <c r="A23" s="10" t="str">
        <f>name!B22</f>
        <v>Education</v>
      </c>
      <c r="B23" s="11">
        <v>22.132000000000016</v>
      </c>
      <c r="C23" s="11">
        <v>21.288000000000011</v>
      </c>
      <c r="D23" s="11">
        <v>20.361999999999995</v>
      </c>
      <c r="E23" s="11">
        <v>20.833999999999993</v>
      </c>
      <c r="F23" s="11">
        <v>22.149000000000019</v>
      </c>
      <c r="G23" s="11"/>
    </row>
    <row r="24" spans="1:7" x14ac:dyDescent="0.2">
      <c r="A24" s="10" t="str">
        <f>name!B23</f>
        <v>Health and social work</v>
      </c>
      <c r="B24" s="11">
        <v>35.429999999999978</v>
      </c>
      <c r="C24" s="11">
        <v>35.794999999999987</v>
      </c>
      <c r="D24" s="11">
        <v>34.389999999999972</v>
      </c>
      <c r="E24" s="11">
        <v>36.875999999999955</v>
      </c>
      <c r="F24" s="11">
        <v>40.332000000000043</v>
      </c>
      <c r="G24" s="11"/>
    </row>
    <row r="25" spans="1:7" x14ac:dyDescent="0.2">
      <c r="A25" s="10" t="str">
        <f>name!B24</f>
        <v>Arts and entertainment</v>
      </c>
      <c r="B25" s="11">
        <v>9.578000000000003</v>
      </c>
      <c r="C25" s="11">
        <v>9.7250000000000014</v>
      </c>
      <c r="D25" s="11">
        <v>8.6510000000000122</v>
      </c>
      <c r="E25" s="11">
        <v>10.355999999999989</v>
      </c>
      <c r="F25" s="11">
        <v>12.148000000000014</v>
      </c>
      <c r="G25" s="11"/>
    </row>
    <row r="26" spans="1:7" x14ac:dyDescent="0.2">
      <c r="A26" s="10" t="str">
        <f>name!B25</f>
        <v>Other services</v>
      </c>
      <c r="B26" s="11">
        <v>7.2889999999999988</v>
      </c>
      <c r="C26" s="11">
        <v>8.8060000000000009</v>
      </c>
      <c r="D26" s="11">
        <v>7.9780000000000104</v>
      </c>
      <c r="E26" s="11">
        <v>8.3499999999999925</v>
      </c>
      <c r="F26" s="11">
        <v>8.613999999999999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264.3209999999998</v>
      </c>
      <c r="C28" s="11">
        <f t="shared" ref="C28:F28" si="0">SUM(C5:C26)</f>
        <v>273.71999999999986</v>
      </c>
      <c r="D28" s="11">
        <f t="shared" si="0"/>
        <v>269.07099999999974</v>
      </c>
      <c r="E28" s="11">
        <f t="shared" si="0"/>
        <v>281.6929999999997</v>
      </c>
      <c r="F28" s="11">
        <f t="shared" si="0"/>
        <v>299.84499999999997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2.6528349998675878</v>
      </c>
      <c r="C32" s="18">
        <f t="shared" ref="C32:E32" si="1">C5/C$28*100</f>
        <v>2.4850211895367571</v>
      </c>
      <c r="D32" s="18">
        <f t="shared" si="1"/>
        <v>2.9743078964288299</v>
      </c>
      <c r="E32" s="18">
        <f t="shared" si="1"/>
        <v>2.9166503959984817</v>
      </c>
      <c r="F32" s="18">
        <f>F5/F$28*100</f>
        <v>2.7977788524070801</v>
      </c>
    </row>
    <row r="33" spans="1:6" x14ac:dyDescent="0.2">
      <c r="A33" t="str">
        <f>$A$6</f>
        <v>Mining and quarrying</v>
      </c>
      <c r="B33" s="18">
        <f t="shared" ref="B33:F53" si="2">B6/B$28*100</f>
        <v>0.39800091555343586</v>
      </c>
      <c r="C33" s="18">
        <f t="shared" si="2"/>
        <v>0.28094403039602545</v>
      </c>
      <c r="D33" s="18">
        <f t="shared" si="2"/>
        <v>0.29025796165324474</v>
      </c>
      <c r="E33" s="18">
        <f t="shared" si="2"/>
        <v>0.19773299301012151</v>
      </c>
      <c r="F33" s="18">
        <f t="shared" si="2"/>
        <v>0.11005686271240134</v>
      </c>
    </row>
    <row r="34" spans="1:6" x14ac:dyDescent="0.2">
      <c r="A34" t="str">
        <f>$A$7</f>
        <v>Food drink and tobacco</v>
      </c>
      <c r="B34" s="18">
        <f t="shared" si="2"/>
        <v>2.530256771122994</v>
      </c>
      <c r="C34" s="18">
        <f t="shared" si="2"/>
        <v>1.8595645184860472</v>
      </c>
      <c r="D34" s="18">
        <f t="shared" si="2"/>
        <v>1.9270006801178878</v>
      </c>
      <c r="E34" s="18">
        <f t="shared" si="2"/>
        <v>1.7302524379377566</v>
      </c>
      <c r="F34" s="18">
        <f t="shared" si="2"/>
        <v>1.3717087161700203</v>
      </c>
    </row>
    <row r="35" spans="1:6" x14ac:dyDescent="0.2">
      <c r="A35" t="str">
        <f>$A$8</f>
        <v>Engineering</v>
      </c>
      <c r="B35" s="18">
        <f t="shared" si="2"/>
        <v>0.87393737160498119</v>
      </c>
      <c r="C35" s="18">
        <f t="shared" si="2"/>
        <v>0.81981587023235414</v>
      </c>
      <c r="D35" s="18">
        <f t="shared" si="2"/>
        <v>0.8042486927242255</v>
      </c>
      <c r="E35" s="18">
        <f t="shared" si="2"/>
        <v>0.72419264944460893</v>
      </c>
      <c r="F35" s="18">
        <f t="shared" si="2"/>
        <v>0.53661058213410262</v>
      </c>
    </row>
    <row r="36" spans="1:6" x14ac:dyDescent="0.2">
      <c r="A36" t="str">
        <f>$A$9</f>
        <v>Rest of manufacturing</v>
      </c>
      <c r="B36" s="18">
        <f t="shared" si="2"/>
        <v>3.5472020762633325</v>
      </c>
      <c r="C36" s="18">
        <f t="shared" si="2"/>
        <v>3.6084319742802897</v>
      </c>
      <c r="D36" s="18">
        <f t="shared" si="2"/>
        <v>3.6793262744777477</v>
      </c>
      <c r="E36" s="18">
        <f t="shared" si="2"/>
        <v>3.3735307586628056</v>
      </c>
      <c r="F36" s="18">
        <f t="shared" si="2"/>
        <v>3.0352348713501938</v>
      </c>
    </row>
    <row r="37" spans="1:6" x14ac:dyDescent="0.2">
      <c r="A37" t="str">
        <f>$A$10</f>
        <v>Electricity and gas</v>
      </c>
      <c r="B37" s="18">
        <f t="shared" si="2"/>
        <v>0.19673049057774478</v>
      </c>
      <c r="C37" s="18">
        <f t="shared" si="2"/>
        <v>0.22468215694870725</v>
      </c>
      <c r="D37" s="18">
        <f t="shared" si="2"/>
        <v>0.25383634802710142</v>
      </c>
      <c r="E37" s="18">
        <f t="shared" si="2"/>
        <v>0.23465261827592482</v>
      </c>
      <c r="F37" s="18">
        <f t="shared" si="2"/>
        <v>0.21777918591272144</v>
      </c>
    </row>
    <row r="38" spans="1:6" x14ac:dyDescent="0.2">
      <c r="A38" t="str">
        <f>$A$11</f>
        <v>Water and sewerage</v>
      </c>
      <c r="B38" s="18">
        <f t="shared" si="2"/>
        <v>0.71806629060876725</v>
      </c>
      <c r="C38" s="18">
        <f t="shared" si="2"/>
        <v>0.66929709191874887</v>
      </c>
      <c r="D38" s="18">
        <f t="shared" si="2"/>
        <v>0.64704111554199373</v>
      </c>
      <c r="E38" s="18">
        <f t="shared" si="2"/>
        <v>0.64147848899333859</v>
      </c>
      <c r="F38" s="18">
        <f t="shared" si="2"/>
        <v>0.63666227550901366</v>
      </c>
    </row>
    <row r="39" spans="1:6" x14ac:dyDescent="0.2">
      <c r="A39" t="str">
        <f>$A$12</f>
        <v>Construction</v>
      </c>
      <c r="B39" s="18">
        <f t="shared" si="2"/>
        <v>8.2986217515823668</v>
      </c>
      <c r="C39" s="18">
        <f t="shared" si="2"/>
        <v>8.8459009206488393</v>
      </c>
      <c r="D39" s="18">
        <f t="shared" si="2"/>
        <v>8.915119057795156</v>
      </c>
      <c r="E39" s="18">
        <f t="shared" si="2"/>
        <v>8.9302893575630016</v>
      </c>
      <c r="F39" s="18">
        <f t="shared" si="2"/>
        <v>8.8929280128066193</v>
      </c>
    </row>
    <row r="40" spans="1:6" x14ac:dyDescent="0.2">
      <c r="A40" t="str">
        <f>$A$13</f>
        <v>Wholesale and retail trade</v>
      </c>
      <c r="B40" s="18">
        <f t="shared" si="2"/>
        <v>16.577192126240405</v>
      </c>
      <c r="C40" s="18">
        <f t="shared" si="2"/>
        <v>16.044498027181035</v>
      </c>
      <c r="D40" s="18">
        <f t="shared" si="2"/>
        <v>16.569975954301988</v>
      </c>
      <c r="E40" s="18">
        <f t="shared" si="2"/>
        <v>15.84952412733012</v>
      </c>
      <c r="F40" s="18">
        <f t="shared" si="2"/>
        <v>15.013090096549886</v>
      </c>
    </row>
    <row r="41" spans="1:6" x14ac:dyDescent="0.2">
      <c r="A41" t="str">
        <f>$A$14</f>
        <v>Transport and storage</v>
      </c>
      <c r="B41" s="18">
        <f t="shared" si="2"/>
        <v>3.4768330930951463</v>
      </c>
      <c r="C41" s="18">
        <f t="shared" si="2"/>
        <v>3.0363144819523504</v>
      </c>
      <c r="D41" s="18">
        <f t="shared" si="2"/>
        <v>3.0155609485972206</v>
      </c>
      <c r="E41" s="18">
        <f t="shared" si="2"/>
        <v>2.9294302662827922</v>
      </c>
      <c r="F41" s="18">
        <f t="shared" si="2"/>
        <v>2.7284096783338074</v>
      </c>
    </row>
    <row r="42" spans="1:6" x14ac:dyDescent="0.2">
      <c r="A42" t="str">
        <f>$A$15</f>
        <v>Accommodation and food</v>
      </c>
      <c r="B42" s="18">
        <f t="shared" si="2"/>
        <v>11.263955569175351</v>
      </c>
      <c r="C42" s="18">
        <f t="shared" si="2"/>
        <v>13.549612742948995</v>
      </c>
      <c r="D42" s="18">
        <f t="shared" si="2"/>
        <v>13.15080406286816</v>
      </c>
      <c r="E42" s="18">
        <f t="shared" si="2"/>
        <v>13.826044665646627</v>
      </c>
      <c r="F42" s="18">
        <f t="shared" si="2"/>
        <v>15.193850155913893</v>
      </c>
    </row>
    <row r="43" spans="1:6" x14ac:dyDescent="0.2">
      <c r="A43" t="str">
        <f>$A$16</f>
        <v>Media</v>
      </c>
      <c r="B43" s="18">
        <f t="shared" si="2"/>
        <v>0.44604855459838705</v>
      </c>
      <c r="C43" s="18">
        <f t="shared" si="2"/>
        <v>0.68975595499050046</v>
      </c>
      <c r="D43" s="18">
        <f t="shared" si="2"/>
        <v>0.63812153669477756</v>
      </c>
      <c r="E43" s="18">
        <f t="shared" si="2"/>
        <v>0.58751903668177707</v>
      </c>
      <c r="F43" s="18">
        <f t="shared" si="2"/>
        <v>0.53594357084493705</v>
      </c>
    </row>
    <row r="44" spans="1:6" x14ac:dyDescent="0.2">
      <c r="A44" t="str">
        <f>$A$17</f>
        <v>Information technology</v>
      </c>
      <c r="B44" s="18">
        <f t="shared" si="2"/>
        <v>1.5560625148966565</v>
      </c>
      <c r="C44" s="18">
        <f t="shared" si="2"/>
        <v>1.244702615811778</v>
      </c>
      <c r="D44" s="18">
        <f t="shared" si="2"/>
        <v>1.2227256003062381</v>
      </c>
      <c r="E44" s="18">
        <f t="shared" si="2"/>
        <v>1.2364524500076313</v>
      </c>
      <c r="F44" s="18">
        <f t="shared" si="2"/>
        <v>1.2296353115776462</v>
      </c>
    </row>
    <row r="45" spans="1:6" x14ac:dyDescent="0.2">
      <c r="A45" t="str">
        <f>$A$18</f>
        <v>Finance and insurance</v>
      </c>
      <c r="B45" s="18">
        <f t="shared" si="2"/>
        <v>1.0687762228502464</v>
      </c>
      <c r="C45" s="18">
        <f t="shared" si="2"/>
        <v>0.98714014321204124</v>
      </c>
      <c r="D45" s="18">
        <f t="shared" si="2"/>
        <v>1.1985684075950218</v>
      </c>
      <c r="E45" s="18">
        <f t="shared" si="2"/>
        <v>1.1434433940495516</v>
      </c>
      <c r="F45" s="18">
        <f t="shared" si="2"/>
        <v>1.0078540579299304</v>
      </c>
    </row>
    <row r="46" spans="1:6" x14ac:dyDescent="0.2">
      <c r="A46" t="str">
        <f>$A$19</f>
        <v>Real estate</v>
      </c>
      <c r="B46" s="18">
        <f t="shared" si="2"/>
        <v>1.8746145784860064</v>
      </c>
      <c r="C46" s="18">
        <f t="shared" si="2"/>
        <v>2.0630571386818635</v>
      </c>
      <c r="D46" s="18">
        <f t="shared" si="2"/>
        <v>2.1771205369586544</v>
      </c>
      <c r="E46" s="18">
        <f t="shared" si="2"/>
        <v>1.8683460362877335</v>
      </c>
      <c r="F46" s="18">
        <f t="shared" si="2"/>
        <v>1.7665793993563346</v>
      </c>
    </row>
    <row r="47" spans="1:6" x14ac:dyDescent="0.2">
      <c r="A47" s="10" t="str">
        <f>$A$20</f>
        <v>Professional services</v>
      </c>
      <c r="B47" s="18">
        <f t="shared" si="2"/>
        <v>6.9468562845933741</v>
      </c>
      <c r="C47" s="18">
        <f t="shared" si="2"/>
        <v>6.7737103609528084</v>
      </c>
      <c r="D47" s="18">
        <f t="shared" si="2"/>
        <v>6.7171861701930027</v>
      </c>
      <c r="E47" s="18">
        <f t="shared" si="2"/>
        <v>6.8556904147422921</v>
      </c>
      <c r="F47" s="18">
        <f t="shared" si="2"/>
        <v>7.0606480014674231</v>
      </c>
    </row>
    <row r="48" spans="1:6" x14ac:dyDescent="0.2">
      <c r="A48" s="10" t="str">
        <f>$A$21</f>
        <v>Support services</v>
      </c>
      <c r="B48" s="18">
        <f t="shared" si="2"/>
        <v>6.1062117652399976</v>
      </c>
      <c r="C48" s="18">
        <f t="shared" si="2"/>
        <v>6.0353646061668931</v>
      </c>
      <c r="D48" s="18">
        <f t="shared" si="2"/>
        <v>5.8471555834705304</v>
      </c>
      <c r="E48" s="18">
        <f t="shared" si="2"/>
        <v>6.4900441260521315</v>
      </c>
      <c r="F48" s="18">
        <f t="shared" si="2"/>
        <v>6.9602628024479127</v>
      </c>
    </row>
    <row r="49" spans="1:9" x14ac:dyDescent="0.2">
      <c r="A49" s="10" t="str">
        <f>$A$22</f>
        <v>Public admin. and defence</v>
      </c>
      <c r="B49" s="18">
        <f t="shared" si="2"/>
        <v>3.3092338482375605</v>
      </c>
      <c r="C49" s="18">
        <f t="shared" si="2"/>
        <v>3.1576063130206027</v>
      </c>
      <c r="D49" s="18">
        <f t="shared" si="2"/>
        <v>3.4429574350264334</v>
      </c>
      <c r="E49" s="18">
        <f t="shared" si="2"/>
        <v>3.3373211261905671</v>
      </c>
      <c r="F49" s="18">
        <f t="shared" si="2"/>
        <v>3.1429571945505228</v>
      </c>
    </row>
    <row r="50" spans="1:9" x14ac:dyDescent="0.2">
      <c r="A50" s="10" t="str">
        <f>$A$23</f>
        <v>Education</v>
      </c>
      <c r="B50" s="18">
        <f t="shared" si="2"/>
        <v>8.3731523412820135</v>
      </c>
      <c r="C50" s="18">
        <f t="shared" si="2"/>
        <v>7.7772906619903628</v>
      </c>
      <c r="D50" s="18">
        <f t="shared" si="2"/>
        <v>7.5675193536278575</v>
      </c>
      <c r="E50" s="18">
        <f t="shared" si="2"/>
        <v>7.395994930651459</v>
      </c>
      <c r="F50" s="18">
        <f t="shared" si="2"/>
        <v>7.3868165218696396</v>
      </c>
    </row>
    <row r="51" spans="1:9" x14ac:dyDescent="0.2">
      <c r="A51" s="10" t="str">
        <f>$A$24</f>
        <v>Health and social work</v>
      </c>
      <c r="B51" s="18">
        <f t="shared" si="2"/>
        <v>13.404156309941323</v>
      </c>
      <c r="C51" s="18">
        <f t="shared" si="2"/>
        <v>13.077232208095865</v>
      </c>
      <c r="D51" s="18">
        <f t="shared" si="2"/>
        <v>12.781013189827222</v>
      </c>
      <c r="E51" s="18">
        <f t="shared" si="2"/>
        <v>13.09084712790165</v>
      </c>
      <c r="F51" s="18">
        <f t="shared" si="2"/>
        <v>13.450949657322967</v>
      </c>
    </row>
    <row r="52" spans="1:9" x14ac:dyDescent="0.2">
      <c r="A52" s="10" t="str">
        <f>$A$25</f>
        <v>Arts and entertainment</v>
      </c>
      <c r="B52" s="18">
        <f t="shared" si="2"/>
        <v>3.6236243052954595</v>
      </c>
      <c r="C52" s="18">
        <f t="shared" si="2"/>
        <v>3.5529007745141041</v>
      </c>
      <c r="D52" s="18">
        <f t="shared" si="2"/>
        <v>3.2151365253037376</v>
      </c>
      <c r="E52" s="18">
        <f t="shared" si="2"/>
        <v>3.676342685121746</v>
      </c>
      <c r="F52" s="18">
        <f t="shared" si="2"/>
        <v>4.0514265703947085</v>
      </c>
    </row>
    <row r="53" spans="1:9" x14ac:dyDescent="0.2">
      <c r="A53" s="10" t="str">
        <f>$A$26</f>
        <v>Other services</v>
      </c>
      <c r="B53" s="18">
        <f t="shared" si="2"/>
        <v>2.7576318188868854</v>
      </c>
      <c r="C53" s="18">
        <f t="shared" si="2"/>
        <v>3.2171562180330286</v>
      </c>
      <c r="D53" s="18">
        <f t="shared" si="2"/>
        <v>2.9650166684629777</v>
      </c>
      <c r="E53" s="18">
        <f t="shared" si="2"/>
        <v>2.9642199131678817</v>
      </c>
      <c r="F53" s="18">
        <f t="shared" si="2"/>
        <v>2.8728176224382596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Cornwall and the Isles of Scilly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-0.75727512534710106</v>
      </c>
      <c r="C63" s="18">
        <f>IF(AND(D$3-C$3 &lt;&gt; 0,C5&lt;&gt;0,D5&lt;&gt;0),(EXP(LN(D5/C5)/(D$3-C$3))-1)*100,0)</f>
        <v>17.65657159658922</v>
      </c>
      <c r="D63" s="18">
        <f t="shared" ref="B63:E78" si="3">IF(AND(E$3-D$3 &lt;&gt; 0,D5&lt;&gt;0,E5&lt;&gt;0),(EXP(LN(E5/D5)/(E$3-D$3))-1)*100,0)</f>
        <v>0.52672235512003507</v>
      </c>
      <c r="E63" s="18">
        <f t="shared" si="3"/>
        <v>0.20859577128187201</v>
      </c>
      <c r="F63" s="18">
        <f>IF(AND(F$3-D$3 &lt;&gt; 0,D5&lt;&gt;0,F5&lt;&gt;0),(EXP(LN(F5/D5)/(F$3-D$3))-1)*100,0)</f>
        <v>0.31452594799614708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-7.5349412381733423</v>
      </c>
      <c r="C64" s="18">
        <f t="shared" ref="C64:C78" si="4">IF(AND(D$3-C$3 &lt;&gt; 0,C6&lt;&gt;0,D6&lt;&gt;0),(EXP(LN(D6/C6)/(D$3-C$3))-1)*100,0)</f>
        <v>1.5604681404422616</v>
      </c>
      <c r="D64" s="18">
        <f t="shared" si="3"/>
        <v>-6.5367599909429526</v>
      </c>
      <c r="E64" s="18">
        <f t="shared" si="3"/>
        <v>-5.1000738487281705</v>
      </c>
      <c r="F64" s="18">
        <f t="shared" ref="F64:F84" si="5">IF(AND(F$3-D$3 &lt;&gt; 0,D6&lt;&gt;0,F6&lt;&gt;0),(EXP(LN(F6/D6)/(F$3-D$3))-1)*100,0)</f>
        <v>-5.5814064215645942</v>
      </c>
    </row>
    <row r="65" spans="1:6" x14ac:dyDescent="0.2">
      <c r="A65" t="str">
        <f>$A$7</f>
        <v>Food drink and tobacco</v>
      </c>
      <c r="B65" s="18">
        <f t="shared" si="3"/>
        <v>-6.5981712616257848</v>
      </c>
      <c r="C65" s="18">
        <f t="shared" si="4"/>
        <v>1.8664047151275343</v>
      </c>
      <c r="D65" s="18">
        <f t="shared" si="3"/>
        <v>-1.2294771327200027</v>
      </c>
      <c r="E65" s="18">
        <f t="shared" si="3"/>
        <v>-1.6832942414740981</v>
      </c>
      <c r="F65" s="18">
        <f t="shared" si="5"/>
        <v>-1.532254028044544</v>
      </c>
    </row>
    <row r="66" spans="1:6" x14ac:dyDescent="0.2">
      <c r="A66" t="str">
        <f>$A$8</f>
        <v>Engineering</v>
      </c>
      <c r="B66" s="18">
        <f t="shared" si="3"/>
        <v>-0.7220688869292613</v>
      </c>
      <c r="C66" s="18">
        <f t="shared" si="4"/>
        <v>-3.5650623885917998</v>
      </c>
      <c r="D66" s="18">
        <f t="shared" si="3"/>
        <v>-1.1732343590165617</v>
      </c>
      <c r="E66" s="18">
        <f t="shared" si="3"/>
        <v>-2.3454264863196683</v>
      </c>
      <c r="F66" s="18">
        <f t="shared" si="5"/>
        <v>-1.9562488070612893</v>
      </c>
    </row>
    <row r="67" spans="1:6" x14ac:dyDescent="0.2">
      <c r="A67" t="str">
        <f>$A$9</f>
        <v>Rest of manufacturing</v>
      </c>
      <c r="B67" s="18">
        <f t="shared" si="3"/>
        <v>1.3098946574445547</v>
      </c>
      <c r="C67" s="18">
        <f t="shared" si="4"/>
        <v>0.23286423002943923</v>
      </c>
      <c r="D67" s="18">
        <f t="shared" si="3"/>
        <v>-0.81520342567275028</v>
      </c>
      <c r="E67" s="18">
        <f t="shared" si="3"/>
        <v>-0.43129962648370546</v>
      </c>
      <c r="F67" s="18">
        <f t="shared" si="5"/>
        <v>-0.5594323800155232</v>
      </c>
    </row>
    <row r="68" spans="1:6" x14ac:dyDescent="0.2">
      <c r="A68" t="str">
        <f>$A$10</f>
        <v>Electricity and gas</v>
      </c>
      <c r="B68" s="18">
        <f t="shared" si="3"/>
        <v>4.2840629301993172</v>
      </c>
      <c r="C68" s="18">
        <f t="shared" si="4"/>
        <v>11.056910569105716</v>
      </c>
      <c r="D68" s="18">
        <f t="shared" si="3"/>
        <v>-0.65268111765798276</v>
      </c>
      <c r="E68" s="18">
        <f t="shared" si="3"/>
        <v>-0.12169299969433389</v>
      </c>
      <c r="F68" s="18">
        <f t="shared" si="5"/>
        <v>-0.29900362638737299</v>
      </c>
    </row>
    <row r="69" spans="1:6" x14ac:dyDescent="0.2">
      <c r="A69" t="str">
        <f>$A$11</f>
        <v>Water and sewerage</v>
      </c>
      <c r="B69" s="18">
        <f t="shared" si="3"/>
        <v>-0.88090791687758241</v>
      </c>
      <c r="C69" s="18">
        <f t="shared" si="4"/>
        <v>-4.9672489082970834</v>
      </c>
      <c r="D69" s="18">
        <f t="shared" si="3"/>
        <v>0.74694282049014848</v>
      </c>
      <c r="E69" s="18">
        <f t="shared" si="3"/>
        <v>0.55062573292072869</v>
      </c>
      <c r="F69" s="18">
        <f t="shared" si="5"/>
        <v>0.61602222008092511</v>
      </c>
    </row>
    <row r="70" spans="1:6" x14ac:dyDescent="0.2">
      <c r="A70" t="str">
        <f>$A$12</f>
        <v>Construction</v>
      </c>
      <c r="B70" s="18">
        <f t="shared" si="3"/>
        <v>2.5009146636171931</v>
      </c>
      <c r="C70" s="18">
        <f t="shared" si="4"/>
        <v>-0.92925288068398393</v>
      </c>
      <c r="D70" s="18">
        <f t="shared" si="3"/>
        <v>0.95538961242103149</v>
      </c>
      <c r="E70" s="18">
        <f t="shared" si="3"/>
        <v>0.5842542197771694</v>
      </c>
      <c r="F70" s="18">
        <f t="shared" si="5"/>
        <v>0.70781417136056568</v>
      </c>
    </row>
    <row r="71" spans="1:6" x14ac:dyDescent="0.2">
      <c r="A71" t="str">
        <f>$A$13</f>
        <v>Wholesale and retail trade</v>
      </c>
      <c r="B71" s="18">
        <f t="shared" si="3"/>
        <v>5.700671573642957E-2</v>
      </c>
      <c r="C71" s="18">
        <f t="shared" si="4"/>
        <v>1.5210510736160421</v>
      </c>
      <c r="D71" s="18">
        <f t="shared" si="3"/>
        <v>2.779658710851951E-2</v>
      </c>
      <c r="E71" s="18">
        <f t="shared" si="3"/>
        <v>8.2342546030589325E-2</v>
      </c>
      <c r="F71" s="18">
        <f t="shared" si="5"/>
        <v>6.4157255596342111E-2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-2.4820770206787524</v>
      </c>
      <c r="C72" s="18">
        <f t="shared" si="4"/>
        <v>-2.3703525448195206</v>
      </c>
      <c r="D72" s="18">
        <f t="shared" si="3"/>
        <v>0.33786208009549679</v>
      </c>
      <c r="E72" s="18">
        <f t="shared" si="3"/>
        <v>-8.6374702334257591E-2</v>
      </c>
      <c r="F72" s="18">
        <f t="shared" si="5"/>
        <v>5.483788212059526E-2</v>
      </c>
    </row>
    <row r="73" spans="1:6" x14ac:dyDescent="0.2">
      <c r="A73" t="str">
        <f>$A$15</f>
        <v>Accommodation and food</v>
      </c>
      <c r="B73" s="18">
        <f t="shared" si="6"/>
        <v>5.6459138624517013</v>
      </c>
      <c r="C73" s="18">
        <f>IF(AND(D$3-C$3 &lt;&gt; 0,C15&lt;&gt;0,D15&lt;&gt;0),(EXP(LN(D15/C15)/(D$3-C$3))-1)*100,0)</f>
        <v>-4.5917817083693135</v>
      </c>
      <c r="D73" s="18">
        <f t="shared" si="3"/>
        <v>1.9367920268291039</v>
      </c>
      <c r="E73" s="18">
        <f t="shared" si="3"/>
        <v>1.5802000933089921</v>
      </c>
      <c r="F73" s="18">
        <f t="shared" si="5"/>
        <v>1.6989252531986132</v>
      </c>
    </row>
    <row r="74" spans="1:6" x14ac:dyDescent="0.2">
      <c r="A74" t="str">
        <f>$A$16</f>
        <v>Media</v>
      </c>
      <c r="B74" s="18">
        <f t="shared" si="6"/>
        <v>12.492105689125266</v>
      </c>
      <c r="C74" s="18">
        <f>IF(AND(D$3-C$3 &lt;&gt; 0,C16&lt;&gt;0,D16&lt;&gt;0),(EXP(LN(D16/C16)/(D$3-C$3))-1)*100,0)</f>
        <v>-9.0572033898301818</v>
      </c>
      <c r="D74" s="18">
        <f t="shared" si="3"/>
        <v>-0.73285290244643475</v>
      </c>
      <c r="E74" s="18">
        <f t="shared" si="3"/>
        <v>-0.29388652632303947</v>
      </c>
      <c r="F74" s="18">
        <f t="shared" si="5"/>
        <v>-0.4404239111709396</v>
      </c>
    </row>
    <row r="75" spans="1:6" x14ac:dyDescent="0.2">
      <c r="A75" t="str">
        <f>$A$17</f>
        <v>Information technology</v>
      </c>
      <c r="B75" s="18">
        <f t="shared" si="6"/>
        <v>-4.5989057660768111</v>
      </c>
      <c r="C75" s="18">
        <f t="shared" si="4"/>
        <v>-3.4341062518345344</v>
      </c>
      <c r="D75" s="18">
        <f t="shared" si="3"/>
        <v>1.146652768799461</v>
      </c>
      <c r="E75" s="18">
        <f t="shared" si="3"/>
        <v>0.57081425004943398</v>
      </c>
      <c r="F75" s="18">
        <f t="shared" si="5"/>
        <v>0.76239524165164774</v>
      </c>
    </row>
    <row r="76" spans="1:6" x14ac:dyDescent="0.2">
      <c r="A76" t="str">
        <f>$A$18</f>
        <v>Finance and insurance</v>
      </c>
      <c r="B76" s="18">
        <f t="shared" si="6"/>
        <v>-1.1067332690549603</v>
      </c>
      <c r="C76" s="18">
        <f t="shared" si="4"/>
        <v>19.356032568467828</v>
      </c>
      <c r="D76" s="18">
        <f t="shared" si="3"/>
        <v>-2.4818517669700224E-2</v>
      </c>
      <c r="E76" s="18">
        <f t="shared" si="3"/>
        <v>-0.6357008826662236</v>
      </c>
      <c r="F76" s="18">
        <f t="shared" si="5"/>
        <v>-0.43248930236011729</v>
      </c>
    </row>
    <row r="77" spans="1:6" x14ac:dyDescent="0.2">
      <c r="A77" t="str">
        <f>$A$19</f>
        <v>Real estate</v>
      </c>
      <c r="B77" s="18">
        <f t="shared" si="6"/>
        <v>3.3221732027977735</v>
      </c>
      <c r="C77" s="18">
        <f t="shared" si="4"/>
        <v>3.736497255180149</v>
      </c>
      <c r="D77" s="18">
        <f t="shared" si="3"/>
        <v>-2.1193599599178992</v>
      </c>
      <c r="E77" s="18">
        <f t="shared" si="3"/>
        <v>6.4414899398923531E-2</v>
      </c>
      <c r="F77" s="18">
        <f t="shared" si="5"/>
        <v>-0.66887054148908609</v>
      </c>
    </row>
    <row r="78" spans="1:6" x14ac:dyDescent="0.2">
      <c r="A78" t="str">
        <f>$A$20</f>
        <v>Professional services</v>
      </c>
      <c r="B78" s="18">
        <f t="shared" si="6"/>
        <v>0.24282395082002584</v>
      </c>
      <c r="C78" s="18">
        <f t="shared" si="4"/>
        <v>-2.5187422469123533</v>
      </c>
      <c r="D78" s="18">
        <f t="shared" si="3"/>
        <v>1.3338620743190033</v>
      </c>
      <c r="E78" s="18">
        <f t="shared" si="3"/>
        <v>0.92329285617935852</v>
      </c>
      <c r="F78" s="18">
        <f t="shared" si="5"/>
        <v>1.0599640972419389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0.58347324397400868</v>
      </c>
      <c r="C79" s="18">
        <f t="shared" ref="C79:C84" si="8">IF(AND(D$3-C$3 &lt;&gt; 0,C21&lt;&gt;0,D21&lt;&gt;0),(EXP(LN(D21/C21)/(D$3-C$3))-1)*100,0)</f>
        <v>-4.7639225181600136</v>
      </c>
      <c r="D79" s="18">
        <f t="shared" ref="D79:D84" si="9">IF(AND(E$3-D$3 &lt;&gt; 0,D21&lt;&gt;0,E21&lt;&gt;0),(EXP(LN(E21/D21)/(E$3-D$3))-1)*100,0)</f>
        <v>3.048679839676649</v>
      </c>
      <c r="E79" s="18">
        <f t="shared" ref="E79:E84" si="10">IF(AND(F$3-E$3 &lt;&gt; 0,E21&lt;&gt;0,F21&lt;&gt;0),(EXP(LN(F21/E21)/(F$3-E$3))-1)*100,0)</f>
        <v>1.332760643105324</v>
      </c>
      <c r="F79" s="18">
        <f t="shared" si="5"/>
        <v>1.9015352384730955</v>
      </c>
    </row>
    <row r="80" spans="1:6" x14ac:dyDescent="0.2">
      <c r="A80" s="10" t="str">
        <f>$A$22</f>
        <v>Public admin. and defence</v>
      </c>
      <c r="B80" s="18">
        <f t="shared" si="7"/>
        <v>-0.29857935426016446</v>
      </c>
      <c r="C80" s="18">
        <f t="shared" si="8"/>
        <v>7.1850052065252301</v>
      </c>
      <c r="D80" s="18">
        <f t="shared" si="9"/>
        <v>0.29403435080732621</v>
      </c>
      <c r="E80" s="18">
        <f t="shared" si="10"/>
        <v>2.4438588864894584E-2</v>
      </c>
      <c r="F80" s="18">
        <f t="shared" si="5"/>
        <v>0.11422322561738252</v>
      </c>
    </row>
    <row r="81" spans="1:6" x14ac:dyDescent="0.2">
      <c r="A81" s="10" t="str">
        <f>$A$23</f>
        <v>Education</v>
      </c>
      <c r="B81" s="18">
        <f t="shared" si="7"/>
        <v>-0.96731589265586226</v>
      </c>
      <c r="C81" s="18">
        <f t="shared" si="8"/>
        <v>-4.3498684704998851</v>
      </c>
      <c r="D81" s="18">
        <f t="shared" si="9"/>
        <v>0.45936885617008372</v>
      </c>
      <c r="E81" s="18">
        <f t="shared" si="10"/>
        <v>0.61393773135807184</v>
      </c>
      <c r="F81" s="18">
        <f t="shared" si="5"/>
        <v>0.56238836625068789</v>
      </c>
    </row>
    <row r="82" spans="1:6" x14ac:dyDescent="0.2">
      <c r="A82" s="10" t="str">
        <f>$A$24</f>
        <v>Health and social work</v>
      </c>
      <c r="B82" s="18">
        <f t="shared" si="7"/>
        <v>0.25656105530011963</v>
      </c>
      <c r="C82" s="18">
        <f t="shared" si="8"/>
        <v>-3.9251292079899858</v>
      </c>
      <c r="D82" s="18">
        <f t="shared" si="9"/>
        <v>1.4056903757461159</v>
      </c>
      <c r="E82" s="18">
        <f t="shared" si="10"/>
        <v>0.89986733555544873</v>
      </c>
      <c r="F82" s="18">
        <f t="shared" si="5"/>
        <v>1.0681940475783414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0.3815030669756414</v>
      </c>
      <c r="C83" s="18">
        <f t="shared" si="8"/>
        <v>-11.043701799485749</v>
      </c>
      <c r="D83" s="18">
        <f t="shared" si="9"/>
        <v>3.663327680880335</v>
      </c>
      <c r="E83" s="18">
        <f t="shared" si="10"/>
        <v>1.6087887164138781</v>
      </c>
      <c r="F83" s="18">
        <f t="shared" si="5"/>
        <v>2.2890703161434711</v>
      </c>
    </row>
    <row r="84" spans="1:6" x14ac:dyDescent="0.2">
      <c r="A84" s="10" t="str">
        <f>$A$26</f>
        <v>Other services</v>
      </c>
      <c r="B84" s="18">
        <f t="shared" si="7"/>
        <v>4.8401618485793607</v>
      </c>
      <c r="C84" s="18">
        <f t="shared" si="8"/>
        <v>-9.4026799909151748</v>
      </c>
      <c r="D84" s="18">
        <f t="shared" si="9"/>
        <v>0.91564229694724997</v>
      </c>
      <c r="E84" s="18">
        <f t="shared" si="10"/>
        <v>0.31175743351585794</v>
      </c>
      <c r="F84" s="18">
        <f t="shared" si="5"/>
        <v>0.5126497962762766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0.87736176504187302</v>
      </c>
      <c r="C86" s="18">
        <f>IF(AND(D$3-C$3 &lt;&gt; 0,C28&lt;&gt;0,D28&lt;&gt;0),(EXP(LN(D28/C28)/(D$3-C$3))-1)*100,0)</f>
        <v>-1.6984509717960394</v>
      </c>
      <c r="D86" s="18">
        <f>IF(AND(E$3-D$3 &lt;&gt; 0,D28&lt;&gt;0,E28&lt;&gt;0),(EXP(LN(E28/D28)/(E$3-D$3))-1)*100,0)</f>
        <v>0.92106675473020427</v>
      </c>
      <c r="E86" s="18">
        <f>IF(AND(F$3-E$3 &lt;&gt; 0,E28&lt;&gt;0,F28&lt;&gt;0),(EXP(LN(F28/E28)/(F$3-E$3))-1)*100,0)</f>
        <v>0.62643242238205055</v>
      </c>
      <c r="F86" s="18">
        <f>IF(AND(F$3-D$3 &lt;&gt; 0,D28&lt;&gt;0,F28&lt;&gt;0),(EXP(LN(F28/D28)/(F$3-D$3))-1)*100,0)</f>
        <v>0.72454816770322061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-0.20999999999999286</v>
      </c>
      <c r="C90" s="27">
        <f>D5-C5</f>
        <v>1.2010000000000005</v>
      </c>
      <c r="D90" s="27">
        <f t="shared" si="11"/>
        <v>0.21299999999998498</v>
      </c>
      <c r="E90" s="27">
        <f t="shared" si="11"/>
        <v>0.17300000000001425</v>
      </c>
      <c r="F90" s="27">
        <f>F5-D5</f>
        <v>0.38599999999999923</v>
      </c>
    </row>
    <row r="91" spans="1:6" x14ac:dyDescent="0.2">
      <c r="A91" t="str">
        <f>$A$6</f>
        <v>Mining and quarrying</v>
      </c>
      <c r="B91" s="27">
        <f t="shared" si="11"/>
        <v>-0.28299999999999581</v>
      </c>
      <c r="C91" s="27">
        <f t="shared" ref="C91:C105" si="12">D6-C6</f>
        <v>1.200000000000101E-2</v>
      </c>
      <c r="D91" s="27">
        <f t="shared" si="11"/>
        <v>-0.22400000000000042</v>
      </c>
      <c r="E91" s="27">
        <f t="shared" si="11"/>
        <v>-0.22700000000000126</v>
      </c>
      <c r="F91" s="27">
        <f t="shared" ref="F91:F111" si="13">F6-D6</f>
        <v>-0.45100000000000168</v>
      </c>
    </row>
    <row r="92" spans="1:6" x14ac:dyDescent="0.2">
      <c r="A92" t="str">
        <f>$A$7</f>
        <v>Food drink and tobacco</v>
      </c>
      <c r="B92" s="27">
        <f t="shared" si="11"/>
        <v>-1.597999999999999</v>
      </c>
      <c r="C92" s="27">
        <f t="shared" si="12"/>
        <v>9.4999999999991758E-2</v>
      </c>
      <c r="D92" s="27">
        <f t="shared" si="11"/>
        <v>-0.31099999999999728</v>
      </c>
      <c r="E92" s="27">
        <f t="shared" si="11"/>
        <v>-0.76100000000000279</v>
      </c>
      <c r="F92" s="27">
        <f t="shared" si="13"/>
        <v>-1.0720000000000001</v>
      </c>
    </row>
    <row r="93" spans="1:6" x14ac:dyDescent="0.2">
      <c r="A93" t="str">
        <f>$A$8</f>
        <v>Engineering</v>
      </c>
      <c r="B93" s="27">
        <f t="shared" si="11"/>
        <v>-6.6000000000001613E-2</v>
      </c>
      <c r="C93" s="27">
        <f t="shared" si="12"/>
        <v>-8.0000000000000071E-2</v>
      </c>
      <c r="D93" s="27">
        <f t="shared" si="11"/>
        <v>-0.12399999999999878</v>
      </c>
      <c r="E93" s="27">
        <f t="shared" si="11"/>
        <v>-0.43100000000000027</v>
      </c>
      <c r="F93" s="27">
        <f t="shared" si="13"/>
        <v>-0.55499999999999905</v>
      </c>
    </row>
    <row r="94" spans="1:6" x14ac:dyDescent="0.2">
      <c r="A94" t="str">
        <f>$A$9</f>
        <v>Rest of manufacturing</v>
      </c>
      <c r="B94" s="27">
        <f t="shared" si="11"/>
        <v>0.50100000000000833</v>
      </c>
      <c r="C94" s="27">
        <f t="shared" si="12"/>
        <v>2.3000000000006793E-2</v>
      </c>
      <c r="D94" s="27">
        <f t="shared" si="11"/>
        <v>-0.39700000000000379</v>
      </c>
      <c r="E94" s="27">
        <f t="shared" si="11"/>
        <v>-0.40200000000002056</v>
      </c>
      <c r="F94" s="27">
        <f t="shared" si="13"/>
        <v>-0.79900000000002436</v>
      </c>
    </row>
    <row r="95" spans="1:6" x14ac:dyDescent="0.2">
      <c r="A95" t="str">
        <f>$A$10</f>
        <v>Electricity and gas</v>
      </c>
      <c r="B95" s="27">
        <f t="shared" si="11"/>
        <v>9.5000000000000751E-2</v>
      </c>
      <c r="C95" s="27">
        <f t="shared" si="12"/>
        <v>6.8000000000000282E-2</v>
      </c>
      <c r="D95" s="27">
        <f t="shared" si="11"/>
        <v>-2.2000000000001241E-2</v>
      </c>
      <c r="E95" s="27">
        <f t="shared" si="11"/>
        <v>-8.0000000000005622E-3</v>
      </c>
      <c r="F95" s="27">
        <f t="shared" si="13"/>
        <v>-3.0000000000001803E-2</v>
      </c>
    </row>
    <row r="96" spans="1:6" x14ac:dyDescent="0.2">
      <c r="A96" t="str">
        <f>$A$11</f>
        <v>Water and sewerage</v>
      </c>
      <c r="B96" s="27">
        <f t="shared" si="11"/>
        <v>-6.5999999999999837E-2</v>
      </c>
      <c r="C96" s="27">
        <f t="shared" si="12"/>
        <v>-9.1000000000002412E-2</v>
      </c>
      <c r="D96" s="27">
        <f t="shared" si="11"/>
        <v>6.6000000000007386E-2</v>
      </c>
      <c r="E96" s="27">
        <f t="shared" si="11"/>
        <v>0.10199999999999831</v>
      </c>
      <c r="F96" s="27">
        <f t="shared" si="13"/>
        <v>0.1680000000000057</v>
      </c>
    </row>
    <row r="97" spans="1:6" x14ac:dyDescent="0.2">
      <c r="A97" t="str">
        <f>$A$12</f>
        <v>Construction</v>
      </c>
      <c r="B97" s="27">
        <f t="shared" si="11"/>
        <v>2.2779999999999809</v>
      </c>
      <c r="C97" s="27">
        <f t="shared" si="12"/>
        <v>-0.22500000000001208</v>
      </c>
      <c r="D97" s="27">
        <f t="shared" si="11"/>
        <v>1.1679999999999353</v>
      </c>
      <c r="E97" s="27">
        <f t="shared" si="11"/>
        <v>1.5090000000000892</v>
      </c>
      <c r="F97" s="27">
        <f t="shared" si="13"/>
        <v>2.6770000000000245</v>
      </c>
    </row>
    <row r="98" spans="1:6" x14ac:dyDescent="0.2">
      <c r="A98" t="str">
        <f>$A$13</f>
        <v>Wholesale and retail trade</v>
      </c>
      <c r="B98" s="27">
        <f t="shared" si="11"/>
        <v>0.10000000000003695</v>
      </c>
      <c r="C98" s="27">
        <f t="shared" si="12"/>
        <v>0.66799999999995663</v>
      </c>
      <c r="D98" s="27">
        <f t="shared" si="11"/>
        <v>6.200000000012551E-2</v>
      </c>
      <c r="E98" s="27">
        <f t="shared" si="11"/>
        <v>0.36900000000001398</v>
      </c>
      <c r="F98" s="27">
        <f t="shared" si="13"/>
        <v>0.43100000000013949</v>
      </c>
    </row>
    <row r="99" spans="1:6" x14ac:dyDescent="0.2">
      <c r="A99" t="str">
        <f>$A$14</f>
        <v>Transport and storage</v>
      </c>
      <c r="B99" s="27">
        <f t="shared" si="11"/>
        <v>-0.87900000000004397</v>
      </c>
      <c r="C99" s="27">
        <f t="shared" si="12"/>
        <v>-0.19699999999994944</v>
      </c>
      <c r="D99" s="27">
        <f t="shared" si="11"/>
        <v>0.13799999999995727</v>
      </c>
      <c r="E99" s="27">
        <f t="shared" si="11"/>
        <v>-7.0999999999973085E-2</v>
      </c>
      <c r="F99" s="27">
        <f t="shared" si="13"/>
        <v>6.6999999999984183E-2</v>
      </c>
    </row>
    <row r="100" spans="1:6" x14ac:dyDescent="0.2">
      <c r="A100" t="str">
        <f>$A$15</f>
        <v>Accommodation and food</v>
      </c>
      <c r="B100" s="27">
        <f t="shared" si="11"/>
        <v>7.3150000000000048</v>
      </c>
      <c r="C100" s="27">
        <f t="shared" si="12"/>
        <v>-1.7030000000000101</v>
      </c>
      <c r="D100" s="27">
        <f t="shared" si="11"/>
        <v>3.5619999999999621</v>
      </c>
      <c r="E100" s="27">
        <f t="shared" si="11"/>
        <v>6.6110000000000895</v>
      </c>
      <c r="F100" s="27">
        <f t="shared" si="13"/>
        <v>10.173000000000052</v>
      </c>
    </row>
    <row r="101" spans="1:6" x14ac:dyDescent="0.2">
      <c r="A101" t="str">
        <f>$A$16</f>
        <v>Media</v>
      </c>
      <c r="B101" s="27">
        <f t="shared" si="11"/>
        <v>0.70899999999999519</v>
      </c>
      <c r="C101" s="27">
        <f t="shared" si="12"/>
        <v>-0.1709999999999936</v>
      </c>
      <c r="D101" s="27">
        <f t="shared" si="11"/>
        <v>-6.2000000000006494E-2</v>
      </c>
      <c r="E101" s="27">
        <f t="shared" si="11"/>
        <v>-4.799999999999538E-2</v>
      </c>
      <c r="F101" s="27">
        <f t="shared" si="13"/>
        <v>-0.11000000000000187</v>
      </c>
    </row>
    <row r="102" spans="1:6" x14ac:dyDescent="0.2">
      <c r="A102" t="str">
        <f>$A$17</f>
        <v>Information technology</v>
      </c>
      <c r="B102" s="27">
        <f t="shared" si="11"/>
        <v>-0.70599999999999064</v>
      </c>
      <c r="C102" s="27">
        <f t="shared" si="12"/>
        <v>-0.11700000000000266</v>
      </c>
      <c r="D102" s="27">
        <f t="shared" si="11"/>
        <v>0.19299999999999828</v>
      </c>
      <c r="E102" s="27">
        <f t="shared" si="11"/>
        <v>0.20400000000000018</v>
      </c>
      <c r="F102" s="27">
        <f t="shared" si="13"/>
        <v>0.39699999999999847</v>
      </c>
    </row>
    <row r="103" spans="1:6" x14ac:dyDescent="0.2">
      <c r="A103" t="str">
        <f>$A$18</f>
        <v>Finance and insurance</v>
      </c>
      <c r="B103" s="27">
        <f t="shared" si="11"/>
        <v>-0.12299999999999978</v>
      </c>
      <c r="C103" s="27">
        <f t="shared" si="12"/>
        <v>0.52300000000000058</v>
      </c>
      <c r="D103" s="27">
        <f t="shared" si="11"/>
        <v>-3.9999999999977831E-3</v>
      </c>
      <c r="E103" s="27">
        <f t="shared" si="11"/>
        <v>-0.19900000000000118</v>
      </c>
      <c r="F103" s="27">
        <f t="shared" si="13"/>
        <v>-0.20299999999999896</v>
      </c>
    </row>
    <row r="104" spans="1:6" x14ac:dyDescent="0.2">
      <c r="A104" t="str">
        <f>$A$19</f>
        <v>Real estate</v>
      </c>
      <c r="B104" s="27">
        <f t="shared" si="11"/>
        <v>0.69200000000000017</v>
      </c>
      <c r="C104" s="27">
        <f t="shared" si="12"/>
        <v>0.2110000000000225</v>
      </c>
      <c r="D104" s="27">
        <f t="shared" si="11"/>
        <v>-0.59500000000001663</v>
      </c>
      <c r="E104" s="27">
        <f t="shared" si="11"/>
        <v>3.4000000000001585E-2</v>
      </c>
      <c r="F104" s="27">
        <f t="shared" si="13"/>
        <v>-0.56100000000001504</v>
      </c>
    </row>
    <row r="105" spans="1:6" x14ac:dyDescent="0.2">
      <c r="A105" t="str">
        <f>$A$20</f>
        <v>Professional services</v>
      </c>
      <c r="B105" s="27">
        <f t="shared" si="11"/>
        <v>0.17899999999998073</v>
      </c>
      <c r="C105" s="27">
        <f t="shared" si="12"/>
        <v>-0.46700000000002007</v>
      </c>
      <c r="D105" s="27">
        <f t="shared" si="11"/>
        <v>1.2379999999999853</v>
      </c>
      <c r="E105" s="27">
        <f t="shared" si="11"/>
        <v>1.8590000000000089</v>
      </c>
      <c r="F105" s="27">
        <f t="shared" si="13"/>
        <v>3.0969999999999942</v>
      </c>
    </row>
    <row r="106" spans="1:6" x14ac:dyDescent="0.2">
      <c r="A106" s="10" t="str">
        <f>$A$21</f>
        <v>Support services</v>
      </c>
      <c r="B106" s="27">
        <f t="shared" ref="B106:B111" si="14">C21-B21</f>
        <v>0.38000000000000966</v>
      </c>
      <c r="C106" s="27">
        <f t="shared" ref="C106:C111" si="15">D21-C21</f>
        <v>-0.78700000000003456</v>
      </c>
      <c r="D106" s="27">
        <f t="shared" ref="D106:D111" si="16">E21-D21</f>
        <v>2.549000000000035</v>
      </c>
      <c r="E106" s="27">
        <f t="shared" ref="E106:E111" si="17">F21-E21</f>
        <v>2.5879999999999299</v>
      </c>
      <c r="F106" s="27">
        <f t="shared" si="13"/>
        <v>5.1369999999999649</v>
      </c>
    </row>
    <row r="107" spans="1:6" x14ac:dyDescent="0.2">
      <c r="A107" s="10" t="str">
        <f>$A$22</f>
        <v>Public admin. and defence</v>
      </c>
      <c r="B107" s="27">
        <f t="shared" si="14"/>
        <v>-0.10400000000000453</v>
      </c>
      <c r="C107" s="27">
        <f t="shared" si="15"/>
        <v>0.62099999999997557</v>
      </c>
      <c r="D107" s="27">
        <f t="shared" si="16"/>
        <v>0.13700000000001822</v>
      </c>
      <c r="E107" s="27">
        <f t="shared" si="17"/>
        <v>2.3000000000029885E-2</v>
      </c>
      <c r="F107" s="27">
        <f t="shared" si="13"/>
        <v>0.1600000000000481</v>
      </c>
    </row>
    <row r="108" spans="1:6" x14ac:dyDescent="0.2">
      <c r="A108" s="10" t="str">
        <f>$A$23</f>
        <v>Education</v>
      </c>
      <c r="B108" s="27">
        <f t="shared" si="14"/>
        <v>-0.84400000000000475</v>
      </c>
      <c r="C108" s="27">
        <f t="shared" si="15"/>
        <v>-0.92600000000001614</v>
      </c>
      <c r="D108" s="27">
        <f t="shared" si="16"/>
        <v>0.47199999999999775</v>
      </c>
      <c r="E108" s="27">
        <f t="shared" si="17"/>
        <v>1.3150000000000261</v>
      </c>
      <c r="F108" s="27">
        <f t="shared" si="13"/>
        <v>1.7870000000000239</v>
      </c>
    </row>
    <row r="109" spans="1:6" x14ac:dyDescent="0.2">
      <c r="A109" s="10" t="str">
        <f>$A$24</f>
        <v>Health and social work</v>
      </c>
      <c r="B109" s="27">
        <f t="shared" si="14"/>
        <v>0.36500000000000909</v>
      </c>
      <c r="C109" s="27">
        <f t="shared" si="15"/>
        <v>-1.4050000000000153</v>
      </c>
      <c r="D109" s="27">
        <f t="shared" si="16"/>
        <v>2.4859999999999829</v>
      </c>
      <c r="E109" s="27">
        <f t="shared" si="17"/>
        <v>3.4560000000000883</v>
      </c>
      <c r="F109" s="27">
        <f t="shared" si="13"/>
        <v>5.9420000000000712</v>
      </c>
    </row>
    <row r="110" spans="1:6" x14ac:dyDescent="0.2">
      <c r="A110" s="10" t="str">
        <f>$A$25</f>
        <v>Arts and entertainment</v>
      </c>
      <c r="B110" s="27">
        <f t="shared" si="14"/>
        <v>0.14699999999999847</v>
      </c>
      <c r="C110" s="27">
        <f t="shared" si="15"/>
        <v>-1.0739999999999892</v>
      </c>
      <c r="D110" s="27">
        <f t="shared" si="16"/>
        <v>1.704999999999977</v>
      </c>
      <c r="E110" s="27">
        <f t="shared" si="17"/>
        <v>1.7920000000000247</v>
      </c>
      <c r="F110" s="27">
        <f t="shared" si="13"/>
        <v>3.4970000000000017</v>
      </c>
    </row>
    <row r="111" spans="1:6" x14ac:dyDescent="0.2">
      <c r="A111" s="10" t="str">
        <f>$A$26</f>
        <v>Other services</v>
      </c>
      <c r="B111" s="27">
        <f t="shared" si="14"/>
        <v>1.5170000000000021</v>
      </c>
      <c r="C111" s="27">
        <f t="shared" si="15"/>
        <v>-0.82799999999999052</v>
      </c>
      <c r="D111" s="27">
        <f t="shared" si="16"/>
        <v>0.37199999999998212</v>
      </c>
      <c r="E111" s="27">
        <f t="shared" si="17"/>
        <v>0.26400000000000645</v>
      </c>
      <c r="F111" s="27">
        <f t="shared" si="13"/>
        <v>0.63599999999998857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9.3990000000000578</v>
      </c>
      <c r="C113" s="29">
        <f>D28-C28</f>
        <v>-4.6490000000001146</v>
      </c>
      <c r="D113" s="29">
        <f>E28-D28</f>
        <v>12.621999999999957</v>
      </c>
      <c r="E113" s="29">
        <f>F28-E28</f>
        <v>18.152000000000271</v>
      </c>
      <c r="F113" s="29">
        <f>F28-D28</f>
        <v>30.774000000000228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Cornwall and the Isles of Scilly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10.481999999999996</v>
      </c>
      <c r="C7" s="31">
        <f>'Ind T1'!C7</f>
        <v>10.01800000000001</v>
      </c>
      <c r="D7" s="31">
        <f>'Ind T1'!D7</f>
        <v>11.208000000000007</v>
      </c>
      <c r="E7" s="31">
        <f>'Ind T1'!E7</f>
        <v>11.240999999999998</v>
      </c>
      <c r="F7" s="31">
        <f>'Ind T1'!F7</f>
        <v>11.281000000000009</v>
      </c>
      <c r="H7" s="31">
        <f>C7-B7</f>
        <v>-0.4639999999999862</v>
      </c>
      <c r="I7" s="31">
        <f>D7-C7</f>
        <v>1.1899999999999977</v>
      </c>
      <c r="J7" s="31">
        <f>E7-D7</f>
        <v>3.2999999999990592E-2</v>
      </c>
      <c r="K7" s="31">
        <f>F7-E7</f>
        <v>4.0000000000011582E-2</v>
      </c>
      <c r="L7" s="31">
        <f>F7-D7</f>
        <v>7.3000000000002174E-2</v>
      </c>
    </row>
    <row r="8" spans="1:12" x14ac:dyDescent="0.2">
      <c r="A8" t="str">
        <f>'Ind T2'!A5</f>
        <v>Agriculture</v>
      </c>
      <c r="B8" s="32">
        <f>'Ind T2'!B5</f>
        <v>7.0120000000000013</v>
      </c>
      <c r="C8" s="32">
        <f>'Ind T2'!C5</f>
        <v>6.8020000000000085</v>
      </c>
      <c r="D8" s="32">
        <f>'Ind T2'!D5</f>
        <v>8.003000000000009</v>
      </c>
      <c r="E8" s="32">
        <f>'Ind T2'!E5</f>
        <v>8.215999999999994</v>
      </c>
      <c r="F8" s="32">
        <f>'Ind T2'!F5</f>
        <v>8.3890000000000082</v>
      </c>
      <c r="H8" s="11">
        <f t="shared" ref="H8:H40" si="0">C8-B8</f>
        <v>-0.20999999999999286</v>
      </c>
      <c r="I8" s="31">
        <f t="shared" ref="I8:I38" si="1">D8-C8</f>
        <v>1.2010000000000005</v>
      </c>
      <c r="J8" s="11">
        <f t="shared" ref="J8:J38" si="2">E8-D8</f>
        <v>0.21299999999998498</v>
      </c>
      <c r="K8" s="11">
        <f t="shared" ref="K8:K38" si="3">F8-E8</f>
        <v>0.17300000000001425</v>
      </c>
      <c r="L8" s="31">
        <f t="shared" ref="L8:L40" si="4">F8-D8</f>
        <v>0.38599999999999923</v>
      </c>
    </row>
    <row r="9" spans="1:12" x14ac:dyDescent="0.2">
      <c r="A9" t="str">
        <f>'Ind T2'!A6</f>
        <v>Mining and quarrying</v>
      </c>
      <c r="B9" s="32">
        <f>'Ind T2'!B6</f>
        <v>1.0519999999999963</v>
      </c>
      <c r="C9" s="32">
        <f>'Ind T2'!C6</f>
        <v>0.76900000000000046</v>
      </c>
      <c r="D9" s="32">
        <f>'Ind T2'!D6</f>
        <v>0.78100000000000147</v>
      </c>
      <c r="E9" s="32">
        <f>'Ind T2'!E6</f>
        <v>0.55700000000000105</v>
      </c>
      <c r="F9" s="32">
        <f>'Ind T2'!F6</f>
        <v>0.32999999999999979</v>
      </c>
      <c r="H9" s="11">
        <f t="shared" si="0"/>
        <v>-0.28299999999999581</v>
      </c>
      <c r="I9" s="31">
        <f t="shared" si="1"/>
        <v>1.200000000000101E-2</v>
      </c>
      <c r="J9" s="11">
        <f t="shared" si="2"/>
        <v>-0.22400000000000042</v>
      </c>
      <c r="K9" s="11">
        <f t="shared" si="3"/>
        <v>-0.22700000000000126</v>
      </c>
      <c r="L9" s="31">
        <f t="shared" si="4"/>
        <v>-0.45100000000000168</v>
      </c>
    </row>
    <row r="10" spans="1:12" x14ac:dyDescent="0.2">
      <c r="A10" t="str">
        <f>'Ind T2'!A10</f>
        <v>Electricity and gas</v>
      </c>
      <c r="B10" s="32">
        <f>'Ind T2'!B10</f>
        <v>0.52000000000000035</v>
      </c>
      <c r="C10" s="32">
        <f>'Ind T2'!C10</f>
        <v>0.6150000000000011</v>
      </c>
      <c r="D10" s="32">
        <f>'Ind T2'!D10</f>
        <v>0.68300000000000138</v>
      </c>
      <c r="E10" s="32">
        <f>'Ind T2'!E10</f>
        <v>0.66100000000000014</v>
      </c>
      <c r="F10" s="32">
        <f>'Ind T2'!F10</f>
        <v>0.65299999999999958</v>
      </c>
      <c r="H10" s="11">
        <f t="shared" si="0"/>
        <v>9.5000000000000751E-2</v>
      </c>
      <c r="I10" s="31">
        <f t="shared" si="1"/>
        <v>6.8000000000000282E-2</v>
      </c>
      <c r="J10" s="11">
        <f t="shared" si="2"/>
        <v>-2.2000000000001241E-2</v>
      </c>
      <c r="K10" s="11">
        <f t="shared" si="3"/>
        <v>-8.0000000000005622E-3</v>
      </c>
      <c r="L10" s="31">
        <f t="shared" si="4"/>
        <v>-3.0000000000001803E-2</v>
      </c>
    </row>
    <row r="11" spans="1:12" x14ac:dyDescent="0.2">
      <c r="A11" t="str">
        <f>'Ind T2'!A11</f>
        <v>Water and sewerage</v>
      </c>
      <c r="B11" s="32">
        <f>'Ind T2'!B11</f>
        <v>1.8979999999999984</v>
      </c>
      <c r="C11" s="32">
        <f>'Ind T2'!C11</f>
        <v>1.8319999999999985</v>
      </c>
      <c r="D11" s="32">
        <f>'Ind T2'!D11</f>
        <v>1.7409999999999961</v>
      </c>
      <c r="E11" s="32">
        <f>'Ind T2'!E11</f>
        <v>1.8070000000000035</v>
      </c>
      <c r="F11" s="32">
        <f>'Ind T2'!F11</f>
        <v>1.9090000000000018</v>
      </c>
      <c r="H11" s="11">
        <f t="shared" ref="H11" si="5">C11-B11</f>
        <v>-6.5999999999999837E-2</v>
      </c>
      <c r="I11" s="31">
        <f t="shared" ref="I11" si="6">D11-C11</f>
        <v>-9.1000000000002412E-2</v>
      </c>
      <c r="J11" s="11">
        <f t="shared" ref="J11" si="7">E11-D11</f>
        <v>6.6000000000007386E-2</v>
      </c>
      <c r="K11" s="11">
        <f t="shared" ref="K11" si="8">F11-E11</f>
        <v>0.10199999999999831</v>
      </c>
      <c r="L11" s="31">
        <f t="shared" si="4"/>
        <v>0.1680000000000057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18.374000000000002</v>
      </c>
      <c r="C13" s="31">
        <f>'Ind T1'!C8</f>
        <v>17.211000000000009</v>
      </c>
      <c r="D13" s="31">
        <f>'Ind T1'!D8</f>
        <v>17.249000000000006</v>
      </c>
      <c r="E13" s="31">
        <f>'Ind T1'!E8</f>
        <v>16.417000000000009</v>
      </c>
      <c r="F13" s="31">
        <f>'Ind T1'!F8</f>
        <v>14.822999999999983</v>
      </c>
      <c r="H13" s="31">
        <f t="shared" si="0"/>
        <v>-1.1629999999999932</v>
      </c>
      <c r="I13" s="31">
        <f t="shared" si="1"/>
        <v>3.7999999999996703E-2</v>
      </c>
      <c r="J13" s="31">
        <f t="shared" si="2"/>
        <v>-0.83199999999999719</v>
      </c>
      <c r="K13" s="31">
        <f t="shared" si="3"/>
        <v>-1.5940000000000261</v>
      </c>
      <c r="L13" s="31">
        <f t="shared" si="4"/>
        <v>-2.4260000000000232</v>
      </c>
    </row>
    <row r="14" spans="1:12" x14ac:dyDescent="0.2">
      <c r="A14" t="str">
        <f>'Ind T2'!A7</f>
        <v>Food drink and tobacco</v>
      </c>
      <c r="B14" s="32">
        <f>'Ind T2'!B7</f>
        <v>6.6880000000000042</v>
      </c>
      <c r="C14" s="32">
        <f>'Ind T2'!C7</f>
        <v>5.0900000000000052</v>
      </c>
      <c r="D14" s="32">
        <f>'Ind T2'!D7</f>
        <v>5.1849999999999969</v>
      </c>
      <c r="E14" s="32">
        <f>'Ind T2'!E7</f>
        <v>4.8739999999999997</v>
      </c>
      <c r="F14" s="32">
        <f>'Ind T2'!F7</f>
        <v>4.1129999999999969</v>
      </c>
      <c r="H14" s="11">
        <f t="shared" si="0"/>
        <v>-1.597999999999999</v>
      </c>
      <c r="I14" s="31">
        <f t="shared" si="1"/>
        <v>9.4999999999991758E-2</v>
      </c>
      <c r="J14" s="11">
        <f t="shared" si="2"/>
        <v>-0.31099999999999728</v>
      </c>
      <c r="K14" s="11">
        <f t="shared" si="3"/>
        <v>-0.76100000000000279</v>
      </c>
      <c r="L14" s="31">
        <f t="shared" si="4"/>
        <v>-1.0720000000000001</v>
      </c>
    </row>
    <row r="15" spans="1:12" x14ac:dyDescent="0.2">
      <c r="A15" t="str">
        <f>'Ind T2'!A8</f>
        <v>Engineering</v>
      </c>
      <c r="B15" s="32">
        <f>'Ind T2'!B8</f>
        <v>2.3100000000000005</v>
      </c>
      <c r="C15" s="32">
        <f>'Ind T2'!C8</f>
        <v>2.2439999999999989</v>
      </c>
      <c r="D15" s="32">
        <f>'Ind T2'!D8</f>
        <v>2.1639999999999988</v>
      </c>
      <c r="E15" s="32">
        <f>'Ind T2'!E8</f>
        <v>2.04</v>
      </c>
      <c r="F15" s="32">
        <f>'Ind T2'!F8</f>
        <v>1.6089999999999998</v>
      </c>
      <c r="H15" s="11">
        <f t="shared" si="0"/>
        <v>-6.6000000000001613E-2</v>
      </c>
      <c r="I15" s="31">
        <f t="shared" si="1"/>
        <v>-8.0000000000000071E-2</v>
      </c>
      <c r="J15" s="11">
        <f t="shared" si="2"/>
        <v>-0.12399999999999878</v>
      </c>
      <c r="K15" s="11">
        <f t="shared" si="3"/>
        <v>-0.43100000000000027</v>
      </c>
      <c r="L15" s="31">
        <f t="shared" si="4"/>
        <v>-0.55499999999999905</v>
      </c>
    </row>
    <row r="16" spans="1:12" x14ac:dyDescent="0.2">
      <c r="A16" t="str">
        <f>'Ind T2'!A9</f>
        <v>Rest of manufacturing</v>
      </c>
      <c r="B16" s="32">
        <f>'Ind T2'!B9</f>
        <v>9.3759999999999959</v>
      </c>
      <c r="C16" s="32">
        <f>'Ind T2'!C9</f>
        <v>9.8770000000000042</v>
      </c>
      <c r="D16" s="32">
        <f>'Ind T2'!D9</f>
        <v>9.900000000000011</v>
      </c>
      <c r="E16" s="32">
        <f>'Ind T2'!E9</f>
        <v>9.5030000000000072</v>
      </c>
      <c r="F16" s="32">
        <f>'Ind T2'!F9</f>
        <v>9.1009999999999867</v>
      </c>
      <c r="H16" s="11">
        <f t="shared" si="0"/>
        <v>0.50100000000000833</v>
      </c>
      <c r="I16" s="31">
        <f t="shared" si="1"/>
        <v>2.3000000000006793E-2</v>
      </c>
      <c r="J16" s="11">
        <f t="shared" si="2"/>
        <v>-0.39700000000000379</v>
      </c>
      <c r="K16" s="11">
        <f t="shared" si="3"/>
        <v>-0.40200000000002056</v>
      </c>
      <c r="L16" s="31">
        <f t="shared" si="4"/>
        <v>-0.79900000000002436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21.935000000000013</v>
      </c>
      <c r="C18" s="31">
        <f>'Ind T1'!C9</f>
        <v>24.212999999999994</v>
      </c>
      <c r="D18" s="31">
        <f>'Ind T1'!D9</f>
        <v>23.987999999999982</v>
      </c>
      <c r="E18" s="31">
        <f>'Ind T1'!E9</f>
        <v>25.155999999999917</v>
      </c>
      <c r="F18" s="31">
        <f>'Ind T1'!F9</f>
        <v>26.665000000000006</v>
      </c>
      <c r="H18" s="31">
        <f t="shared" si="0"/>
        <v>2.2779999999999809</v>
      </c>
      <c r="I18" s="31">
        <f t="shared" si="1"/>
        <v>-0.22500000000001208</v>
      </c>
      <c r="J18" s="31">
        <f t="shared" si="2"/>
        <v>1.1679999999999353</v>
      </c>
      <c r="K18" s="31">
        <f t="shared" si="3"/>
        <v>1.5090000000000892</v>
      </c>
      <c r="L18" s="31">
        <f t="shared" si="4"/>
        <v>2.6770000000000245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82.779999999999831</v>
      </c>
      <c r="C20" s="31">
        <f>'Ind T1'!C10</f>
        <v>89.315999999999832</v>
      </c>
      <c r="D20" s="31">
        <f>'Ind T1'!D10</f>
        <v>88.083999999999833</v>
      </c>
      <c r="E20" s="31">
        <f>'Ind T1'!E10</f>
        <v>91.845999999999876</v>
      </c>
      <c r="F20" s="31">
        <f>'Ind T1'!F10</f>
        <v>98.75500000000001</v>
      </c>
      <c r="H20" s="31">
        <f t="shared" si="0"/>
        <v>6.5360000000000014</v>
      </c>
      <c r="I20" s="31">
        <f t="shared" si="1"/>
        <v>-1.2319999999999993</v>
      </c>
      <c r="J20" s="31">
        <f t="shared" si="2"/>
        <v>3.7620000000000431</v>
      </c>
      <c r="K20" s="31">
        <f t="shared" si="3"/>
        <v>6.9090000000001339</v>
      </c>
      <c r="L20" s="31">
        <f t="shared" si="4"/>
        <v>10.671000000000177</v>
      </c>
    </row>
    <row r="21" spans="1:12" x14ac:dyDescent="0.2">
      <c r="A21" s="10" t="str">
        <f>'Ind T2'!A13</f>
        <v>Wholesale and retail trade</v>
      </c>
      <c r="B21" s="32">
        <f>'Ind T2'!B13</f>
        <v>43.816999999999865</v>
      </c>
      <c r="C21" s="32">
        <f>'Ind T2'!C13</f>
        <v>43.916999999999902</v>
      </c>
      <c r="D21" s="32">
        <f>'Ind T2'!D13</f>
        <v>44.584999999999859</v>
      </c>
      <c r="E21" s="32">
        <f>'Ind T2'!E13</f>
        <v>44.646999999999984</v>
      </c>
      <c r="F21" s="32">
        <f>'Ind T2'!F13</f>
        <v>45.015999999999998</v>
      </c>
      <c r="H21" s="11">
        <f t="shared" si="0"/>
        <v>0.10000000000003695</v>
      </c>
      <c r="I21" s="31">
        <f t="shared" si="1"/>
        <v>0.66799999999995663</v>
      </c>
      <c r="J21" s="11">
        <f t="shared" si="2"/>
        <v>6.200000000012551E-2</v>
      </c>
      <c r="K21" s="11">
        <f t="shared" si="3"/>
        <v>0.36900000000001398</v>
      </c>
      <c r="L21" s="31">
        <f t="shared" si="4"/>
        <v>0.43100000000013949</v>
      </c>
    </row>
    <row r="22" spans="1:12" x14ac:dyDescent="0.2">
      <c r="A22" s="10" t="str">
        <f>'Ind T2'!A14</f>
        <v>Transport and storage</v>
      </c>
      <c r="B22" s="32">
        <f>'Ind T2'!B14</f>
        <v>9.1900000000000137</v>
      </c>
      <c r="C22" s="32">
        <f>'Ind T2'!C14</f>
        <v>8.3109999999999697</v>
      </c>
      <c r="D22" s="32">
        <f>'Ind T2'!D14</f>
        <v>8.1140000000000203</v>
      </c>
      <c r="E22" s="32">
        <f>'Ind T2'!E14</f>
        <v>8.2519999999999776</v>
      </c>
      <c r="F22" s="32">
        <f>'Ind T2'!F14</f>
        <v>8.1810000000000045</v>
      </c>
      <c r="H22" s="11">
        <f t="shared" si="0"/>
        <v>-0.87900000000004397</v>
      </c>
      <c r="I22" s="31">
        <f t="shared" si="1"/>
        <v>-0.19699999999994944</v>
      </c>
      <c r="J22" s="11">
        <f t="shared" si="2"/>
        <v>0.13799999999995727</v>
      </c>
      <c r="K22" s="11">
        <f t="shared" si="3"/>
        <v>-7.0999999999973085E-2</v>
      </c>
      <c r="L22" s="31">
        <f t="shared" si="4"/>
        <v>6.6999999999984183E-2</v>
      </c>
    </row>
    <row r="23" spans="1:12" x14ac:dyDescent="0.2">
      <c r="A23" s="10" t="str">
        <f>'Ind T2'!A15</f>
        <v>Accommodation and food</v>
      </c>
      <c r="B23" s="32">
        <f>'Ind T2'!B15</f>
        <v>29.772999999999961</v>
      </c>
      <c r="C23" s="32">
        <f>'Ind T2'!C15</f>
        <v>37.087999999999965</v>
      </c>
      <c r="D23" s="32">
        <f>'Ind T2'!D15</f>
        <v>35.384999999999955</v>
      </c>
      <c r="E23" s="32">
        <f>'Ind T2'!E15</f>
        <v>38.946999999999917</v>
      </c>
      <c r="F23" s="32">
        <f>'Ind T2'!F15</f>
        <v>45.558000000000007</v>
      </c>
      <c r="H23" s="11">
        <f t="shared" si="0"/>
        <v>7.3150000000000048</v>
      </c>
      <c r="I23" s="31">
        <f t="shared" si="1"/>
        <v>-1.7030000000000101</v>
      </c>
      <c r="J23" s="11">
        <f t="shared" si="2"/>
        <v>3.5619999999999621</v>
      </c>
      <c r="K23" s="11">
        <f t="shared" si="3"/>
        <v>6.6110000000000895</v>
      </c>
      <c r="L23" s="31">
        <f t="shared" si="4"/>
        <v>10.173000000000052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64.441000000000017</v>
      </c>
      <c r="C25" s="31">
        <f>'Ind T1'!C11</f>
        <v>67.236000000000018</v>
      </c>
      <c r="D25" s="31">
        <f>'Ind T1'!D11</f>
        <v>64.52600000000001</v>
      </c>
      <c r="E25" s="31">
        <f>'Ind T1'!E11</f>
        <v>69.921999999999954</v>
      </c>
      <c r="F25" s="31">
        <f>'Ind T1'!F11</f>
        <v>76.41599999999994</v>
      </c>
      <c r="H25" s="31">
        <f t="shared" si="0"/>
        <v>2.7950000000000017</v>
      </c>
      <c r="I25" s="31">
        <f t="shared" si="1"/>
        <v>-2.710000000000008</v>
      </c>
      <c r="J25" s="31">
        <f t="shared" si="2"/>
        <v>5.395999999999944</v>
      </c>
      <c r="K25" s="31">
        <f t="shared" si="3"/>
        <v>6.4939999999999856</v>
      </c>
      <c r="L25" s="31">
        <f t="shared" si="4"/>
        <v>11.88999999999993</v>
      </c>
    </row>
    <row r="26" spans="1:12" x14ac:dyDescent="0.2">
      <c r="A26" s="10" t="str">
        <f>'Ind T2'!A16</f>
        <v>Media</v>
      </c>
      <c r="B26" s="11">
        <f>'Ind T2'!B16</f>
        <v>1.1790000000000016</v>
      </c>
      <c r="C26" s="11">
        <f>'Ind T2'!C16</f>
        <v>1.8879999999999968</v>
      </c>
      <c r="D26" s="11">
        <f>'Ind T2'!D16</f>
        <v>1.7170000000000032</v>
      </c>
      <c r="E26" s="11">
        <f>'Ind T2'!E16</f>
        <v>1.6549999999999967</v>
      </c>
      <c r="F26" s="11">
        <f>'Ind T2'!F16</f>
        <v>1.6070000000000013</v>
      </c>
      <c r="H26" s="11">
        <f t="shared" si="0"/>
        <v>0.70899999999999519</v>
      </c>
      <c r="I26" s="31">
        <f t="shared" si="1"/>
        <v>-0.1709999999999936</v>
      </c>
      <c r="J26" s="11">
        <f t="shared" si="2"/>
        <v>-6.2000000000006494E-2</v>
      </c>
      <c r="K26" s="11">
        <f t="shared" si="3"/>
        <v>-4.799999999999538E-2</v>
      </c>
      <c r="L26" s="31">
        <f t="shared" si="4"/>
        <v>-0.11000000000000187</v>
      </c>
    </row>
    <row r="27" spans="1:12" x14ac:dyDescent="0.2">
      <c r="A27" s="10" t="str">
        <f>'Ind T2'!A17</f>
        <v>Information technology</v>
      </c>
      <c r="B27" s="11">
        <f>'Ind T2'!B17</f>
        <v>4.112999999999988</v>
      </c>
      <c r="C27" s="11">
        <f>'Ind T2'!C17</f>
        <v>3.4069999999999974</v>
      </c>
      <c r="D27" s="11">
        <f>'Ind T2'!D17</f>
        <v>3.2899999999999947</v>
      </c>
      <c r="E27" s="11">
        <f>'Ind T2'!E17</f>
        <v>3.482999999999993</v>
      </c>
      <c r="F27" s="11">
        <f>'Ind T2'!F17</f>
        <v>3.6869999999999932</v>
      </c>
      <c r="H27" s="11">
        <f t="shared" si="0"/>
        <v>-0.70599999999999064</v>
      </c>
      <c r="I27" s="31">
        <f t="shared" si="1"/>
        <v>-0.11700000000000266</v>
      </c>
      <c r="J27" s="11">
        <f t="shared" si="2"/>
        <v>0.19299999999999828</v>
      </c>
      <c r="K27" s="11">
        <f t="shared" si="3"/>
        <v>0.20400000000000018</v>
      </c>
      <c r="L27" s="31">
        <f t="shared" si="4"/>
        <v>0.39699999999999847</v>
      </c>
    </row>
    <row r="28" spans="1:12" x14ac:dyDescent="0.2">
      <c r="A28" s="10" t="str">
        <f>'Ind T2'!A18</f>
        <v>Finance and insurance</v>
      </c>
      <c r="B28" s="11">
        <f>'Ind T2'!B18</f>
        <v>2.8249999999999975</v>
      </c>
      <c r="C28" s="11">
        <f>'Ind T2'!C18</f>
        <v>2.7019999999999977</v>
      </c>
      <c r="D28" s="11">
        <f>'Ind T2'!D18</f>
        <v>3.2249999999999983</v>
      </c>
      <c r="E28" s="11">
        <f>'Ind T2'!E18</f>
        <v>3.2210000000000005</v>
      </c>
      <c r="F28" s="11">
        <f>'Ind T2'!F18</f>
        <v>3.0219999999999994</v>
      </c>
      <c r="H28" s="11">
        <f t="shared" si="0"/>
        <v>-0.12299999999999978</v>
      </c>
      <c r="I28" s="31">
        <f t="shared" si="1"/>
        <v>0.52300000000000058</v>
      </c>
      <c r="J28" s="11">
        <f t="shared" si="2"/>
        <v>-3.9999999999977831E-3</v>
      </c>
      <c r="K28" s="11">
        <f t="shared" si="3"/>
        <v>-0.19900000000000118</v>
      </c>
      <c r="L28" s="31">
        <f t="shared" si="4"/>
        <v>-0.20299999999999896</v>
      </c>
    </row>
    <row r="29" spans="1:12" x14ac:dyDescent="0.2">
      <c r="A29" s="10" t="str">
        <f>'Ind T2'!A19</f>
        <v>Real estate</v>
      </c>
      <c r="B29" s="11">
        <f>'Ind T2'!B19</f>
        <v>4.954999999999993</v>
      </c>
      <c r="C29" s="11">
        <f>'Ind T2'!C19</f>
        <v>5.6469999999999931</v>
      </c>
      <c r="D29" s="11">
        <f>'Ind T2'!D19</f>
        <v>5.8580000000000156</v>
      </c>
      <c r="E29" s="11">
        <f>'Ind T2'!E19</f>
        <v>5.262999999999999</v>
      </c>
      <c r="F29" s="11">
        <f>'Ind T2'!F19</f>
        <v>5.2970000000000006</v>
      </c>
      <c r="H29" s="11">
        <f t="shared" ref="H29:H31" si="9">C29-B29</f>
        <v>0.69200000000000017</v>
      </c>
      <c r="I29" s="31">
        <f t="shared" ref="I29:I31" si="10">D29-C29</f>
        <v>0.2110000000000225</v>
      </c>
      <c r="J29" s="11">
        <f t="shared" ref="J29:J31" si="11">E29-D29</f>
        <v>-0.59500000000001663</v>
      </c>
      <c r="K29" s="11">
        <f t="shared" ref="K29:K31" si="12">F29-E29</f>
        <v>3.4000000000001585E-2</v>
      </c>
      <c r="L29" s="31">
        <f t="shared" si="4"/>
        <v>-0.56100000000001504</v>
      </c>
    </row>
    <row r="30" spans="1:12" x14ac:dyDescent="0.2">
      <c r="A30" s="10" t="str">
        <f>'Ind T2'!A20</f>
        <v>Professional services</v>
      </c>
      <c r="B30" s="11">
        <f>'Ind T2'!B20</f>
        <v>18.362000000000037</v>
      </c>
      <c r="C30" s="11">
        <f>'Ind T2'!C20</f>
        <v>18.541000000000018</v>
      </c>
      <c r="D30" s="11">
        <f>'Ind T2'!D20</f>
        <v>18.073999999999998</v>
      </c>
      <c r="E30" s="11">
        <f>'Ind T2'!E20</f>
        <v>19.311999999999983</v>
      </c>
      <c r="F30" s="11">
        <f>'Ind T2'!F20</f>
        <v>21.170999999999992</v>
      </c>
      <c r="H30" s="11">
        <f t="shared" si="9"/>
        <v>0.17899999999998073</v>
      </c>
      <c r="I30" s="31">
        <f t="shared" si="10"/>
        <v>-0.46700000000002007</v>
      </c>
      <c r="J30" s="11">
        <f t="shared" si="11"/>
        <v>1.2379999999999853</v>
      </c>
      <c r="K30" s="11">
        <f t="shared" si="12"/>
        <v>1.8590000000000089</v>
      </c>
      <c r="L30" s="31">
        <f t="shared" si="4"/>
        <v>3.0969999999999942</v>
      </c>
    </row>
    <row r="31" spans="1:12" x14ac:dyDescent="0.2">
      <c r="A31" s="10" t="str">
        <f>'Ind T2'!A21</f>
        <v>Support services</v>
      </c>
      <c r="B31" s="11">
        <f>'Ind T2'!B21</f>
        <v>16.14</v>
      </c>
      <c r="C31" s="11">
        <f>'Ind T2'!C21</f>
        <v>16.52000000000001</v>
      </c>
      <c r="D31" s="11">
        <f>'Ind T2'!D21</f>
        <v>15.732999999999976</v>
      </c>
      <c r="E31" s="11">
        <f>'Ind T2'!E21</f>
        <v>18.282000000000011</v>
      </c>
      <c r="F31" s="11">
        <f>'Ind T2'!F21</f>
        <v>20.869999999999941</v>
      </c>
      <c r="H31" s="11">
        <f t="shared" si="9"/>
        <v>0.38000000000000966</v>
      </c>
      <c r="I31" s="31">
        <f t="shared" si="10"/>
        <v>-0.78700000000003456</v>
      </c>
      <c r="J31" s="11">
        <f t="shared" si="11"/>
        <v>2.549000000000035</v>
      </c>
      <c r="K31" s="11">
        <f t="shared" si="12"/>
        <v>2.5879999999999299</v>
      </c>
      <c r="L31" s="31">
        <f t="shared" si="4"/>
        <v>5.1369999999999649</v>
      </c>
    </row>
    <row r="32" spans="1:12" x14ac:dyDescent="0.2">
      <c r="A32" s="10" t="str">
        <f>'Ind T2'!A25</f>
        <v>Arts and entertainment</v>
      </c>
      <c r="B32" s="11">
        <f>'Ind T2'!B25</f>
        <v>9.578000000000003</v>
      </c>
      <c r="C32" s="11">
        <f>'Ind T2'!C25</f>
        <v>9.7250000000000014</v>
      </c>
      <c r="D32" s="11">
        <f>'Ind T2'!D25</f>
        <v>8.6510000000000122</v>
      </c>
      <c r="E32" s="11">
        <f>'Ind T2'!E25</f>
        <v>10.355999999999989</v>
      </c>
      <c r="F32" s="11">
        <f>'Ind T2'!F25</f>
        <v>12.148000000000014</v>
      </c>
      <c r="H32" s="11">
        <f t="shared" ref="H32" si="13">C32-B32</f>
        <v>0.14699999999999847</v>
      </c>
      <c r="I32" s="31">
        <f t="shared" ref="I32:I33" si="14">D32-C32</f>
        <v>-1.0739999999999892</v>
      </c>
      <c r="J32" s="11">
        <f t="shared" ref="J32:J33" si="15">E32-D32</f>
        <v>1.704999999999977</v>
      </c>
      <c r="K32" s="11">
        <f t="shared" ref="K32:K33" si="16">F32-E32</f>
        <v>1.7920000000000247</v>
      </c>
      <c r="L32" s="31">
        <f t="shared" si="4"/>
        <v>3.4970000000000017</v>
      </c>
    </row>
    <row r="33" spans="1:12" x14ac:dyDescent="0.2">
      <c r="A33" s="10" t="str">
        <f>'Ind T2'!A26</f>
        <v>Other services</v>
      </c>
      <c r="B33" s="11">
        <f>'Ind T2'!B26</f>
        <v>7.2889999999999988</v>
      </c>
      <c r="C33" s="11">
        <f>'Ind T2'!C26</f>
        <v>8.8060000000000009</v>
      </c>
      <c r="D33" s="11">
        <f>'Ind T2'!D26</f>
        <v>7.9780000000000104</v>
      </c>
      <c r="E33" s="11">
        <f>'Ind T2'!E26</f>
        <v>8.3499999999999925</v>
      </c>
      <c r="F33" s="11">
        <f>'Ind T2'!F26</f>
        <v>8.613999999999999</v>
      </c>
      <c r="H33" s="11">
        <f>C33-B33</f>
        <v>1.5170000000000021</v>
      </c>
      <c r="I33" s="31">
        <f t="shared" si="14"/>
        <v>-0.82799999999999052</v>
      </c>
      <c r="J33" s="11">
        <f t="shared" si="15"/>
        <v>0.37199999999998212</v>
      </c>
      <c r="K33" s="11">
        <f t="shared" si="16"/>
        <v>0.26400000000000645</v>
      </c>
      <c r="L33" s="31">
        <f t="shared" si="4"/>
        <v>0.63599999999998857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66.308999999999997</v>
      </c>
      <c r="C35" s="31">
        <f>'Ind T1'!C12</f>
        <v>65.725999999999985</v>
      </c>
      <c r="D35" s="31">
        <f>'Ind T1'!D12</f>
        <v>64.015999999999934</v>
      </c>
      <c r="E35" s="31">
        <f>'Ind T1'!E12</f>
        <v>67.110999999999933</v>
      </c>
      <c r="F35" s="31">
        <f>'Ind T1'!F12</f>
        <v>71.905000000000072</v>
      </c>
      <c r="H35" s="31">
        <f t="shared" si="0"/>
        <v>-0.58300000000001262</v>
      </c>
      <c r="I35" s="31">
        <f t="shared" si="1"/>
        <v>-1.7100000000000506</v>
      </c>
      <c r="J35" s="31">
        <f t="shared" si="2"/>
        <v>3.0949999999999989</v>
      </c>
      <c r="K35" s="31">
        <f t="shared" si="3"/>
        <v>4.794000000000139</v>
      </c>
      <c r="L35" s="31">
        <f t="shared" si="4"/>
        <v>7.8890000000001379</v>
      </c>
    </row>
    <row r="36" spans="1:12" x14ac:dyDescent="0.2">
      <c r="A36" s="10" t="str">
        <f>'Ind T2'!A22</f>
        <v>Public admin. and defence</v>
      </c>
      <c r="B36" s="32">
        <f>'Ind T2'!B22</f>
        <v>8.7469999999999946</v>
      </c>
      <c r="C36" s="32">
        <f>'Ind T2'!C22</f>
        <v>8.64299999999999</v>
      </c>
      <c r="D36" s="32">
        <f>'Ind T2'!D22</f>
        <v>9.2639999999999656</v>
      </c>
      <c r="E36" s="32">
        <f>'Ind T2'!E22</f>
        <v>9.4009999999999838</v>
      </c>
      <c r="F36" s="32">
        <f>'Ind T2'!F22</f>
        <v>9.4240000000000137</v>
      </c>
      <c r="H36" s="11">
        <f t="shared" si="0"/>
        <v>-0.10400000000000453</v>
      </c>
      <c r="I36" s="31">
        <f t="shared" si="1"/>
        <v>0.62099999999997557</v>
      </c>
      <c r="J36" s="11">
        <f t="shared" si="2"/>
        <v>0.13700000000001822</v>
      </c>
      <c r="K36" s="11">
        <f t="shared" si="3"/>
        <v>2.3000000000029885E-2</v>
      </c>
      <c r="L36" s="31">
        <f t="shared" si="4"/>
        <v>0.1600000000000481</v>
      </c>
    </row>
    <row r="37" spans="1:12" x14ac:dyDescent="0.2">
      <c r="A37" s="10" t="str">
        <f>'Ind T2'!A23</f>
        <v>Education</v>
      </c>
      <c r="B37" s="32">
        <f>'Ind T2'!B23</f>
        <v>22.132000000000016</v>
      </c>
      <c r="C37" s="32">
        <f>'Ind T2'!C23</f>
        <v>21.288000000000011</v>
      </c>
      <c r="D37" s="32">
        <f>'Ind T2'!D23</f>
        <v>20.361999999999995</v>
      </c>
      <c r="E37" s="32">
        <f>'Ind T2'!E23</f>
        <v>20.833999999999993</v>
      </c>
      <c r="F37" s="32">
        <f>'Ind T2'!F23</f>
        <v>22.149000000000019</v>
      </c>
      <c r="H37" s="11">
        <f t="shared" si="0"/>
        <v>-0.84400000000000475</v>
      </c>
      <c r="I37" s="31">
        <f t="shared" si="1"/>
        <v>-0.92600000000001614</v>
      </c>
      <c r="J37" s="11">
        <f t="shared" si="2"/>
        <v>0.47199999999999775</v>
      </c>
      <c r="K37" s="11">
        <f t="shared" si="3"/>
        <v>1.3150000000000261</v>
      </c>
      <c r="L37" s="31">
        <f t="shared" si="4"/>
        <v>1.7870000000000239</v>
      </c>
    </row>
    <row r="38" spans="1:12" x14ac:dyDescent="0.2">
      <c r="A38" s="10" t="str">
        <f>'Ind T2'!A24</f>
        <v>Health and social work</v>
      </c>
      <c r="B38" s="32">
        <f>'Ind T2'!B24</f>
        <v>35.429999999999978</v>
      </c>
      <c r="C38" s="32">
        <f>'Ind T2'!C24</f>
        <v>35.794999999999987</v>
      </c>
      <c r="D38" s="32">
        <f>'Ind T2'!D24</f>
        <v>34.389999999999972</v>
      </c>
      <c r="E38" s="32">
        <f>'Ind T2'!E24</f>
        <v>36.875999999999955</v>
      </c>
      <c r="F38" s="32">
        <f>'Ind T2'!F24</f>
        <v>40.332000000000043</v>
      </c>
      <c r="H38" s="11">
        <f t="shared" si="0"/>
        <v>0.36500000000000909</v>
      </c>
      <c r="I38" s="31">
        <f t="shared" si="1"/>
        <v>-1.4050000000000153</v>
      </c>
      <c r="J38" s="11">
        <f t="shared" si="2"/>
        <v>2.4859999999999829</v>
      </c>
      <c r="K38" s="11">
        <f t="shared" si="3"/>
        <v>3.4560000000000883</v>
      </c>
      <c r="L38" s="31">
        <f t="shared" si="4"/>
        <v>5.9420000000000712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264.32099999999991</v>
      </c>
      <c r="C40" s="33">
        <f>'Ind T1'!C14</f>
        <v>273.71999999999986</v>
      </c>
      <c r="D40" s="33">
        <f>'Ind T1'!D14</f>
        <v>269.0709999999998</v>
      </c>
      <c r="E40" s="33">
        <f>'Ind T1'!E14</f>
        <v>281.6929999999997</v>
      </c>
      <c r="F40" s="33">
        <f>'Ind T1'!F14</f>
        <v>299.84500000000003</v>
      </c>
      <c r="G40" s="24"/>
      <c r="H40" s="34">
        <f t="shared" si="0"/>
        <v>9.3989999999999441</v>
      </c>
      <c r="I40" s="34">
        <f>D40-C40</f>
        <v>-4.6490000000000578</v>
      </c>
      <c r="J40" s="34">
        <f>E40-D40</f>
        <v>12.6219999999999</v>
      </c>
      <c r="K40" s="34">
        <f>F40-E40</f>
        <v>18.152000000000328</v>
      </c>
      <c r="L40" s="205">
        <f t="shared" si="4"/>
        <v>30.774000000000228</v>
      </c>
    </row>
    <row r="44" spans="1:12" ht="15.75" x14ac:dyDescent="0.25">
      <c r="A44" s="19" t="str">
        <f>CONCATENATE(A1," (Continued)")</f>
        <v>Industry Table 4  Employment by Industry Group in Sector (SIC 2007), 2015-2035, Cornwall and the Isles of Scilly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-1.12551874245711</v>
      </c>
      <c r="C50" s="44">
        <f t="shared" ref="B50:E54" si="17">IF(AND(D$5-C$5 &lt;&gt; 0,C7&lt;&gt;0,D7&lt;&gt;0),(EXP(LN(D7/C7)/(D$5-C$5))-1)*100,0)</f>
        <v>11.87861848672387</v>
      </c>
      <c r="D50" s="44">
        <f t="shared" si="17"/>
        <v>5.8817279481315765E-2</v>
      </c>
      <c r="E50" s="44">
        <f t="shared" si="17"/>
        <v>3.5527170836258115E-2</v>
      </c>
      <c r="F50" s="44">
        <f>IF(AND(F$5-D$5 &lt;&gt; 0,D7&lt;&gt;0,F7&lt;&gt;0),(EXP(LN(F7/D7)/(F$5-D$5))-1)*100,0)</f>
        <v>4.3289937977508686E-2</v>
      </c>
      <c r="H50" s="44">
        <f>(B7/B$40)*100</f>
        <v>3.9656326966075337</v>
      </c>
      <c r="I50" s="44">
        <f>(C7/C$40)*100</f>
        <v>3.6599444688002394</v>
      </c>
      <c r="J50" s="44">
        <f>(D7/D$40)*100</f>
        <v>4.1654433216511686</v>
      </c>
      <c r="K50" s="44">
        <f>(E7/E$40)*100</f>
        <v>3.9905144962778665</v>
      </c>
      <c r="L50" s="44">
        <f>(F7/F$40)*100</f>
        <v>3.7622771765412155</v>
      </c>
    </row>
    <row r="51" spans="1:12" x14ac:dyDescent="0.2">
      <c r="A51" t="str">
        <f>A8</f>
        <v>Agriculture</v>
      </c>
      <c r="B51" s="40">
        <f t="shared" si="17"/>
        <v>-0.75727512534710106</v>
      </c>
      <c r="C51" s="44">
        <f t="shared" si="17"/>
        <v>17.65657159658922</v>
      </c>
      <c r="D51" s="40">
        <f t="shared" si="17"/>
        <v>0.52672235512003507</v>
      </c>
      <c r="E51" s="40">
        <f t="shared" si="17"/>
        <v>0.20859577128187201</v>
      </c>
      <c r="F51" s="44">
        <f t="shared" ref="F51:F83" si="18">IF(AND(F$5-D$5 &lt;&gt; 0,D8&lt;&gt;0,F8&lt;&gt;0),(EXP(LN(F8/D8)/(F$5-D$5))-1)*100,0)</f>
        <v>0.31452594799614708</v>
      </c>
      <c r="H51" s="40">
        <f t="shared" ref="H51:L54" si="19">(B8/B$7)*100</f>
        <v>66.895630604846446</v>
      </c>
      <c r="I51" s="40">
        <f t="shared" si="19"/>
        <v>67.897783988820152</v>
      </c>
      <c r="J51" s="40">
        <f t="shared" si="19"/>
        <v>71.404354032833723</v>
      </c>
      <c r="K51" s="40">
        <f t="shared" si="19"/>
        <v>73.089582777332936</v>
      </c>
      <c r="L51" s="40">
        <f t="shared" si="19"/>
        <v>74.363974824926885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-7.5349412381733423</v>
      </c>
      <c r="C52" s="44">
        <f t="shared" si="17"/>
        <v>1.5604681404422616</v>
      </c>
      <c r="D52" s="40">
        <f t="shared" si="17"/>
        <v>-6.5367599909429526</v>
      </c>
      <c r="E52" s="40">
        <f t="shared" si="17"/>
        <v>-5.1000738487281705</v>
      </c>
      <c r="F52" s="44">
        <f t="shared" si="18"/>
        <v>-5.5814064215645942</v>
      </c>
      <c r="H52" s="40">
        <f t="shared" si="19"/>
        <v>10.036252623545092</v>
      </c>
      <c r="I52" s="40">
        <f t="shared" si="19"/>
        <v>7.6761828708324984</v>
      </c>
      <c r="J52" s="40">
        <f t="shared" si="19"/>
        <v>6.9682369735903009</v>
      </c>
      <c r="K52" s="40">
        <f t="shared" si="19"/>
        <v>4.9550751712481196</v>
      </c>
      <c r="L52" s="40">
        <f t="shared" si="19"/>
        <v>2.9252725822178842</v>
      </c>
    </row>
    <row r="53" spans="1:12" x14ac:dyDescent="0.2">
      <c r="A53" t="str">
        <f>A10</f>
        <v>Electricity and gas</v>
      </c>
      <c r="B53" s="40">
        <f t="shared" si="17"/>
        <v>4.2840629301993172</v>
      </c>
      <c r="C53" s="44">
        <f t="shared" si="17"/>
        <v>11.056910569105716</v>
      </c>
      <c r="D53" s="40">
        <f t="shared" si="17"/>
        <v>-0.65268111765798276</v>
      </c>
      <c r="E53" s="40">
        <f t="shared" si="17"/>
        <v>-0.12169299969433389</v>
      </c>
      <c r="F53" s="44">
        <f t="shared" si="18"/>
        <v>-0.29900362638737299</v>
      </c>
      <c r="H53" s="40">
        <f t="shared" si="19"/>
        <v>4.9608853272276336</v>
      </c>
      <c r="I53" s="40">
        <f t="shared" si="19"/>
        <v>6.1389498901976491</v>
      </c>
      <c r="J53" s="40">
        <f t="shared" si="19"/>
        <v>6.0938615274803789</v>
      </c>
      <c r="K53" s="40">
        <f t="shared" si="19"/>
        <v>5.8802597633662508</v>
      </c>
      <c r="L53" s="40">
        <f t="shared" si="19"/>
        <v>5.7884939278432679</v>
      </c>
    </row>
    <row r="54" spans="1:12" x14ac:dyDescent="0.2">
      <c r="A54" t="str">
        <f>A11</f>
        <v>Water and sewerage</v>
      </c>
      <c r="B54" s="40">
        <f t="shared" si="17"/>
        <v>-0.88090791687758241</v>
      </c>
      <c r="C54" s="44">
        <f t="shared" si="17"/>
        <v>-4.9672489082970834</v>
      </c>
      <c r="D54" s="40">
        <f t="shared" si="17"/>
        <v>0.74694282049014848</v>
      </c>
      <c r="E54" s="40">
        <f t="shared" si="17"/>
        <v>0.55062573292072869</v>
      </c>
      <c r="F54" s="44">
        <f t="shared" si="18"/>
        <v>0.61602222008092511</v>
      </c>
      <c r="H54" s="40">
        <f t="shared" si="19"/>
        <v>18.107231444380837</v>
      </c>
      <c r="I54" s="40">
        <f t="shared" si="19"/>
        <v>18.287083250149699</v>
      </c>
      <c r="J54" s="40">
        <f t="shared" si="19"/>
        <v>15.533547466095602</v>
      </c>
      <c r="K54" s="40">
        <f t="shared" si="19"/>
        <v>16.075082288052698</v>
      </c>
      <c r="L54" s="40">
        <f t="shared" si="19"/>
        <v>16.92225866501197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-1.621409014779307</v>
      </c>
      <c r="C56" s="44">
        <f t="shared" si="20"/>
        <v>0.2207890302713178</v>
      </c>
      <c r="D56" s="44">
        <f t="shared" si="20"/>
        <v>-0.98386382752380097</v>
      </c>
      <c r="E56" s="44">
        <f t="shared" si="20"/>
        <v>-1.0161752412817249</v>
      </c>
      <c r="F56" s="44">
        <f t="shared" si="18"/>
        <v>-1.0054059417560657</v>
      </c>
      <c r="H56" s="44">
        <f>(B13/B$40)*100</f>
        <v>6.9513962189913059</v>
      </c>
      <c r="I56" s="44">
        <f>(C13/C$40)*100</f>
        <v>6.2878123629986922</v>
      </c>
      <c r="J56" s="44">
        <f>(D13/D$40)*100</f>
        <v>6.4105756473198587</v>
      </c>
      <c r="K56" s="44">
        <f>(E13/E$40)*100</f>
        <v>5.827975846045172</v>
      </c>
      <c r="L56" s="44">
        <f>(F13/F$40)*100</f>
        <v>4.9435541696543153</v>
      </c>
    </row>
    <row r="57" spans="1:12" x14ac:dyDescent="0.2">
      <c r="A57" t="str">
        <f>A14</f>
        <v>Food drink and tobacco</v>
      </c>
      <c r="B57" s="40">
        <f t="shared" si="20"/>
        <v>-6.5981712616257848</v>
      </c>
      <c r="C57" s="44">
        <f t="shared" si="20"/>
        <v>1.8664047151275343</v>
      </c>
      <c r="D57" s="40">
        <f t="shared" si="20"/>
        <v>-1.2294771327200027</v>
      </c>
      <c r="E57" s="40">
        <f t="shared" si="20"/>
        <v>-1.6832942414740981</v>
      </c>
      <c r="F57" s="44">
        <f t="shared" si="18"/>
        <v>-1.532254028044544</v>
      </c>
      <c r="H57" s="40">
        <f t="shared" ref="H57:L59" si="21">(B14/B$13)*100</f>
        <v>36.39925982366389</v>
      </c>
      <c r="I57" s="40">
        <f t="shared" si="21"/>
        <v>29.574109581081881</v>
      </c>
      <c r="J57" s="40">
        <f t="shared" si="21"/>
        <v>30.059713606585859</v>
      </c>
      <c r="K57" s="40">
        <f t="shared" si="21"/>
        <v>29.688737284522126</v>
      </c>
      <c r="L57" s="40">
        <f t="shared" si="21"/>
        <v>27.74741955069825</v>
      </c>
    </row>
    <row r="58" spans="1:12" x14ac:dyDescent="0.2">
      <c r="A58" t="str">
        <f>A15</f>
        <v>Engineering</v>
      </c>
      <c r="B58" s="40">
        <f t="shared" si="20"/>
        <v>-0.7220688869292613</v>
      </c>
      <c r="C58" s="44">
        <f t="shared" si="20"/>
        <v>-3.5650623885917998</v>
      </c>
      <c r="D58" s="40">
        <f t="shared" si="20"/>
        <v>-1.1732343590165617</v>
      </c>
      <c r="E58" s="40">
        <f t="shared" si="20"/>
        <v>-2.3454264863196683</v>
      </c>
      <c r="F58" s="44">
        <f t="shared" si="18"/>
        <v>-1.9562488070612893</v>
      </c>
      <c r="H58" s="40">
        <f t="shared" si="21"/>
        <v>12.572112768041798</v>
      </c>
      <c r="I58" s="40">
        <f t="shared" si="21"/>
        <v>13.038173261286373</v>
      </c>
      <c r="J58" s="40">
        <f t="shared" si="21"/>
        <v>12.545654820569297</v>
      </c>
      <c r="K58" s="40">
        <f t="shared" si="21"/>
        <v>12.426143631601382</v>
      </c>
      <c r="L58" s="40">
        <f t="shared" si="21"/>
        <v>10.85475274910613</v>
      </c>
    </row>
    <row r="59" spans="1:12" x14ac:dyDescent="0.2">
      <c r="A59" t="str">
        <f>A16</f>
        <v>Rest of manufacturing</v>
      </c>
      <c r="B59" s="40">
        <f t="shared" si="20"/>
        <v>1.3098946574445547</v>
      </c>
      <c r="C59" s="44">
        <f t="shared" si="20"/>
        <v>0.23286423002943923</v>
      </c>
      <c r="D59" s="40">
        <f t="shared" si="20"/>
        <v>-0.81520342567275028</v>
      </c>
      <c r="E59" s="40">
        <f t="shared" si="20"/>
        <v>-0.43129962648370546</v>
      </c>
      <c r="F59" s="44">
        <f t="shared" si="18"/>
        <v>-0.5594323800155232</v>
      </c>
      <c r="H59" s="40">
        <f t="shared" si="21"/>
        <v>51.028627408294305</v>
      </c>
      <c r="I59" s="40">
        <f t="shared" si="21"/>
        <v>57.387717157631748</v>
      </c>
      <c r="J59" s="40">
        <f t="shared" si="21"/>
        <v>57.394631572844844</v>
      </c>
      <c r="K59" s="40">
        <f t="shared" si="21"/>
        <v>57.885119083876482</v>
      </c>
      <c r="L59" s="40">
        <f t="shared" si="21"/>
        <v>61.397827700195627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2.5009146636171931</v>
      </c>
      <c r="C61" s="44">
        <f>IF(AND(D$5-C$5 &lt;&gt; 0,C18&lt;&gt;0,D18&lt;&gt;0),(EXP(LN(D18/C18)/(D$5-C$5))-1)*100,0)</f>
        <v>-0.92925288068398393</v>
      </c>
      <c r="D61" s="44">
        <f>IF(AND(E$5-D$5 &lt;&gt; 0,D18&lt;&gt;0,E18&lt;&gt;0),(EXP(LN(E18/D18)/(E$5-D$5))-1)*100,0)</f>
        <v>0.95538961242103149</v>
      </c>
      <c r="E61" s="44">
        <f>IF(AND(F$5-E$5 &lt;&gt; 0,E18&lt;&gt;0,F18&lt;&gt;0),(EXP(LN(F18/E18)/(F$5-E$5))-1)*100,0)</f>
        <v>0.5842542197771694</v>
      </c>
      <c r="F61" s="44">
        <f t="shared" si="18"/>
        <v>0.70781417136056568</v>
      </c>
      <c r="H61" s="44">
        <f>(B18/B$40)*100</f>
        <v>8.2986217515823633</v>
      </c>
      <c r="I61" s="44">
        <f>(C18/C$40)*100</f>
        <v>8.8459009206488393</v>
      </c>
      <c r="J61" s="44">
        <f>(D18/D$40)*100</f>
        <v>8.9151190577951542</v>
      </c>
      <c r="K61" s="44">
        <f>(E18/E$40)*100</f>
        <v>8.9302893575630016</v>
      </c>
      <c r="L61" s="44">
        <f>(F18/F$40)*100</f>
        <v>8.8929280128066175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1.9180159809456754</v>
      </c>
      <c r="C63" s="44">
        <f t="shared" si="22"/>
        <v>-1.3793721169779283</v>
      </c>
      <c r="D63" s="44">
        <f t="shared" si="22"/>
        <v>0.83995512914740722</v>
      </c>
      <c r="E63" s="44">
        <f t="shared" si="22"/>
        <v>0.72792432157120501</v>
      </c>
      <c r="F63" s="44">
        <f t="shared" si="18"/>
        <v>0.76525408797702976</v>
      </c>
      <c r="H63" s="44">
        <f>(B20/B$40)*100</f>
        <v>31.317980788510884</v>
      </c>
      <c r="I63" s="44">
        <f>(C20/C$40)*100</f>
        <v>32.630425252082375</v>
      </c>
      <c r="J63" s="44">
        <f>(D20/D$40)*100</f>
        <v>32.736340965767361</v>
      </c>
      <c r="K63" s="44">
        <f>(E20/E$40)*100</f>
        <v>32.604999059259541</v>
      </c>
      <c r="L63" s="44">
        <f>(F20/F$40)*100</f>
        <v>32.935349930797578</v>
      </c>
    </row>
    <row r="64" spans="1:12" x14ac:dyDescent="0.2">
      <c r="A64" t="str">
        <f>A21</f>
        <v>Wholesale and retail trade</v>
      </c>
      <c r="B64" s="40">
        <f t="shared" si="22"/>
        <v>5.700671573642957E-2</v>
      </c>
      <c r="C64" s="44">
        <f t="shared" si="22"/>
        <v>1.5210510736160421</v>
      </c>
      <c r="D64" s="40">
        <f t="shared" si="22"/>
        <v>2.779658710851951E-2</v>
      </c>
      <c r="E64" s="40">
        <f t="shared" si="22"/>
        <v>8.2342546030589325E-2</v>
      </c>
      <c r="F64" s="44">
        <f t="shared" si="18"/>
        <v>6.4157255596342111E-2</v>
      </c>
      <c r="H64" s="40">
        <f t="shared" ref="H64:L66" si="23">(B21/B$20)*100</f>
        <v>52.931867600869722</v>
      </c>
      <c r="I64" s="40">
        <f t="shared" si="23"/>
        <v>49.17036141340855</v>
      </c>
      <c r="J64" s="40">
        <f t="shared" si="23"/>
        <v>50.61645701830065</v>
      </c>
      <c r="K64" s="40">
        <f t="shared" si="23"/>
        <v>48.610717940901118</v>
      </c>
      <c r="L64" s="40">
        <f t="shared" si="23"/>
        <v>45.583514758746382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-2.4820770206787524</v>
      </c>
      <c r="C65" s="44">
        <f t="shared" si="22"/>
        <v>-2.3703525448195206</v>
      </c>
      <c r="D65" s="40">
        <f t="shared" si="22"/>
        <v>0.33786208009549679</v>
      </c>
      <c r="E65" s="40">
        <f t="shared" si="22"/>
        <v>-8.6374702334257591E-2</v>
      </c>
      <c r="F65" s="44">
        <f t="shared" si="18"/>
        <v>5.483788212059526E-2</v>
      </c>
      <c r="H65" s="40">
        <f t="shared" si="23"/>
        <v>11.101715390190908</v>
      </c>
      <c r="I65" s="40">
        <f t="shared" si="23"/>
        <v>9.3051636884768527</v>
      </c>
      <c r="J65" s="40">
        <f t="shared" si="23"/>
        <v>9.2116615957495522</v>
      </c>
      <c r="K65" s="40">
        <f t="shared" si="23"/>
        <v>8.9846046643294084</v>
      </c>
      <c r="L65" s="40">
        <f t="shared" si="23"/>
        <v>8.2841375120247118</v>
      </c>
    </row>
    <row r="66" spans="1:12" x14ac:dyDescent="0.2">
      <c r="A66" t="str">
        <f>A23</f>
        <v>Accommodation and food</v>
      </c>
      <c r="B66" s="40">
        <f t="shared" si="22"/>
        <v>5.6459138624517013</v>
      </c>
      <c r="C66" s="44">
        <f t="shared" si="22"/>
        <v>-4.5917817083693135</v>
      </c>
      <c r="D66" s="40">
        <f t="shared" si="22"/>
        <v>1.9367920268291039</v>
      </c>
      <c r="E66" s="40">
        <f t="shared" si="22"/>
        <v>1.5802000933089921</v>
      </c>
      <c r="F66" s="44">
        <f t="shared" si="18"/>
        <v>1.6989252531986132</v>
      </c>
      <c r="H66" s="40">
        <f t="shared" si="23"/>
        <v>35.966417008939381</v>
      </c>
      <c r="I66" s="40">
        <f t="shared" si="23"/>
        <v>41.524474898114597</v>
      </c>
      <c r="J66" s="40">
        <f t="shared" si="23"/>
        <v>40.171881385949803</v>
      </c>
      <c r="K66" s="40">
        <f t="shared" si="23"/>
        <v>42.404677394769472</v>
      </c>
      <c r="L66" s="40">
        <f t="shared" si="23"/>
        <v>46.132347729228904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1.067122110050156</v>
      </c>
      <c r="C68" s="44">
        <f t="shared" si="24"/>
        <v>-4.0305788565649481</v>
      </c>
      <c r="D68" s="44">
        <f t="shared" si="24"/>
        <v>1.6192112452071195</v>
      </c>
      <c r="E68" s="44">
        <f t="shared" si="24"/>
        <v>0.89207309843479798</v>
      </c>
      <c r="F68" s="44">
        <f t="shared" si="18"/>
        <v>1.1338725177183484</v>
      </c>
      <c r="H68" s="44">
        <f>(B25/B$40)*100</f>
        <v>24.379826044847</v>
      </c>
      <c r="I68" s="44">
        <f>(C25/C$40)*100</f>
        <v>24.563787812363021</v>
      </c>
      <c r="J68" s="44">
        <f>(D25/D$40)*100</f>
        <v>23.981031028984937</v>
      </c>
      <c r="K68" s="44">
        <f>(E25/E$40)*100</f>
        <v>24.822058056110741</v>
      </c>
      <c r="L68" s="44">
        <f>(F25/F$40)*100</f>
        <v>25.485167336457149</v>
      </c>
    </row>
    <row r="69" spans="1:12" x14ac:dyDescent="0.2">
      <c r="A69" t="str">
        <f>A26</f>
        <v>Media</v>
      </c>
      <c r="B69" s="40">
        <f t="shared" si="24"/>
        <v>12.492105689125266</v>
      </c>
      <c r="C69" s="44">
        <f t="shared" si="24"/>
        <v>-9.0572033898301818</v>
      </c>
      <c r="D69" s="40">
        <f t="shared" si="24"/>
        <v>-0.73285290244643475</v>
      </c>
      <c r="E69" s="40">
        <f t="shared" si="24"/>
        <v>-0.29388652632303947</v>
      </c>
      <c r="F69" s="44">
        <f t="shared" si="18"/>
        <v>-0.4404239111709396</v>
      </c>
      <c r="H69" s="40">
        <f t="shared" ref="H69:L71" si="25">(B26/B$25)*100</f>
        <v>1.8295805465464554</v>
      </c>
      <c r="I69" s="40">
        <f t="shared" si="25"/>
        <v>2.8080195133559345</v>
      </c>
      <c r="J69" s="40">
        <f t="shared" si="25"/>
        <v>2.6609428757400164</v>
      </c>
      <c r="K69" s="40">
        <f t="shared" si="25"/>
        <v>2.3669231429306912</v>
      </c>
      <c r="L69" s="40">
        <f t="shared" si="25"/>
        <v>2.1029627303182612</v>
      </c>
    </row>
    <row r="70" spans="1:12" x14ac:dyDescent="0.2">
      <c r="A70" t="str">
        <f>A27</f>
        <v>Information technology</v>
      </c>
      <c r="B70" s="40">
        <f t="shared" si="24"/>
        <v>-4.5989057660768111</v>
      </c>
      <c r="C70" s="44">
        <f t="shared" si="24"/>
        <v>-3.4341062518345344</v>
      </c>
      <c r="D70" s="40">
        <f t="shared" si="24"/>
        <v>1.146652768799461</v>
      </c>
      <c r="E70" s="40">
        <f t="shared" si="24"/>
        <v>0.57081425004943398</v>
      </c>
      <c r="F70" s="44">
        <f t="shared" si="18"/>
        <v>0.76239524165164774</v>
      </c>
      <c r="H70" s="40">
        <f t="shared" si="25"/>
        <v>6.3825825173414241</v>
      </c>
      <c r="I70" s="40">
        <f t="shared" si="25"/>
        <v>5.0672258908917787</v>
      </c>
      <c r="J70" s="40">
        <f t="shared" si="25"/>
        <v>5.0987198958559254</v>
      </c>
      <c r="K70" s="40">
        <f t="shared" si="25"/>
        <v>4.9812648379622937</v>
      </c>
      <c r="L70" s="40">
        <f t="shared" si="25"/>
        <v>4.8249057788944674</v>
      </c>
    </row>
    <row r="71" spans="1:12" x14ac:dyDescent="0.2">
      <c r="A71" t="str">
        <f>A28</f>
        <v>Finance and insurance</v>
      </c>
      <c r="B71" s="40">
        <f t="shared" si="24"/>
        <v>-1.1067332690549603</v>
      </c>
      <c r="C71" s="44">
        <f t="shared" si="24"/>
        <v>19.356032568467828</v>
      </c>
      <c r="D71" s="40">
        <f t="shared" si="24"/>
        <v>-2.4818517669700224E-2</v>
      </c>
      <c r="E71" s="40">
        <f t="shared" si="24"/>
        <v>-0.6357008826662236</v>
      </c>
      <c r="F71" s="44">
        <f t="shared" si="18"/>
        <v>-0.43248930236011729</v>
      </c>
      <c r="H71" s="40">
        <f t="shared" si="25"/>
        <v>4.383854999146501</v>
      </c>
      <c r="I71" s="40">
        <f t="shared" si="25"/>
        <v>4.0186804687964734</v>
      </c>
      <c r="J71" s="40">
        <f t="shared" si="25"/>
        <v>4.9979853082478352</v>
      </c>
      <c r="K71" s="40">
        <f t="shared" si="25"/>
        <v>4.606561597208322</v>
      </c>
      <c r="L71" s="40">
        <f t="shared" si="25"/>
        <v>3.9546691792294828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3.3221732027977735</v>
      </c>
      <c r="C72" s="44">
        <f t="shared" si="27"/>
        <v>3.736497255180149</v>
      </c>
      <c r="D72" s="40">
        <f t="shared" si="27"/>
        <v>-2.1193599599178992</v>
      </c>
      <c r="E72" s="40">
        <f t="shared" si="27"/>
        <v>6.4414899398923531E-2</v>
      </c>
      <c r="F72" s="44">
        <f t="shared" si="18"/>
        <v>-0.66887054148908609</v>
      </c>
      <c r="H72" s="40">
        <f t="shared" ref="H72:L72" si="28">(B29/B$25)*100</f>
        <v>7.6892040781489905</v>
      </c>
      <c r="I72" s="40">
        <f t="shared" si="28"/>
        <v>8.3987744660598374</v>
      </c>
      <c r="J72" s="40">
        <f t="shared" si="28"/>
        <v>9.0785109878188877</v>
      </c>
      <c r="K72" s="40">
        <f t="shared" si="28"/>
        <v>7.5269586110237157</v>
      </c>
      <c r="L72" s="40">
        <f t="shared" si="28"/>
        <v>6.9317943886097213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0.24282395082002584</v>
      </c>
      <c r="C73" s="44">
        <f t="shared" si="29"/>
        <v>-2.5187422469123533</v>
      </c>
      <c r="D73" s="40">
        <f t="shared" si="29"/>
        <v>1.3338620743190033</v>
      </c>
      <c r="E73" s="40">
        <f t="shared" si="29"/>
        <v>0.92329285617935852</v>
      </c>
      <c r="F73" s="44">
        <f t="shared" si="18"/>
        <v>1.0599640972419389</v>
      </c>
      <c r="H73" s="40">
        <f t="shared" ref="H73:L73" si="30">(B30/B$25)*100</f>
        <v>28.494281590912667</v>
      </c>
      <c r="I73" s="40">
        <f t="shared" si="30"/>
        <v>27.576000951871045</v>
      </c>
      <c r="J73" s="40">
        <f t="shared" si="30"/>
        <v>28.010414406595785</v>
      </c>
      <c r="K73" s="40">
        <f t="shared" si="30"/>
        <v>27.61934727267526</v>
      </c>
      <c r="L73" s="40">
        <f t="shared" si="30"/>
        <v>27.704930904522623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0.58347324397400868</v>
      </c>
      <c r="C74" s="44">
        <f t="shared" si="31"/>
        <v>-4.7639225181600136</v>
      </c>
      <c r="D74" s="40">
        <f t="shared" si="31"/>
        <v>3.048679839676649</v>
      </c>
      <c r="E74" s="40">
        <f t="shared" si="31"/>
        <v>1.332760643105324</v>
      </c>
      <c r="F74" s="44">
        <f t="shared" si="18"/>
        <v>1.9015352384730955</v>
      </c>
      <c r="H74" s="40">
        <f>(B31/B$25)*100</f>
        <v>25.046166260610477</v>
      </c>
      <c r="I74" s="40">
        <f t="shared" ref="I74:L74" si="32">(C31/C$25)*100</f>
        <v>24.570170741864487</v>
      </c>
      <c r="J74" s="40">
        <f t="shared" si="32"/>
        <v>24.382419489818016</v>
      </c>
      <c r="K74" s="40">
        <f t="shared" si="32"/>
        <v>26.146277280398188</v>
      </c>
      <c r="L74" s="40">
        <f t="shared" si="32"/>
        <v>27.311034338358404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0.3815030669756414</v>
      </c>
      <c r="C75" s="44">
        <f t="shared" si="33"/>
        <v>-11.043701799485749</v>
      </c>
      <c r="D75" s="40">
        <f t="shared" si="33"/>
        <v>3.663327680880335</v>
      </c>
      <c r="E75" s="40">
        <f t="shared" si="33"/>
        <v>1.6087887164138781</v>
      </c>
      <c r="F75" s="44">
        <f t="shared" si="18"/>
        <v>2.2890703161434711</v>
      </c>
      <c r="H75" s="40">
        <f t="shared" ref="H75:L75" si="34">(B32/B$25)*100</f>
        <v>14.863208205955836</v>
      </c>
      <c r="I75" s="40">
        <f t="shared" si="34"/>
        <v>14.463977631030994</v>
      </c>
      <c r="J75" s="40">
        <f t="shared" si="34"/>
        <v>13.40699872919445</v>
      </c>
      <c r="K75" s="40">
        <f t="shared" si="34"/>
        <v>14.810789165069643</v>
      </c>
      <c r="L75" s="40">
        <f t="shared" si="34"/>
        <v>15.897194304857651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4.8401618485793607</v>
      </c>
      <c r="C76" s="44">
        <f t="shared" si="35"/>
        <v>-9.4026799909151748</v>
      </c>
      <c r="D76" s="40">
        <f t="shared" si="35"/>
        <v>0.91564229694724997</v>
      </c>
      <c r="E76" s="40">
        <f t="shared" si="35"/>
        <v>0.31175743351585794</v>
      </c>
      <c r="F76" s="44">
        <f t="shared" si="18"/>
        <v>0.5126497962762766</v>
      </c>
      <c r="H76" s="40">
        <f t="shared" ref="H76:L76" si="36">(B33/B$25)*100</f>
        <v>11.311121801337654</v>
      </c>
      <c r="I76" s="40">
        <f t="shared" si="36"/>
        <v>13.097150336129451</v>
      </c>
      <c r="J76" s="40">
        <f t="shared" si="36"/>
        <v>12.364008306729085</v>
      </c>
      <c r="K76" s="40">
        <f t="shared" si="36"/>
        <v>11.941878092731899</v>
      </c>
      <c r="L76" s="40">
        <f t="shared" si="36"/>
        <v>11.272508375209387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-0.22053269790064389</v>
      </c>
      <c r="C78" s="44">
        <f t="shared" ref="C78:C83" si="38">IF(AND(D$5-C$5 &lt;&gt; 0,C35&lt;&gt;0,D35&lt;&gt;0),(EXP(LN(D35/C35)/(D$5-C$5))-1)*100,0)</f>
        <v>-2.6017101299334322</v>
      </c>
      <c r="D78" s="44">
        <f t="shared" si="37"/>
        <v>0.94877082008189007</v>
      </c>
      <c r="E78" s="44">
        <f t="shared" si="37"/>
        <v>0.69236421864440345</v>
      </c>
      <c r="F78" s="44">
        <f t="shared" si="18"/>
        <v>0.77776064126440225</v>
      </c>
      <c r="H78" s="44">
        <f>(B35/B$40)*100</f>
        <v>25.08654249946089</v>
      </c>
      <c r="I78" s="44">
        <f>(C35/C$40)*100</f>
        <v>24.012129183106833</v>
      </c>
      <c r="J78" s="44">
        <f>(D35/D$40)*100</f>
        <v>23.791489978481508</v>
      </c>
      <c r="K78" s="44">
        <f>(E35/E$40)*100</f>
        <v>23.824163184743679</v>
      </c>
      <c r="L78" s="44">
        <f>(F35/F$40)*100</f>
        <v>23.980723373743125</v>
      </c>
    </row>
    <row r="79" spans="1:12" x14ac:dyDescent="0.2">
      <c r="A79" t="str">
        <f>A36</f>
        <v>Public admin. and defence</v>
      </c>
      <c r="B79" s="40">
        <f t="shared" si="37"/>
        <v>-0.29857935426016446</v>
      </c>
      <c r="C79" s="44">
        <f t="shared" si="38"/>
        <v>7.1850052065252301</v>
      </c>
      <c r="D79" s="40">
        <f t="shared" si="37"/>
        <v>0.29403435080732621</v>
      </c>
      <c r="E79" s="40">
        <f t="shared" si="37"/>
        <v>2.4438588864894584E-2</v>
      </c>
      <c r="F79" s="44">
        <f t="shared" si="18"/>
        <v>0.11422322561738252</v>
      </c>
      <c r="H79" s="40">
        <f>(B36/B$35)*100</f>
        <v>13.191271169826111</v>
      </c>
      <c r="I79" s="40">
        <f t="shared" ref="I79:L81" si="39">(C36/C$35)*100</f>
        <v>13.150047165505269</v>
      </c>
      <c r="J79" s="40">
        <f t="shared" si="39"/>
        <v>14.471382154461345</v>
      </c>
      <c r="K79" s="40">
        <f t="shared" si="39"/>
        <v>14.00813577505922</v>
      </c>
      <c r="L79" s="40">
        <f t="shared" si="39"/>
        <v>13.106181767610048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-0.96731589265586226</v>
      </c>
      <c r="C80" s="44">
        <f t="shared" si="38"/>
        <v>-4.3498684704998851</v>
      </c>
      <c r="D80" s="40">
        <f t="shared" si="40"/>
        <v>0.45936885617008372</v>
      </c>
      <c r="E80" s="40">
        <f t="shared" si="40"/>
        <v>0.61393773135807184</v>
      </c>
      <c r="F80" s="44">
        <f t="shared" si="18"/>
        <v>0.56238836625068789</v>
      </c>
      <c r="H80" s="40">
        <f>(B37/B$35)*100</f>
        <v>33.37706796965724</v>
      </c>
      <c r="I80" s="40">
        <f t="shared" si="39"/>
        <v>32.389008915801995</v>
      </c>
      <c r="J80" s="40">
        <f t="shared" si="39"/>
        <v>31.807673081729593</v>
      </c>
      <c r="K80" s="40">
        <f t="shared" si="39"/>
        <v>31.044091132601231</v>
      </c>
      <c r="L80" s="40">
        <f t="shared" si="39"/>
        <v>30.80314303595021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0.25656105530011963</v>
      </c>
      <c r="C81" s="44">
        <f t="shared" si="38"/>
        <v>-3.9251292079899858</v>
      </c>
      <c r="D81" s="40">
        <f t="shared" si="40"/>
        <v>1.4056903757461159</v>
      </c>
      <c r="E81" s="40">
        <f t="shared" si="40"/>
        <v>0.89986733555544873</v>
      </c>
      <c r="F81" s="44">
        <f t="shared" si="18"/>
        <v>1.0681940475783414</v>
      </c>
      <c r="H81" s="40">
        <f>(B38/B$35)*100</f>
        <v>53.431660860516637</v>
      </c>
      <c r="I81" s="40">
        <f t="shared" si="39"/>
        <v>54.460943918692749</v>
      </c>
      <c r="J81" s="40">
        <f t="shared" si="39"/>
        <v>53.720944763809065</v>
      </c>
      <c r="K81" s="40">
        <f t="shared" si="39"/>
        <v>54.947773092339546</v>
      </c>
      <c r="L81" s="40">
        <f t="shared" si="39"/>
        <v>56.090675196439754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0.87736176504185082</v>
      </c>
      <c r="C83" s="206">
        <f t="shared" si="38"/>
        <v>-1.6984509717960172</v>
      </c>
      <c r="D83" s="43">
        <f>IF(AND(E$5-D$5 &lt;&gt; 0,D40&lt;&gt;0,E40&lt;&gt;0),(EXP(LN(E40/D40)/(E$5-D$5))-1)*100,0)</f>
        <v>0.92106675473020427</v>
      </c>
      <c r="E83" s="43">
        <f>IF(AND(F$5-E$5 &lt;&gt; 0,E40&lt;&gt;0,F40&lt;&gt;0),(EXP(LN(F40/E40)/(F$5-E$5))-1)*100,0)</f>
        <v>0.62643242238205055</v>
      </c>
      <c r="F83" s="206">
        <f t="shared" si="18"/>
        <v>0.72454816770322061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1.348375861124862</v>
      </c>
      <c r="C89" s="44">
        <f>IF(AND(F$5-D$5 &lt;&gt; 0,D7&lt;&gt;0,F7&lt;&gt;0),(EXP(LN(F7/D7)/(F$5-D$5))-1)*100,0)</f>
        <v>4.3289937977508686E-2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2.6791303913949349</v>
      </c>
      <c r="C90" s="44">
        <f t="shared" ref="C90:C122" si="43">IF(AND(F$5-D$5 &lt;&gt; 0,D8&lt;&gt;0,F8&lt;&gt;0),(EXP(LN(F8/D8)/(F$5-D$5))-1)*100,0)</f>
        <v>0.31452594799614708</v>
      </c>
    </row>
    <row r="91" spans="1:12" x14ac:dyDescent="0.2">
      <c r="A91" s="30" t="str">
        <f t="shared" si="41"/>
        <v>Mining and quarrying</v>
      </c>
      <c r="B91" s="44">
        <f t="shared" si="42"/>
        <v>-5.783480043332057</v>
      </c>
      <c r="C91" s="44">
        <f t="shared" si="43"/>
        <v>-5.5814064215645942</v>
      </c>
    </row>
    <row r="92" spans="1:12" x14ac:dyDescent="0.2">
      <c r="A92" s="30" t="str">
        <f t="shared" si="41"/>
        <v>Electricity and gas</v>
      </c>
      <c r="B92" s="44">
        <f t="shared" si="42"/>
        <v>5.6047546747005406</v>
      </c>
      <c r="C92" s="44">
        <f t="shared" si="43"/>
        <v>-0.29900362638737299</v>
      </c>
    </row>
    <row r="93" spans="1:12" x14ac:dyDescent="0.2">
      <c r="A93" s="30" t="str">
        <f t="shared" si="41"/>
        <v>Water and sewerage</v>
      </c>
      <c r="B93" s="44">
        <f t="shared" si="42"/>
        <v>-1.7119966890524196</v>
      </c>
      <c r="C93" s="44">
        <f t="shared" si="43"/>
        <v>0.61602222008092511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-1.2556985012153632</v>
      </c>
      <c r="C95" s="44">
        <f t="shared" si="43"/>
        <v>-1.0054059417560657</v>
      </c>
    </row>
    <row r="96" spans="1:12" x14ac:dyDescent="0.2">
      <c r="A96" s="30" t="str">
        <f t="shared" si="41"/>
        <v>Food drink and tobacco</v>
      </c>
      <c r="B96" s="44">
        <f t="shared" si="42"/>
        <v>-4.963485665546985</v>
      </c>
      <c r="C96" s="44">
        <f t="shared" si="43"/>
        <v>-1.532254028044544</v>
      </c>
    </row>
    <row r="97" spans="1:3" x14ac:dyDescent="0.2">
      <c r="A97" s="30" t="str">
        <f t="shared" si="41"/>
        <v>Engineering</v>
      </c>
      <c r="B97" s="44">
        <f t="shared" si="42"/>
        <v>-1.2972949079453566</v>
      </c>
      <c r="C97" s="44">
        <f t="shared" si="43"/>
        <v>-1.9562488070612893</v>
      </c>
    </row>
    <row r="98" spans="1:3" x14ac:dyDescent="0.2">
      <c r="A98" s="30" t="str">
        <f t="shared" si="41"/>
        <v>Rest of manufacturing</v>
      </c>
      <c r="B98" s="44">
        <f t="shared" si="42"/>
        <v>1.0935666882841089</v>
      </c>
      <c r="C98" s="44">
        <f t="shared" si="43"/>
        <v>-0.5594323800155232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1.8055091588108141</v>
      </c>
      <c r="C100" s="44">
        <f t="shared" si="43"/>
        <v>0.70781417136056568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1.2498343213296792</v>
      </c>
      <c r="C102" s="44">
        <f t="shared" si="43"/>
        <v>0.76525408797702976</v>
      </c>
    </row>
    <row r="103" spans="1:3" x14ac:dyDescent="0.2">
      <c r="A103" s="30" t="str">
        <f t="shared" si="41"/>
        <v>Wholesale and retail trade</v>
      </c>
      <c r="B103" s="44">
        <f t="shared" si="42"/>
        <v>0.34811671673711242</v>
      </c>
      <c r="C103" s="44">
        <f t="shared" si="43"/>
        <v>6.4157255596342111E-2</v>
      </c>
    </row>
    <row r="104" spans="1:3" x14ac:dyDescent="0.2">
      <c r="A104" s="30" t="str">
        <f t="shared" si="41"/>
        <v>Transport and storage</v>
      </c>
      <c r="B104" s="44">
        <f t="shared" si="42"/>
        <v>-2.4597423585262512</v>
      </c>
      <c r="C104" s="44">
        <f t="shared" si="43"/>
        <v>5.483788212059526E-2</v>
      </c>
    </row>
    <row r="105" spans="1:3" x14ac:dyDescent="0.2">
      <c r="A105" s="30" t="str">
        <f t="shared" si="41"/>
        <v>Accommodation and food</v>
      </c>
      <c r="B105" s="44">
        <f t="shared" si="42"/>
        <v>3.5140547099841379</v>
      </c>
      <c r="C105" s="44">
        <f t="shared" si="43"/>
        <v>1.6989252531986132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2.6366812506228854E-2</v>
      </c>
      <c r="C107" s="44">
        <f t="shared" si="43"/>
        <v>1.1338725177183484</v>
      </c>
    </row>
    <row r="108" spans="1:3" x14ac:dyDescent="0.2">
      <c r="A108" s="30" t="str">
        <f t="shared" si="41"/>
        <v>Media</v>
      </c>
      <c r="B108" s="44">
        <f t="shared" si="42"/>
        <v>7.8080766338314955</v>
      </c>
      <c r="C108" s="44">
        <f t="shared" si="43"/>
        <v>-0.4404239111709396</v>
      </c>
    </row>
    <row r="109" spans="1:3" x14ac:dyDescent="0.2">
      <c r="A109" s="30" t="str">
        <f t="shared" si="41"/>
        <v>Information technology</v>
      </c>
      <c r="B109" s="44">
        <f t="shared" si="42"/>
        <v>-4.3670753285748649</v>
      </c>
      <c r="C109" s="44">
        <f t="shared" si="43"/>
        <v>0.76239524165164774</v>
      </c>
    </row>
    <row r="110" spans="1:3" x14ac:dyDescent="0.2">
      <c r="A110" s="30" t="str">
        <f t="shared" si="41"/>
        <v>Finance and insurance</v>
      </c>
      <c r="B110" s="44">
        <f t="shared" si="42"/>
        <v>2.6838759469224982</v>
      </c>
      <c r="C110" s="44">
        <f t="shared" si="43"/>
        <v>-0.43248930236011729</v>
      </c>
    </row>
    <row r="111" spans="1:3" x14ac:dyDescent="0.2">
      <c r="A111" s="30" t="str">
        <f t="shared" si="41"/>
        <v>Real estate</v>
      </c>
      <c r="B111" s="44">
        <f t="shared" si="42"/>
        <v>3.4049054163346471</v>
      </c>
      <c r="C111" s="44">
        <f t="shared" si="43"/>
        <v>-0.66887054148908609</v>
      </c>
    </row>
    <row r="112" spans="1:3" x14ac:dyDescent="0.2">
      <c r="A112" s="30" t="str">
        <f t="shared" si="41"/>
        <v>Professional services</v>
      </c>
      <c r="B112" s="44">
        <f t="shared" si="42"/>
        <v>-0.3156780904566614</v>
      </c>
      <c r="C112" s="44">
        <f t="shared" si="43"/>
        <v>1.0599640972419389</v>
      </c>
    </row>
    <row r="113" spans="1:3" x14ac:dyDescent="0.2">
      <c r="A113" s="30" t="str">
        <f t="shared" si="41"/>
        <v>Support services</v>
      </c>
      <c r="B113" s="44">
        <f t="shared" si="42"/>
        <v>-0.5095025218820548</v>
      </c>
      <c r="C113" s="44">
        <f t="shared" si="43"/>
        <v>1.9015352384730955</v>
      </c>
    </row>
    <row r="114" spans="1:3" x14ac:dyDescent="0.2">
      <c r="A114" s="30" t="str">
        <f t="shared" si="41"/>
        <v>Arts and entertainment</v>
      </c>
      <c r="B114" s="44">
        <f t="shared" si="42"/>
        <v>-2.0152935515834414</v>
      </c>
      <c r="C114" s="44">
        <f t="shared" si="43"/>
        <v>2.2890703161434711</v>
      </c>
    </row>
    <row r="115" spans="1:3" x14ac:dyDescent="0.2">
      <c r="A115" s="30" t="str">
        <f t="shared" si="41"/>
        <v>Other services</v>
      </c>
      <c r="B115" s="44">
        <f t="shared" si="42"/>
        <v>1.8228424193564408</v>
      </c>
      <c r="C115" s="44">
        <f t="shared" si="43"/>
        <v>0.5126497962762766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-0.70138041502930681</v>
      </c>
      <c r="C117" s="44">
        <f t="shared" si="43"/>
        <v>0.77776064126440225</v>
      </c>
    </row>
    <row r="118" spans="1:3" x14ac:dyDescent="0.2">
      <c r="A118" s="30" t="str">
        <f t="shared" si="41"/>
        <v>Public admin. and defence</v>
      </c>
      <c r="B118" s="44">
        <f t="shared" si="42"/>
        <v>1.1551233421395635</v>
      </c>
      <c r="C118" s="44">
        <f t="shared" si="43"/>
        <v>0.11422322561738252</v>
      </c>
    </row>
    <row r="119" spans="1:3" x14ac:dyDescent="0.2">
      <c r="A119" s="30" t="str">
        <f t="shared" si="41"/>
        <v>Education</v>
      </c>
      <c r="B119" s="44">
        <f t="shared" si="42"/>
        <v>-1.6532632103844258</v>
      </c>
      <c r="C119" s="44">
        <f t="shared" si="43"/>
        <v>0.56238836625068789</v>
      </c>
    </row>
    <row r="120" spans="1:3" x14ac:dyDescent="0.2">
      <c r="A120" s="30" t="str">
        <f t="shared" si="41"/>
        <v>Health and social work</v>
      </c>
      <c r="B120" s="44">
        <f t="shared" si="42"/>
        <v>-0.59409015249253239</v>
      </c>
      <c r="C120" s="44">
        <f t="shared" si="43"/>
        <v>1.0681940475783414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0.3568554518623035</v>
      </c>
      <c r="C122" s="206">
        <f t="shared" si="43"/>
        <v>0.72454816770322061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Cornwall and the Isles of Scilly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86.598776516109055</v>
      </c>
      <c r="C9" s="299" t="str">
        <f>CONCATENATE("(",ROUND((B9/$H11)*100,1),")")</f>
        <v>(32.2)</v>
      </c>
      <c r="D9" s="249">
        <f>SUM(D30,D51,D72,D93,D114,D135,D156,D177,D198,D219,D240,D261,D282,D303,D324,D345,D366,D387,D408,D429,D450,D471)</f>
        <v>24.35720077117459</v>
      </c>
      <c r="E9" s="299" t="str">
        <f>CONCATENATE("(",ROUND((D9/$H11)*100,1),")")</f>
        <v>(9.1)</v>
      </c>
      <c r="F9" s="249">
        <f>SUM(F30,F51,F72,F93,F114,F135,F156,F177,F198,F219,F240,F261,F282,F303,F324,F345,F366,F387,F408,F429,F450,F471)</f>
        <v>24.989342849775014</v>
      </c>
      <c r="G9" s="299" t="str">
        <f>CONCATENATE("(",ROUND((F9/$H11)*100,1),")")</f>
        <v>(9.3)</v>
      </c>
      <c r="H9" s="249">
        <f>SUM(H30,H51,H72,H93,H114,H135,H156,H177,H198,H219,H240,H261,H282,H303,H324,H345,H366,H387,H408,H429,H450,H471)</f>
        <v>135.94532013705864</v>
      </c>
      <c r="I9" s="299" t="str">
        <f>CONCATENATE("(",ROUND((H9/$H11)*100,1),")")</f>
        <v>(50.5)</v>
      </c>
      <c r="K9" s="249">
        <f>B14-B9</f>
        <v>2.5329825985008796</v>
      </c>
      <c r="L9" s="249">
        <f>D14-D9</f>
        <v>1.5994732115691512</v>
      </c>
      <c r="M9" s="249">
        <f>F14-F9</f>
        <v>1.3668137982300621</v>
      </c>
      <c r="N9" s="249">
        <f>SUM(K9:M9)</f>
        <v>5.4992696083000929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54.071673462023533</v>
      </c>
      <c r="C10" s="299" t="str">
        <f>CONCATENATE("(",ROUND((B10/$H11)*100,1),")")</f>
        <v>(20.1)</v>
      </c>
      <c r="D10" s="249">
        <f t="shared" ref="D10" si="1">SUM(D31,D52,D73,D94,D115,D136,D157,D178,D199,D220,D241,D262,D283,D304,D325,D346,D367,D388,D409,D430,D451,D472)</f>
        <v>60.269475869839596</v>
      </c>
      <c r="E10" s="299" t="str">
        <f>CONCATENATE("(",ROUND((D10/$H11)*100,1),")")</f>
        <v>(22.4)</v>
      </c>
      <c r="F10" s="249">
        <f t="shared" ref="F10" si="2">SUM(F31,F52,F73,F94,F115,F136,F157,F178,F199,F220,F241,F262,F283,F304,F325,F346,F367,F388,F409,F430,F451,F472)</f>
        <v>18.784530531078097</v>
      </c>
      <c r="G10" s="299" t="str">
        <f>CONCATENATE("(",ROUND((F10/$H11)*100,1),")")</f>
        <v>(7)</v>
      </c>
      <c r="H10" s="249">
        <f t="shared" ref="H10" si="3">SUM(H31,H52,H73,H94,H115,H136,H157,H178,H199,H220,H241,H262,H283,H304,H325,H346,H367,H388,H409,H430,H451,H472)</f>
        <v>133.12567986294121</v>
      </c>
      <c r="I10" s="299" t="str">
        <f>CONCATENATE("(",ROUND((H10/$H11)*100,1),")")</f>
        <v>(49.5)</v>
      </c>
      <c r="K10" s="249">
        <f t="shared" ref="K10:K11" si="4">B15-B10</f>
        <v>3.2742658602845722</v>
      </c>
      <c r="L10" s="249">
        <f t="shared" ref="L10:L11" si="5">D15-D10</f>
        <v>2.3275272757337504</v>
      </c>
      <c r="M10" s="249">
        <f t="shared" ref="M10:M11" si="6">F15-F10</f>
        <v>1.5209372556815133</v>
      </c>
      <c r="N10" s="249">
        <f t="shared" ref="N10:N11" si="7">SUM(K10:M10)</f>
        <v>7.1227303916998359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140.67044997813255</v>
      </c>
      <c r="C11" s="299" t="str">
        <f>CONCATENATE("(",ROUND((B11/$H11)*100,1),")")</f>
        <v>(52.3)</v>
      </c>
      <c r="D11" s="249">
        <f t="shared" ref="D11" si="8">SUM(D32,D53,D74,D95,D116,D137,D158,D179,D200,D221,D242,D263,D284,D305,D326,D347,D368,D389,D410,D431,D452,D473)</f>
        <v>84.626676641014186</v>
      </c>
      <c r="E11" s="299" t="str">
        <f>CONCATENATE("(",ROUND((D11/$H11)*100,1),")")</f>
        <v>(31.5)</v>
      </c>
      <c r="F11" s="249">
        <f t="shared" ref="F11" si="9">SUM(F32,F53,F74,F95,F116,F137,F158,F179,F200,F221,F242,F263,F284,F305,F326,F347,F368,F389,F410,F431,F452,F473)</f>
        <v>43.773873380853111</v>
      </c>
      <c r="G11" s="299" t="str">
        <f>CONCATENATE("(",ROUND((F11/$H11)*100,1),")")</f>
        <v>(16.3)</v>
      </c>
      <c r="H11" s="249">
        <f t="shared" ref="H11" si="10">SUM(H32,H53,H74,H95,H116,H137,H158,H179,H200,H221,H242,H263,H284,H305,H326,H347,H368,H389,H410,H431,H452,H473)</f>
        <v>269.07099999999986</v>
      </c>
      <c r="I11" s="299" t="str">
        <f>CONCATENATE("(",ROUND((H11/$H11)*100,1),")")</f>
        <v>(100)</v>
      </c>
      <c r="K11" s="249">
        <f t="shared" si="4"/>
        <v>5.8072484587854944</v>
      </c>
      <c r="L11" s="249">
        <f t="shared" si="5"/>
        <v>3.9270004873029052</v>
      </c>
      <c r="M11" s="249">
        <f t="shared" si="6"/>
        <v>2.8877510539115789</v>
      </c>
      <c r="N11" s="249">
        <f t="shared" si="7"/>
        <v>12.621999999999979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89.131759114609935</v>
      </c>
      <c r="C14" s="299" t="str">
        <f>CONCATENATE("(",ROUND((B14/$H16)*100,1),")")</f>
        <v>(31.6)</v>
      </c>
      <c r="D14" s="249">
        <f t="shared" ref="D14" si="11">SUM(D35,D56,D77,D98,D119,D140,D161,D182,D203,D224,D245,D266,D287,D308,D329,D350,D371,D392,D413,D434,D455,D476)</f>
        <v>25.956673982743741</v>
      </c>
      <c r="E14" s="299" t="str">
        <f>CONCATENATE("(",ROUND((D14/$H16)*100,1),")")</f>
        <v>(9.2)</v>
      </c>
      <c r="F14" s="249">
        <f t="shared" ref="F14" si="12">SUM(F35,F56,F77,F98,F119,F140,F161,F182,F203,F224,F245,F266,F287,F308,F329,F350,F371,F392,F413,F434,F455,F476)</f>
        <v>26.356156648005076</v>
      </c>
      <c r="G14" s="299" t="str">
        <f>CONCATENATE("(",ROUND((F14/$H16)*100,1),")")</f>
        <v>(9.4)</v>
      </c>
      <c r="H14" s="249">
        <f t="shared" ref="H14" si="13">SUM(H35,H56,H77,H98,H119,H140,H161,H182,H203,H224,H245,H266,H287,H308,H329,H350,H371,H392,H413,H434,H455,H476)</f>
        <v>141.4445897453588</v>
      </c>
      <c r="I14" s="299" t="str">
        <f>CONCATENATE("(",ROUND((H14/$H16)*100,1),")")</f>
        <v>(50.2)</v>
      </c>
      <c r="K14" s="249">
        <f>B19-B14</f>
        <v>3.1738010945593373</v>
      </c>
      <c r="L14" s="249">
        <f>D19-D14</f>
        <v>2.7469610229956274</v>
      </c>
      <c r="M14" s="249">
        <f>F19-F14</f>
        <v>1.8237442371029111</v>
      </c>
      <c r="N14" s="249">
        <f>SUM(K14:M14)</f>
        <v>7.7445063546578758</v>
      </c>
    </row>
    <row r="15" spans="1:17" x14ac:dyDescent="0.2">
      <c r="A15" s="282" t="s">
        <v>365</v>
      </c>
      <c r="B15" s="249">
        <f t="shared" si="0"/>
        <v>57.345939322308105</v>
      </c>
      <c r="C15" s="299" t="str">
        <f>CONCATENATE("(",ROUND((B15/$H16)*100,1),")")</f>
        <v>(20.4)</v>
      </c>
      <c r="D15" s="249">
        <f t="shared" ref="D15" si="14">SUM(D36,D57,D78,D99,D120,D141,D162,D183,D204,D225,D246,D267,D288,D309,D330,D351,D372,D393,D414,D435,D456,D477)</f>
        <v>62.597003145573346</v>
      </c>
      <c r="E15" s="299" t="str">
        <f>CONCATENATE("(",ROUND((D15/$H16)*100,1),")")</f>
        <v>(22.2)</v>
      </c>
      <c r="F15" s="249">
        <f t="shared" ref="F15" si="15">SUM(F36,F57,F78,F99,F120,F141,F162,F183,F204,F225,F246,F267,F288,F309,F330,F351,F372,F393,F414,F435,F456,F477)</f>
        <v>20.305467786759611</v>
      </c>
      <c r="G15" s="299" t="str">
        <f>CONCATENATE("(",ROUND((F15/$H16)*100,1),")")</f>
        <v>(7.2)</v>
      </c>
      <c r="H15" s="249">
        <f t="shared" ref="H15" si="16">SUM(H36,H57,H78,H99,H120,H141,H162,H183,H204,H225,H246,H267,H288,H309,H330,H351,H372,H393,H414,H435,H456,H477)</f>
        <v>140.24841025464107</v>
      </c>
      <c r="I15" s="299" t="str">
        <f>CONCATENATE("(",ROUND((H15/$H16)*100,1),")")</f>
        <v>(49.8)</v>
      </c>
      <c r="K15" s="249">
        <f t="shared" ref="K15:K16" si="17">B20-B15</f>
        <v>5.3164939245491638</v>
      </c>
      <c r="L15" s="249">
        <f t="shared" ref="L15:L16" si="18">D20-D15</f>
        <v>2.9190613943593391</v>
      </c>
      <c r="M15" s="249">
        <f t="shared" ref="M15:M16" si="19">F20-F15</f>
        <v>2.171938326433736</v>
      </c>
      <c r="N15" s="249">
        <f t="shared" ref="N15:N16" si="20">SUM(K15:M15)</f>
        <v>10.407493645342239</v>
      </c>
    </row>
    <row r="16" spans="1:17" x14ac:dyDescent="0.2">
      <c r="A16" s="282" t="s">
        <v>363</v>
      </c>
      <c r="B16" s="249">
        <f t="shared" si="0"/>
        <v>146.47769843691805</v>
      </c>
      <c r="C16" s="299" t="str">
        <f>CONCATENATE("(",ROUND((B16/$H16)*100,1),")")</f>
        <v>(52)</v>
      </c>
      <c r="D16" s="249">
        <f t="shared" ref="D16" si="21">SUM(D37,D58,D79,D100,D121,D142,D163,D184,D205,D226,D247,D268,D289,D310,D331,D352,D373,D394,D415,D436,D457,D478)</f>
        <v>88.553677128317091</v>
      </c>
      <c r="E16" s="299" t="str">
        <f>CONCATENATE("(",ROUND((D16/$H16)*100,1),")")</f>
        <v>(31.4)</v>
      </c>
      <c r="F16" s="249">
        <f t="shared" ref="F16" si="22">SUM(F37,F58,F79,F100,F121,F142,F163,F184,F205,F226,F247,F268,F289,F310,F331,F352,F373,F394,F415,F436,F457,F478)</f>
        <v>46.66162443476469</v>
      </c>
      <c r="G16" s="299" t="str">
        <f>CONCATENATE("(",ROUND((F16/$H16)*100,1),")")</f>
        <v>(16.6)</v>
      </c>
      <c r="H16" s="249">
        <f t="shared" ref="H16" si="23">SUM(H37,H58,H79,H100,H121,H142,H163,H184,H205,H226,H247,H268,H289,H310,H331,H352,H373,H394,H415,H436,H457,H478)</f>
        <v>281.69299999999981</v>
      </c>
      <c r="I16" s="299" t="str">
        <f>CONCATENATE("(",ROUND((H16/$H16)*100,1),")")</f>
        <v>(100)</v>
      </c>
      <c r="K16" s="249">
        <f t="shared" si="17"/>
        <v>8.4902950191085154</v>
      </c>
      <c r="L16" s="249">
        <f t="shared" si="18"/>
        <v>5.6660224173549665</v>
      </c>
      <c r="M16" s="249">
        <f t="shared" si="19"/>
        <v>3.9956825635366471</v>
      </c>
      <c r="N16" s="249">
        <f t="shared" si="20"/>
        <v>18.152000000000129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92.305560209169272</v>
      </c>
      <c r="C19" s="299" t="str">
        <f>CONCATENATE("(",ROUND((B19/$H21)*100,1),")")</f>
        <v>(30.8)</v>
      </c>
      <c r="D19" s="249">
        <f t="shared" ref="D19" si="24">SUM(D40,D61,D82,D103,D124,D145,D166,D187,D208,D229,D250,D271,D292,D313,D334,D355,D376,D397,D418,D439,D460,D481)</f>
        <v>28.703635005739368</v>
      </c>
      <c r="E19" s="299" t="str">
        <f>CONCATENATE("(",ROUND((D19/$H21)*100,1),")")</f>
        <v>(9.6)</v>
      </c>
      <c r="F19" s="249">
        <f t="shared" ref="F19" si="25">SUM(F40,F61,F82,F103,F124,F145,F166,F187,F208,F229,F250,F271,F292,F313,F334,F355,F376,F397,F418,F439,F460,F481)</f>
        <v>28.179900885107987</v>
      </c>
      <c r="G19" s="299" t="str">
        <f>CONCATENATE("(",ROUND((F19/$H21)*100,1),")")</f>
        <v>(9.4)</v>
      </c>
      <c r="H19" s="249">
        <f t="shared" ref="H19" si="26">SUM(H40,H61,H82,H103,H124,H145,H166,H187,H208,H229,H250,H271,H292,H313,H334,H355,H376,H397,H418,H439,H460,H481)</f>
        <v>149.18909610001668</v>
      </c>
      <c r="I19" s="299" t="str">
        <f>CONCATENATE("(",ROUND((H19/$H21)*100,1),")")</f>
        <v>(49.8)</v>
      </c>
      <c r="K19" s="249">
        <f>B19-B9</f>
        <v>5.7067836930602169</v>
      </c>
      <c r="L19" s="249">
        <f>D19-D9</f>
        <v>4.3464342345647786</v>
      </c>
      <c r="M19" s="249">
        <f>F19-F9</f>
        <v>3.1905580353329732</v>
      </c>
      <c r="N19" s="249">
        <f>SUM(K19:M19)</f>
        <v>13.243775962957969</v>
      </c>
    </row>
    <row r="20" spans="1:14" x14ac:dyDescent="0.2">
      <c r="A20" s="282" t="s">
        <v>365</v>
      </c>
      <c r="B20" s="249">
        <f t="shared" si="0"/>
        <v>62.662433246857269</v>
      </c>
      <c r="C20" s="299" t="str">
        <f>CONCATENATE("(",ROUND((B20/$H21)*100,1),")")</f>
        <v>(20.9)</v>
      </c>
      <c r="D20" s="249">
        <f t="shared" ref="D20" si="27">SUM(D41,D62,D83,D104,D125,D146,D167,D188,D209,D230,D251,D272,D293,D314,D335,D356,D377,D398,D419,D440,D461,D482)</f>
        <v>65.516064539932685</v>
      </c>
      <c r="E20" s="299" t="str">
        <f>CONCATENATE("(",ROUND((D20/$H21)*100,1),")")</f>
        <v>(21.8)</v>
      </c>
      <c r="F20" s="249">
        <f t="shared" ref="F20" si="28">SUM(F41,F62,F83,F104,F125,F146,F167,F188,F209,F230,F251,F272,F293,F314,F335,F356,F377,F398,F419,F440,F461,F482)</f>
        <v>22.477406113193346</v>
      </c>
      <c r="G20" s="299" t="str">
        <f>CONCATENATE("(",ROUND((F20/$H21)*100,1),")")</f>
        <v>(7.5)</v>
      </c>
      <c r="H20" s="249">
        <f t="shared" ref="H20" si="29">SUM(H41,H62,H83,H104,H125,H146,H167,H188,H209,H230,H251,H272,H293,H314,H335,H356,H377,H398,H419,H440,H461,H482)</f>
        <v>150.65590389998329</v>
      </c>
      <c r="I20" s="299" t="str">
        <f>CONCATENATE("(",ROUND((H20/$H21)*100,1),")")</f>
        <v>(50.2)</v>
      </c>
      <c r="K20" s="249">
        <f t="shared" ref="K20:K21" si="30">B20-B10</f>
        <v>8.590759784833736</v>
      </c>
      <c r="L20" s="249">
        <f t="shared" ref="L20:L21" si="31">D20-D10</f>
        <v>5.2465886700930895</v>
      </c>
      <c r="M20" s="249">
        <f t="shared" ref="M20:M21" si="32">F20-F10</f>
        <v>3.6928755821152492</v>
      </c>
      <c r="N20" s="249">
        <f t="shared" ref="N20:N21" si="33">SUM(K20:M20)</f>
        <v>17.530224037042075</v>
      </c>
    </row>
    <row r="21" spans="1:14" x14ac:dyDescent="0.2">
      <c r="A21" s="282" t="s">
        <v>363</v>
      </c>
      <c r="B21" s="249">
        <f t="shared" si="0"/>
        <v>154.96799345602656</v>
      </c>
      <c r="C21" s="299" t="str">
        <f>CONCATENATE("(",ROUND((B21/$H21)*100,1),")")</f>
        <v>(51.7)</v>
      </c>
      <c r="D21" s="249">
        <f t="shared" ref="D21" si="34">SUM(D42,D63,D84,D105,D126,D147,D168,D189,D210,D231,D252,D273,D294,D315,D336,D357,D378,D399,D420,D441,D462,D483)</f>
        <v>94.219699545672057</v>
      </c>
      <c r="E21" s="299" t="str">
        <f>CONCATENATE("(",ROUND((D21/$H21)*100,1),")")</f>
        <v>(31.4)</v>
      </c>
      <c r="F21" s="249">
        <f>SUM(F42,F63,F84,F105,F126,F147,F168,F189,F210,F231,F252,F273,F294,F315,F336,F357,F378,F399,F420,F441,F462,F483)</f>
        <v>50.657306998301337</v>
      </c>
      <c r="G21" s="299" t="str">
        <f>CONCATENATE("(",ROUND((F21/$H21)*100,1),")")</f>
        <v>(16.9)</v>
      </c>
      <c r="H21" s="249">
        <f t="shared" ref="H21" si="35">SUM(H42,H63,H84,H105,H126,H147,H168,H189,H210,H231,H252,H273,H294,H315,H336,H357,H378,H399,H420,H441,H462,H483)</f>
        <v>299.84499999999997</v>
      </c>
      <c r="I21" s="299" t="str">
        <f>CONCATENATE("(",ROUND((H21/$H21)*100,1),")")</f>
        <v>(100)</v>
      </c>
      <c r="K21" s="249">
        <f t="shared" si="30"/>
        <v>14.29754347789401</v>
      </c>
      <c r="L21" s="249">
        <f t="shared" si="31"/>
        <v>9.5930229046578717</v>
      </c>
      <c r="M21" s="249">
        <f t="shared" si="32"/>
        <v>6.883433617448226</v>
      </c>
      <c r="N21" s="249">
        <f t="shared" si="33"/>
        <v>30.774000000000107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2.1104731968483383</v>
      </c>
      <c r="C30" s="299" t="str">
        <f>CONCATENATE("(",ROUND((B30/$H32)*100,1),")")</f>
        <v>(26.4)</v>
      </c>
      <c r="D30" s="302">
        <f>'Ind T6'!M9</f>
        <v>0.5692705696763829</v>
      </c>
      <c r="E30" s="299" t="str">
        <f>CONCATENATE("(",ROUND((D30/$H32)*100,1),")")</f>
        <v>(7.1)</v>
      </c>
      <c r="F30" s="302">
        <f>'Ind T6'!N9</f>
        <v>3.0526242239830998</v>
      </c>
      <c r="G30" s="299" t="str">
        <f>CONCATENATE("(",ROUND((F30/$H32)*100,1),")")</f>
        <v>(38.1)</v>
      </c>
      <c r="H30" s="302">
        <f>SUM(B30,D30,F30)</f>
        <v>5.7323679905078215</v>
      </c>
      <c r="I30" s="299" t="str">
        <f>CONCATENATE("(",ROUND((H30/$H32)*100,1),")")</f>
        <v>(71.6)</v>
      </c>
      <c r="K30" s="302">
        <f>B35-B30</f>
        <v>0.1339659172755403</v>
      </c>
      <c r="L30" s="302">
        <f>D35-D30</f>
        <v>2.0454412518549292E-2</v>
      </c>
      <c r="M30" s="302">
        <f>F35-F30</f>
        <v>-6.0067012906488415E-3</v>
      </c>
      <c r="N30" s="302">
        <f>SUM(K30:M30)</f>
        <v>0.14841362850344075</v>
      </c>
    </row>
    <row r="31" spans="1:14" x14ac:dyDescent="0.2">
      <c r="A31" s="282" t="s">
        <v>365</v>
      </c>
      <c r="B31" s="302">
        <f>'Ind T6'!L8</f>
        <v>0.61579485200996964</v>
      </c>
      <c r="C31" s="299" t="str">
        <f>CONCATENATE("(",ROUND((B31/$H32)*100,1),")")</f>
        <v>(7.7)</v>
      </c>
      <c r="D31" s="302">
        <f>'Ind T6'!M8</f>
        <v>0.5555465925927856</v>
      </c>
      <c r="E31" s="299" t="str">
        <f>CONCATENATE("(",ROUND((D31/$H32)*100,1),")")</f>
        <v>(6.9)</v>
      </c>
      <c r="F31" s="302">
        <f>'Ind T6'!N8</f>
        <v>1.0992905648894338</v>
      </c>
      <c r="G31" s="299" t="str">
        <f>CONCATENATE("(",ROUND((F31/$H32)*100,1),")")</f>
        <v>(13.7)</v>
      </c>
      <c r="H31" s="302">
        <f t="shared" ref="H31" si="36">SUM(B31,D31,F31)</f>
        <v>2.2706320094921892</v>
      </c>
      <c r="I31" s="299" t="str">
        <f>CONCATENATE("(",ROUND((H31/$H32)*100,1),")")</f>
        <v>(28.4)</v>
      </c>
      <c r="K31" s="302">
        <f t="shared" ref="K31:K32" si="37">B36-B31</f>
        <v>1.775460383980132E-2</v>
      </c>
      <c r="L31" s="302">
        <f t="shared" ref="L31:L32" si="38">D36-D31</f>
        <v>-1.3439321720832842E-3</v>
      </c>
      <c r="M31" s="302">
        <f t="shared" ref="M31:M32" si="39">F36-F31</f>
        <v>4.8175699828820751E-2</v>
      </c>
      <c r="N31" s="302">
        <f t="shared" ref="N31:N32" si="40">SUM(K31:M31)</f>
        <v>6.4586371496538786E-2</v>
      </c>
    </row>
    <row r="32" spans="1:14" x14ac:dyDescent="0.2">
      <c r="A32" s="282" t="s">
        <v>363</v>
      </c>
      <c r="B32" s="302">
        <f>SUM(B30:B31)</f>
        <v>2.7262680488583078</v>
      </c>
      <c r="C32" s="299" t="str">
        <f>CONCATENATE("(",ROUND((B32/$H32)*100,1),")")</f>
        <v>(34.1)</v>
      </c>
      <c r="D32" s="302">
        <f>SUM(D30:D31)</f>
        <v>1.1248171622691685</v>
      </c>
      <c r="E32" s="299" t="str">
        <f>CONCATENATE("(",ROUND((D32/$H32)*100,1),")")</f>
        <v>(14.1)</v>
      </c>
      <c r="F32" s="302">
        <f>SUM(F30:F31)</f>
        <v>4.1519147888725332</v>
      </c>
      <c r="G32" s="299" t="str">
        <f>CONCATENATE("(",ROUND((F32/$H32)*100,1),")")</f>
        <v>(51.9)</v>
      </c>
      <c r="H32" s="302">
        <f>SUM(H30:H31)</f>
        <v>8.0030000000000108</v>
      </c>
      <c r="I32" s="299" t="str">
        <f>CONCATENATE("(",ROUND((H32/$H32)*100,1),")")</f>
        <v>(100)</v>
      </c>
      <c r="K32" s="302">
        <f t="shared" si="37"/>
        <v>0.15172052111534207</v>
      </c>
      <c r="L32" s="302">
        <f t="shared" si="38"/>
        <v>1.9110480346466119E-2</v>
      </c>
      <c r="M32" s="302">
        <f t="shared" si="39"/>
        <v>4.2168998538172353E-2</v>
      </c>
      <c r="N32" s="302">
        <f t="shared" si="40"/>
        <v>0.21299999999998054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2.2444391141238786</v>
      </c>
      <c r="C35" s="299" t="str">
        <f>CONCATENATE("(",ROUND((B35/$H37)*100,1),")")</f>
        <v>(27.3)</v>
      </c>
      <c r="D35" s="302">
        <f>'Ind T6'!R9</f>
        <v>0.58972498219493219</v>
      </c>
      <c r="E35" s="299" t="str">
        <f>CONCATENATE("(",ROUND((D35/$H37)*100,1),")")</f>
        <v>(7.2)</v>
      </c>
      <c r="F35" s="302">
        <f>'Ind T6'!S9</f>
        <v>3.046617522692451</v>
      </c>
      <c r="G35" s="299" t="str">
        <f>CONCATENATE("(",ROUND((F35/$H37)*100,1),")")</f>
        <v>(37.1)</v>
      </c>
      <c r="H35" s="302">
        <f>SUM(B35,D35,F35)</f>
        <v>5.8807816190112625</v>
      </c>
      <c r="I35" s="299" t="str">
        <f>CONCATENATE("(",ROUND((H35/$H37)*100,1),")")</f>
        <v>(71.6)</v>
      </c>
      <c r="K35" s="302">
        <f>B40-B35</f>
        <v>0.25224844235693578</v>
      </c>
      <c r="L35" s="302">
        <f>D40-D35</f>
        <v>1.8896697374411686E-2</v>
      </c>
      <c r="M35" s="302">
        <f>F40-F35</f>
        <v>-0.15306157502388418</v>
      </c>
      <c r="N35" s="302">
        <f>SUM(K35:M35)</f>
        <v>0.11808356470746328</v>
      </c>
    </row>
    <row r="36" spans="1:14" x14ac:dyDescent="0.2">
      <c r="A36" s="282" t="s">
        <v>365</v>
      </c>
      <c r="B36" s="302">
        <f>'Ind T6'!Q8</f>
        <v>0.63354945584977096</v>
      </c>
      <c r="C36" s="299" t="str">
        <f>CONCATENATE("(",ROUND((B36/$H37)*100,1),")")</f>
        <v>(7.7)</v>
      </c>
      <c r="D36" s="302">
        <f>'Ind T6'!R8</f>
        <v>0.55420266042070232</v>
      </c>
      <c r="E36" s="299" t="str">
        <f>CONCATENATE("(",ROUND((D36/$H37)*100,1),")")</f>
        <v>(6.7)</v>
      </c>
      <c r="F36" s="302">
        <f>'Ind T6'!S8</f>
        <v>1.1474662647182545</v>
      </c>
      <c r="G36" s="299" t="str">
        <f>CONCATENATE("(",ROUND((F36/$H37)*100,1),")")</f>
        <v>(14)</v>
      </c>
      <c r="H36" s="302">
        <f t="shared" ref="H36" si="41">SUM(B36,D36,F36)</f>
        <v>2.3352183809887279</v>
      </c>
      <c r="I36" s="299" t="str">
        <f>CONCATENATE("(",ROUND((H36/$H37)*100,1),")")</f>
        <v>(28.4)</v>
      </c>
      <c r="K36" s="302">
        <f t="shared" ref="K36:K37" si="42">B41-B36</f>
        <v>1.5908426174447987E-2</v>
      </c>
      <c r="L36" s="302">
        <f t="shared" ref="L36:L37" si="43">D41-D36</f>
        <v>-2.5901193606163053E-2</v>
      </c>
      <c r="M36" s="302">
        <f t="shared" ref="M36:M37" si="44">F41-F36</f>
        <v>6.490920272426437E-2</v>
      </c>
      <c r="N36" s="302">
        <f t="shared" ref="N36:N37" si="45">SUM(K36:M36)</f>
        <v>5.4916435292549304E-2</v>
      </c>
    </row>
    <row r="37" spans="1:14" x14ac:dyDescent="0.2">
      <c r="A37" s="282" t="s">
        <v>363</v>
      </c>
      <c r="B37" s="302">
        <f>SUM(B35:B36)</f>
        <v>2.8779885699736498</v>
      </c>
      <c r="C37" s="299" t="str">
        <f>CONCATENATE("(",ROUND((B37/$H37)*100,1),")")</f>
        <v>(35)</v>
      </c>
      <c r="D37" s="302">
        <f>SUM(D35:D36)</f>
        <v>1.1439276426156346</v>
      </c>
      <c r="E37" s="299" t="str">
        <f>CONCATENATE("(",ROUND((D37/$H37)*100,1),")")</f>
        <v>(13.9)</v>
      </c>
      <c r="F37" s="302">
        <f>SUM(F35:F36)</f>
        <v>4.1940837874107055</v>
      </c>
      <c r="G37" s="299" t="str">
        <f>CONCATENATE("(",ROUND((F37/$H37)*100,1),")")</f>
        <v>(51)</v>
      </c>
      <c r="H37" s="302">
        <f>SUM(H35:H36)</f>
        <v>8.2159999999999904</v>
      </c>
      <c r="I37" s="299" t="str">
        <f>CONCATENATE("(",ROUND((H37/$H37)*100,1),")")</f>
        <v>(100)</v>
      </c>
      <c r="K37" s="302">
        <f t="shared" si="42"/>
        <v>0.26815686853138354</v>
      </c>
      <c r="L37" s="302">
        <f t="shared" si="43"/>
        <v>-7.0044962317514781E-3</v>
      </c>
      <c r="M37" s="302">
        <f t="shared" si="44"/>
        <v>-8.8152372299619586E-2</v>
      </c>
      <c r="N37" s="302">
        <f t="shared" si="45"/>
        <v>0.17300000000001248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2.4966875564808144</v>
      </c>
      <c r="C40" s="299" t="str">
        <f>CONCATENATE("(",ROUND((B40/$H42)*100,1),")")</f>
        <v>(29.8)</v>
      </c>
      <c r="D40" s="302">
        <f>'Ind T6'!W9</f>
        <v>0.60862167956934388</v>
      </c>
      <c r="E40" s="299" t="str">
        <f>CONCATENATE("(",ROUND((D40/$H42)*100,1),")")</f>
        <v>(7.3)</v>
      </c>
      <c r="F40" s="302">
        <f>'Ind T6'!X9</f>
        <v>2.8935559476685668</v>
      </c>
      <c r="G40" s="299" t="str">
        <f>CONCATENATE("(",ROUND((F40/$H42)*100,1),")")</f>
        <v>(34.5)</v>
      </c>
      <c r="H40" s="302">
        <f>SUM(B40,D40,F40)</f>
        <v>5.998865183718725</v>
      </c>
      <c r="I40" s="299" t="str">
        <f>CONCATENATE("(",ROUND((H40/$H42)*100,1),")")</f>
        <v>(71.5)</v>
      </c>
      <c r="K40" s="302">
        <f>B40-B30</f>
        <v>0.38621435963247608</v>
      </c>
      <c r="L40" s="302">
        <f>D40-D30</f>
        <v>3.9351109892960978E-2</v>
      </c>
      <c r="M40" s="302">
        <f>F40-F30</f>
        <v>-0.15906827631453302</v>
      </c>
      <c r="N40" s="302">
        <f>SUM(K40:M40)</f>
        <v>0.26649719321090404</v>
      </c>
    </row>
    <row r="41" spans="1:14" x14ac:dyDescent="0.2">
      <c r="A41" s="282" t="s">
        <v>365</v>
      </c>
      <c r="B41" s="302">
        <f>'Ind T6'!V8</f>
        <v>0.64945788202421895</v>
      </c>
      <c r="C41" s="299" t="str">
        <f>CONCATENATE("(",ROUND((B41/$H42)*100,1),")")</f>
        <v>(7.7)</v>
      </c>
      <c r="D41" s="302">
        <f>'Ind T6'!W8</f>
        <v>0.52830146681453927</v>
      </c>
      <c r="E41" s="299" t="str">
        <f>CONCATENATE("(",ROUND((D41/$H42)*100,1),")")</f>
        <v>(6.3)</v>
      </c>
      <c r="F41" s="302">
        <f>'Ind T6'!X8</f>
        <v>1.2123754674425189</v>
      </c>
      <c r="G41" s="299" t="str">
        <f>CONCATENATE("(",ROUND((F41/$H42)*100,1),")")</f>
        <v>(14.5)</v>
      </c>
      <c r="H41" s="302">
        <f t="shared" ref="H41" si="46">SUM(B41,D41,F41)</f>
        <v>2.390134816281277</v>
      </c>
      <c r="I41" s="299" t="str">
        <f>CONCATENATE("(",ROUND((H41/$H42)*100,1),")")</f>
        <v>(28.5)</v>
      </c>
      <c r="K41" s="302">
        <f t="shared" ref="K41:K42" si="47">B41-B31</f>
        <v>3.3663030014249307E-2</v>
      </c>
      <c r="L41" s="302">
        <f t="shared" ref="L41:L42" si="48">D41-D31</f>
        <v>-2.7245125778246337E-2</v>
      </c>
      <c r="M41" s="302">
        <f t="shared" ref="M41:M42" si="49">F41-F31</f>
        <v>0.11308490255308512</v>
      </c>
      <c r="N41" s="302">
        <f t="shared" ref="N41:N42" si="50">SUM(K41:M41)</f>
        <v>0.11950280678908809</v>
      </c>
    </row>
    <row r="42" spans="1:14" x14ac:dyDescent="0.2">
      <c r="A42" s="282" t="s">
        <v>363</v>
      </c>
      <c r="B42" s="302">
        <f>SUM(B40:B41)</f>
        <v>3.1461454385050334</v>
      </c>
      <c r="C42" s="299" t="str">
        <f>CONCATENATE("(",ROUND((B42/$H42)*100,1),")")</f>
        <v>(37.5)</v>
      </c>
      <c r="D42" s="302">
        <f>SUM(D40:D41)</f>
        <v>1.1369231463838831</v>
      </c>
      <c r="E42" s="299" t="str">
        <f>CONCATENATE("(",ROUND((D42/$H42)*100,1),")")</f>
        <v>(13.6)</v>
      </c>
      <c r="F42" s="302">
        <f>SUM(F40:F41)</f>
        <v>4.1059314151110859</v>
      </c>
      <c r="G42" s="299" t="str">
        <f>CONCATENATE("(",ROUND((F42/$H42)*100,1),")")</f>
        <v>(48.9)</v>
      </c>
      <c r="H42" s="302">
        <f>SUM(H40:H41)</f>
        <v>8.3890000000000029</v>
      </c>
      <c r="I42" s="299" t="str">
        <f>CONCATENATE("(",ROUND((H42/$H42)*100,1),")")</f>
        <v>(100)</v>
      </c>
      <c r="K42" s="302">
        <f t="shared" si="47"/>
        <v>0.41987738964672561</v>
      </c>
      <c r="L42" s="302">
        <f t="shared" si="48"/>
        <v>1.2105984114714641E-2</v>
      </c>
      <c r="M42" s="302">
        <f t="shared" si="49"/>
        <v>-4.5983373761447233E-2</v>
      </c>
      <c r="N42" s="302">
        <f t="shared" si="50"/>
        <v>0.38599999999999302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0.65704230550958853</v>
      </c>
      <c r="C51" s="299" t="str">
        <f>CONCATENATE("(",ROUND((B51/$H53)*100,1),")")</f>
        <v>(84.1)</v>
      </c>
      <c r="D51" s="302">
        <f>'Ind T6'!M18</f>
        <v>7.7612152186817534E-3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0.66480352072827031</v>
      </c>
      <c r="I51" s="299" t="str">
        <f>CONCATENATE("(",ROUND((H51/$H53)*100,1),")")</f>
        <v>(85.1)</v>
      </c>
      <c r="K51" s="302">
        <f>B56-B51</f>
        <v>-0.18864208661095139</v>
      </c>
      <c r="L51" s="302">
        <f>D56-D51</f>
        <v>-2.0713210195095399E-3</v>
      </c>
      <c r="M51" s="302">
        <f>F56-F51</f>
        <v>0</v>
      </c>
      <c r="N51" s="302">
        <f>SUM(K51:M51)</f>
        <v>-0.19071340763046093</v>
      </c>
    </row>
    <row r="52" spans="1:14" x14ac:dyDescent="0.2">
      <c r="A52" s="282" t="s">
        <v>365</v>
      </c>
      <c r="B52" s="302">
        <f>'Ind T6'!L17</f>
        <v>9.0917092559840804E-2</v>
      </c>
      <c r="C52" s="299" t="str">
        <f>CONCATENATE("(",ROUND((B52/$H53)*100,1),")")</f>
        <v>(11.6)</v>
      </c>
      <c r="D52" s="302">
        <f>'Ind T6'!M17</f>
        <v>2.5279386711889239E-2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0.11619647927173005</v>
      </c>
      <c r="I52" s="299" t="str">
        <f>CONCATENATE("(",ROUND((H52/$H53)*100,1),")")</f>
        <v>(14.9)</v>
      </c>
      <c r="K52" s="302">
        <f t="shared" ref="K52:K53" si="52">B57-B52</f>
        <v>-2.629615129763764E-2</v>
      </c>
      <c r="L52" s="302">
        <f t="shared" ref="L52:L53" si="53">D57-D52</f>
        <v>-6.9904410719014223E-3</v>
      </c>
      <c r="M52" s="302">
        <f t="shared" ref="M52:M53" si="54">F57-F52</f>
        <v>0</v>
      </c>
      <c r="N52" s="302">
        <f t="shared" ref="N52:N53" si="55">SUM(K52:M52)</f>
        <v>-3.3286592369539063E-2</v>
      </c>
    </row>
    <row r="53" spans="1:14" x14ac:dyDescent="0.2">
      <c r="A53" s="282" t="s">
        <v>363</v>
      </c>
      <c r="B53" s="302">
        <f>SUM(B51:B52)</f>
        <v>0.74795939806942935</v>
      </c>
      <c r="C53" s="299" t="str">
        <f>CONCATENATE("(",ROUND((B53/$H53)*100,1),")")</f>
        <v>(95.8)</v>
      </c>
      <c r="D53" s="302">
        <f>SUM(D51:D52)</f>
        <v>3.3040601930570991E-2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0.78100000000000036</v>
      </c>
      <c r="I53" s="299" t="str">
        <f>CONCATENATE("(",ROUND((H53/$H53)*100,1),")")</f>
        <v>(100)</v>
      </c>
      <c r="K53" s="302">
        <f t="shared" si="52"/>
        <v>-0.21493823790858901</v>
      </c>
      <c r="L53" s="302">
        <f t="shared" si="53"/>
        <v>-9.0617620914109596E-3</v>
      </c>
      <c r="M53" s="302">
        <f t="shared" si="54"/>
        <v>0</v>
      </c>
      <c r="N53" s="302">
        <f t="shared" si="55"/>
        <v>-0.22399999999999998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0.46840021889863714</v>
      </c>
      <c r="C56" s="299" t="str">
        <f>CONCATENATE("(",ROUND((B56/$H58)*100,1),")")</f>
        <v>(84.1)</v>
      </c>
      <c r="D56" s="302">
        <f>'Ind T6'!R18</f>
        <v>5.6898941991722135E-3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0.47409011309780935</v>
      </c>
      <c r="I56" s="299" t="str">
        <f>CONCATENATE("(",ROUND((H56/$H58)*100,1),")")</f>
        <v>(85.1)</v>
      </c>
      <c r="K56" s="302">
        <f>B61-B56</f>
        <v>-0.19046882048120528</v>
      </c>
      <c r="L56" s="302">
        <f>D61-D56</f>
        <v>-2.0329021147625979E-3</v>
      </c>
      <c r="M56" s="302">
        <f>F61-F56</f>
        <v>0</v>
      </c>
      <c r="N56" s="302">
        <f>SUM(K56:M56)</f>
        <v>-0.19250172259596787</v>
      </c>
    </row>
    <row r="57" spans="1:14" x14ac:dyDescent="0.2">
      <c r="A57" s="282" t="s">
        <v>365</v>
      </c>
      <c r="B57" s="302">
        <f>'Ind T6'!Q17</f>
        <v>6.4620941262203163E-2</v>
      </c>
      <c r="C57" s="299" t="str">
        <f>CONCATENATE("(",ROUND((B57/$H58)*100,1),")")</f>
        <v>(11.6)</v>
      </c>
      <c r="D57" s="302">
        <f>'Ind T6'!R17</f>
        <v>1.8288945639987817E-2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8.2909886902190977E-2</v>
      </c>
      <c r="I57" s="299" t="str">
        <f>CONCATENATE("(",ROUND((H57/$H58)*100,1),")")</f>
        <v>(14.9)</v>
      </c>
      <c r="K57" s="302">
        <f t="shared" ref="K57:K58" si="57">B62-B57</f>
        <v>-2.752859297709425E-2</v>
      </c>
      <c r="L57" s="302">
        <f t="shared" ref="L57:L58" si="58">D62-D57</f>
        <v>-6.9696844269381553E-3</v>
      </c>
      <c r="M57" s="302">
        <f t="shared" ref="M57:M58" si="59">F62-F57</f>
        <v>0</v>
      </c>
      <c r="N57" s="302">
        <f t="shared" ref="N57:N58" si="60">SUM(K57:M57)</f>
        <v>-3.4498277404032406E-2</v>
      </c>
    </row>
    <row r="58" spans="1:14" x14ac:dyDescent="0.2">
      <c r="A58" s="282" t="s">
        <v>363</v>
      </c>
      <c r="B58" s="302">
        <f>SUM(B56:B57)</f>
        <v>0.53302116016084033</v>
      </c>
      <c r="C58" s="299" t="str">
        <f>CONCATENATE("(",ROUND((B58/$H58)*100,1),")")</f>
        <v>(95.7)</v>
      </c>
      <c r="D58" s="302">
        <f>SUM(D56:D57)</f>
        <v>2.3978839839160031E-2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0.55700000000000038</v>
      </c>
      <c r="I58" s="299" t="str">
        <f>CONCATENATE("(",ROUND((H58/$H58)*100,1),")")</f>
        <v>(100)</v>
      </c>
      <c r="K58" s="302">
        <f t="shared" si="57"/>
        <v>-0.21799741345829954</v>
      </c>
      <c r="L58" s="302">
        <f t="shared" si="58"/>
        <v>-9.0025865417007536E-3</v>
      </c>
      <c r="M58" s="302">
        <f t="shared" si="59"/>
        <v>0</v>
      </c>
      <c r="N58" s="302">
        <f t="shared" si="60"/>
        <v>-0.22700000000000028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0.27793139841743186</v>
      </c>
      <c r="C61" s="299" t="str">
        <f>CONCATENATE("(",ROUND((B61/$H63)*100,1),")")</f>
        <v>(84.2)</v>
      </c>
      <c r="D61" s="302">
        <f>'Ind T6'!W18</f>
        <v>3.6569920844096156E-3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0.28158839050184148</v>
      </c>
      <c r="I61" s="299" t="str">
        <f>CONCATENATE("(",ROUND((H61/$H63)*100,1),")")</f>
        <v>(85.3)</v>
      </c>
      <c r="K61" s="302">
        <f>B61-B51</f>
        <v>-0.37911090709215667</v>
      </c>
      <c r="L61" s="302">
        <f>D61-D51</f>
        <v>-4.1042231342721374E-3</v>
      </c>
      <c r="M61" s="302">
        <f>F61-F51</f>
        <v>0</v>
      </c>
      <c r="N61" s="302">
        <f>SUM(K61:M61)</f>
        <v>-0.38321513022642878</v>
      </c>
    </row>
    <row r="62" spans="1:14" x14ac:dyDescent="0.2">
      <c r="A62" s="282" t="s">
        <v>365</v>
      </c>
      <c r="B62" s="302">
        <f>'Ind T6'!V17</f>
        <v>3.7092348285108913E-2</v>
      </c>
      <c r="C62" s="299" t="str">
        <f>CONCATENATE("(",ROUND((B62/$H63)*100,1),")")</f>
        <v>(11.2)</v>
      </c>
      <c r="D62" s="302">
        <f>'Ind T6'!W17</f>
        <v>1.1319261213049662E-2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4.8411609498158578E-2</v>
      </c>
      <c r="I62" s="299" t="str">
        <f>CONCATENATE("(",ROUND((H62/$H63)*100,1),")")</f>
        <v>(14.7)</v>
      </c>
      <c r="K62" s="302">
        <f t="shared" ref="K62:K63" si="62">B62-B52</f>
        <v>-5.3824744274731891E-2</v>
      </c>
      <c r="L62" s="302">
        <f t="shared" ref="L62:L63" si="63">D62-D52</f>
        <v>-1.3960125498839578E-2</v>
      </c>
      <c r="M62" s="302">
        <f t="shared" ref="M62:M63" si="64">F62-F52</f>
        <v>0</v>
      </c>
      <c r="N62" s="302">
        <f t="shared" ref="N62:N63" si="65">SUM(K62:M62)</f>
        <v>-6.7784869773571468E-2</v>
      </c>
    </row>
    <row r="63" spans="1:14" x14ac:dyDescent="0.2">
      <c r="A63" s="282" t="s">
        <v>363</v>
      </c>
      <c r="B63" s="302">
        <f>SUM(B61:B62)</f>
        <v>0.3150237467025408</v>
      </c>
      <c r="C63" s="299" t="str">
        <f>CONCATENATE("(",ROUND((B63/$H63)*100,1),")")</f>
        <v>(95.5)</v>
      </c>
      <c r="D63" s="302">
        <f>SUM(D61:D62)</f>
        <v>1.4976253297459278E-2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0.33000000000000007</v>
      </c>
      <c r="I63" s="299" t="str">
        <f>CONCATENATE("(",ROUND((H63/$H63)*100,1),")")</f>
        <v>(100)</v>
      </c>
      <c r="K63" s="302">
        <f t="shared" si="62"/>
        <v>-0.43293565136688855</v>
      </c>
      <c r="L63" s="302">
        <f t="shared" si="63"/>
        <v>-1.8064348633111713E-2</v>
      </c>
      <c r="M63" s="302">
        <f t="shared" si="64"/>
        <v>0</v>
      </c>
      <c r="N63" s="302">
        <f t="shared" si="65"/>
        <v>-0.45100000000000029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2.754581557495547</v>
      </c>
      <c r="C72" s="299" t="str">
        <f>CONCATENATE("(",ROUND((B72/$H74)*100,1),")")</f>
        <v>(53.1)</v>
      </c>
      <c r="D72" s="302">
        <f>'Ind T6'!M27</f>
        <v>0.22274323294200724</v>
      </c>
      <c r="E72" s="299" t="str">
        <f>CONCATENATE("(",ROUND((D72/$H74)*100,1),")")</f>
        <v>(4.3)</v>
      </c>
      <c r="F72" s="302">
        <f>'Ind T6'!N27</f>
        <v>0.11634748369837807</v>
      </c>
      <c r="G72" s="299" t="str">
        <f>CONCATENATE("(",ROUND((F72/$H74)*100,1),")")</f>
        <v>(2.2)</v>
      </c>
      <c r="H72" s="302">
        <f>SUM(B72,D72,F72)</f>
        <v>3.0936722741359324</v>
      </c>
      <c r="I72" s="299" t="str">
        <f>CONCATENATE("(",ROUND((H72/$H74)*100,1),")")</f>
        <v>(59.7)</v>
      </c>
      <c r="K72" s="302">
        <f>B77-B72</f>
        <v>-0.20728772796562378</v>
      </c>
      <c r="L72" s="302">
        <f>D77-D72</f>
        <v>-1.4533238083890648E-2</v>
      </c>
      <c r="M72" s="302">
        <f>F77-F72</f>
        <v>-6.5693901619224698E-3</v>
      </c>
      <c r="N72" s="302">
        <f>SUM(K72:M72)</f>
        <v>-0.22839035621143688</v>
      </c>
    </row>
    <row r="73" spans="1:14" x14ac:dyDescent="0.2">
      <c r="A73" s="282" t="s">
        <v>365</v>
      </c>
      <c r="B73" s="302">
        <f>'Ind T6'!L26</f>
        <v>1.3098238730879197</v>
      </c>
      <c r="C73" s="299" t="str">
        <f>CONCATENATE("(",ROUND((B73/$H74)*100,1),")")</f>
        <v>(25.3)</v>
      </c>
      <c r="D73" s="302">
        <f>'Ind T6'!M26</f>
        <v>0.4466572581856868</v>
      </c>
      <c r="E73" s="299" t="str">
        <f>CONCATENATE("(",ROUND((D73/$H74)*100,1),")")</f>
        <v>(8.6)</v>
      </c>
      <c r="F73" s="302">
        <f>'Ind T6'!N26</f>
        <v>0.33484659459046029</v>
      </c>
      <c r="G73" s="299" t="str">
        <f>CONCATENATE("(",ROUND((F73/$H74)*100,1),")")</f>
        <v>(6.5)</v>
      </c>
      <c r="H73" s="302">
        <f t="shared" ref="H73" si="66">SUM(B73,D73,F73)</f>
        <v>2.0913277258640668</v>
      </c>
      <c r="I73" s="299" t="str">
        <f>CONCATENATE("(",ROUND((H73/$H74)*100,1),")")</f>
        <v>(40.3)</v>
      </c>
      <c r="K73" s="302">
        <f t="shared" ref="K73:K74" si="67">B78-B73</f>
        <v>-3.9492404073870668E-2</v>
      </c>
      <c r="L73" s="302">
        <f t="shared" ref="L73:L74" si="68">D78-D73</f>
        <v>-2.9942562160936825E-2</v>
      </c>
      <c r="M73" s="302">
        <f t="shared" ref="M73:M74" si="69">F78-F73</f>
        <v>-1.3174677553759839E-2</v>
      </c>
      <c r="N73" s="302">
        <f t="shared" ref="N73:N74" si="70">SUM(K73:M73)</f>
        <v>-8.2609643788567333E-2</v>
      </c>
    </row>
    <row r="74" spans="1:14" x14ac:dyDescent="0.2">
      <c r="A74" s="282" t="s">
        <v>363</v>
      </c>
      <c r="B74" s="302">
        <f>SUM(B72:B73)</f>
        <v>4.0644054305834665</v>
      </c>
      <c r="C74" s="299" t="str">
        <f>CONCATENATE("(",ROUND((B74/$H74)*100,1),")")</f>
        <v>(78.4)</v>
      </c>
      <c r="D74" s="302">
        <f>SUM(D72:D73)</f>
        <v>0.66940049112769406</v>
      </c>
      <c r="E74" s="299" t="str">
        <f>CONCATENATE("(",ROUND((D74/$H74)*100,1),")")</f>
        <v>(12.9)</v>
      </c>
      <c r="F74" s="302">
        <f>SUM(F72:F73)</f>
        <v>0.45119407828883834</v>
      </c>
      <c r="G74" s="299" t="str">
        <f>CONCATENATE("(",ROUND((F74/$H74)*100,1),")")</f>
        <v>(8.7)</v>
      </c>
      <c r="H74" s="302">
        <f>SUM(H72:H73)</f>
        <v>5.1849999999999987</v>
      </c>
      <c r="I74" s="299" t="str">
        <f>CONCATENATE("(",ROUND((H74/$H74)*100,1),")")</f>
        <v>(100)</v>
      </c>
      <c r="K74" s="302">
        <f t="shared" si="67"/>
        <v>-0.24678013203949423</v>
      </c>
      <c r="L74" s="302">
        <f t="shared" si="68"/>
        <v>-4.4475800244827557E-2</v>
      </c>
      <c r="M74" s="302">
        <f t="shared" si="69"/>
        <v>-1.9744067715682323E-2</v>
      </c>
      <c r="N74" s="302">
        <f t="shared" si="70"/>
        <v>-0.31100000000000411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2.5472938295299232</v>
      </c>
      <c r="C77" s="299" t="str">
        <f>CONCATENATE("(",ROUND((B77/$H79)*100,1),")")</f>
        <v>(52.3)</v>
      </c>
      <c r="D77" s="302">
        <f>'Ind T6'!R27</f>
        <v>0.20820999485811659</v>
      </c>
      <c r="E77" s="299" t="str">
        <f>CONCATENATE("(",ROUND((D77/$H79)*100,1),")")</f>
        <v>(4.3)</v>
      </c>
      <c r="F77" s="302">
        <f>'Ind T6'!S27</f>
        <v>0.1097780935364556</v>
      </c>
      <c r="G77" s="299" t="str">
        <f>CONCATENATE("(",ROUND((F77/$H79)*100,1),")")</f>
        <v>(2.3)</v>
      </c>
      <c r="H77" s="302">
        <f>SUM(B77,D77,F77)</f>
        <v>2.865281917924495</v>
      </c>
      <c r="I77" s="299" t="str">
        <f>CONCATENATE("(",ROUND((H77/$H79)*100,1),")")</f>
        <v>(58.8)</v>
      </c>
      <c r="K77" s="302">
        <f>B82-B77</f>
        <v>-0.46379661144718876</v>
      </c>
      <c r="L77" s="302">
        <f>D82-D77</f>
        <v>-3.4111591281712345E-2</v>
      </c>
      <c r="M77" s="302">
        <f>F82-F77</f>
        <v>-1.4801730761279636E-2</v>
      </c>
      <c r="N77" s="302">
        <f>SUM(K77:M77)</f>
        <v>-0.51270993349018079</v>
      </c>
    </row>
    <row r="78" spans="1:14" x14ac:dyDescent="0.2">
      <c r="A78" s="282" t="s">
        <v>365</v>
      </c>
      <c r="B78" s="302">
        <f>'Ind T6'!Q26</f>
        <v>1.270331469014049</v>
      </c>
      <c r="C78" s="299" t="str">
        <f>CONCATENATE("(",ROUND((B78/$H79)*100,1),")")</f>
        <v>(26.1)</v>
      </c>
      <c r="D78" s="302">
        <f>'Ind T6'!R26</f>
        <v>0.41671469602474998</v>
      </c>
      <c r="E78" s="299" t="str">
        <f>CONCATENATE("(",ROUND((D78/$H79)*100,1),")")</f>
        <v>(8.5)</v>
      </c>
      <c r="F78" s="302">
        <f>'Ind T6'!S26</f>
        <v>0.32167191703670045</v>
      </c>
      <c r="G78" s="299" t="str">
        <f>CONCATENATE("(",ROUND((F78/$H79)*100,1),")")</f>
        <v>(6.6)</v>
      </c>
      <c r="H78" s="302">
        <f t="shared" ref="H78" si="71">SUM(B78,D78,F78)</f>
        <v>2.0087180820754997</v>
      </c>
      <c r="I78" s="299" t="str">
        <f>CONCATENATE("(",ROUND((H78/$H79)*100,1),")")</f>
        <v>(41.2)</v>
      </c>
      <c r="K78" s="302">
        <f t="shared" ref="K78:K79" si="72">B83-B78</f>
        <v>-0.13585003332093737</v>
      </c>
      <c r="L78" s="302">
        <f t="shared" ref="L78:L79" si="73">D83-D78</f>
        <v>-7.0761424993794841E-2</v>
      </c>
      <c r="M78" s="302">
        <f t="shared" ref="M78:M79" si="74">F83-F78</f>
        <v>-4.1678608195079958E-2</v>
      </c>
      <c r="N78" s="302">
        <f t="shared" ref="N78:N79" si="75">SUM(K78:M78)</f>
        <v>-0.24829006650981217</v>
      </c>
    </row>
    <row r="79" spans="1:14" x14ac:dyDescent="0.2">
      <c r="A79" s="282" t="s">
        <v>363</v>
      </c>
      <c r="B79" s="302">
        <f>SUM(B77:B78)</f>
        <v>3.8176252985439723</v>
      </c>
      <c r="C79" s="299" t="str">
        <f>CONCATENATE("(",ROUND((B79/$H79)*100,1),")")</f>
        <v>(78.3)</v>
      </c>
      <c r="D79" s="302">
        <f>SUM(D77:D78)</f>
        <v>0.62492469088286651</v>
      </c>
      <c r="E79" s="299" t="str">
        <f>CONCATENATE("(",ROUND((D79/$H79)*100,1),")")</f>
        <v>(12.8)</v>
      </c>
      <c r="F79" s="302">
        <f>SUM(F77:F78)</f>
        <v>0.43145001057315602</v>
      </c>
      <c r="G79" s="299" t="str">
        <f>CONCATENATE("(",ROUND((F79/$H79)*100,1),")")</f>
        <v>(8.9)</v>
      </c>
      <c r="H79" s="302">
        <f>SUM(H77:H78)</f>
        <v>4.8739999999999952</v>
      </c>
      <c r="I79" s="299" t="str">
        <f>CONCATENATE("(",ROUND((H79/$H79)*100,1),")")</f>
        <v>(100)</v>
      </c>
      <c r="K79" s="302">
        <f t="shared" si="72"/>
        <v>-0.5996466447681259</v>
      </c>
      <c r="L79" s="302">
        <f t="shared" si="73"/>
        <v>-0.10487301627550716</v>
      </c>
      <c r="M79" s="302">
        <f t="shared" si="74"/>
        <v>-5.6480338956359566E-2</v>
      </c>
      <c r="N79" s="302">
        <f t="shared" si="75"/>
        <v>-0.76099999999999257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2.0834972180827345</v>
      </c>
      <c r="C82" s="299" t="str">
        <f>CONCATENATE("(",ROUND((B82/$H84)*100,1),")")</f>
        <v>(50.7)</v>
      </c>
      <c r="D82" s="302">
        <f>'Ind T6'!W27</f>
        <v>0.17409840357640424</v>
      </c>
      <c r="E82" s="299" t="str">
        <f>CONCATENATE("(",ROUND((D82/$H84)*100,1),")")</f>
        <v>(4.2)</v>
      </c>
      <c r="F82" s="302">
        <f>'Ind T6'!X27</f>
        <v>9.497636277517596E-2</v>
      </c>
      <c r="G82" s="299" t="str">
        <f>CONCATENATE("(",ROUND((F82/$H84)*100,1),")")</f>
        <v>(2.3)</v>
      </c>
      <c r="H82" s="302">
        <f>SUM(B82,D82,F82)</f>
        <v>2.3525719844343147</v>
      </c>
      <c r="I82" s="299" t="str">
        <f>CONCATENATE("(",ROUND((H82/$H84)*100,1),")")</f>
        <v>(57.2)</v>
      </c>
      <c r="K82" s="302">
        <f>B82-B72</f>
        <v>-0.67108433941281254</v>
      </c>
      <c r="L82" s="302">
        <f>D82-D72</f>
        <v>-4.8644829365602993E-2</v>
      </c>
      <c r="M82" s="302">
        <f>F82-F72</f>
        <v>-2.1371120923202105E-2</v>
      </c>
      <c r="N82" s="302">
        <f>SUM(K82:M82)</f>
        <v>-0.74110028970161768</v>
      </c>
    </row>
    <row r="83" spans="1:14" x14ac:dyDescent="0.2">
      <c r="A83" s="282" t="s">
        <v>365</v>
      </c>
      <c r="B83" s="302">
        <f>'Ind T6'!V26</f>
        <v>1.1344814356931117</v>
      </c>
      <c r="C83" s="299" t="str">
        <f>CONCATENATE("(",ROUND((B83/$H84)*100,1),")")</f>
        <v>(27.6)</v>
      </c>
      <c r="D83" s="302">
        <f>'Ind T6'!W26</f>
        <v>0.34595327103095513</v>
      </c>
      <c r="E83" s="299" t="str">
        <f>CONCATENATE("(",ROUND((D83/$H84)*100,1),")")</f>
        <v>(8.4)</v>
      </c>
      <c r="F83" s="302">
        <f>'Ind T6'!X26</f>
        <v>0.27999330884162049</v>
      </c>
      <c r="G83" s="299" t="str">
        <f>CONCATENATE("(",ROUND((F83/$H84)*100,1),")")</f>
        <v>(6.8)</v>
      </c>
      <c r="H83" s="302">
        <f t="shared" ref="H83" si="76">SUM(B83,D83,F83)</f>
        <v>1.7604280155656873</v>
      </c>
      <c r="I83" s="299" t="str">
        <f>CONCATENATE("(",ROUND((H83/$H84)*100,1),")")</f>
        <v>(42.8)</v>
      </c>
      <c r="K83" s="302">
        <f t="shared" ref="K83:K84" si="77">B83-B73</f>
        <v>-0.17534243739480804</v>
      </c>
      <c r="L83" s="302">
        <f t="shared" ref="L83:L84" si="78">D83-D73</f>
        <v>-0.10070398715473167</v>
      </c>
      <c r="M83" s="302">
        <f t="shared" ref="M83:M84" si="79">F83-F73</f>
        <v>-5.4853285748839797E-2</v>
      </c>
      <c r="N83" s="302">
        <f t="shared" ref="N83:N84" si="80">SUM(K83:M83)</f>
        <v>-0.3308997102983795</v>
      </c>
    </row>
    <row r="84" spans="1:14" x14ac:dyDescent="0.2">
      <c r="A84" s="282" t="s">
        <v>363</v>
      </c>
      <c r="B84" s="302">
        <f>SUM(B82:B83)</f>
        <v>3.2179786537758464</v>
      </c>
      <c r="C84" s="299" t="str">
        <f>CONCATENATE("(",ROUND((B84/$H84)*100,1),")")</f>
        <v>(78.2)</v>
      </c>
      <c r="D84" s="302">
        <f>SUM(D82:D83)</f>
        <v>0.52005167460735935</v>
      </c>
      <c r="E84" s="299" t="str">
        <f>CONCATENATE("(",ROUND((D84/$H84)*100,1),")")</f>
        <v>(12.6)</v>
      </c>
      <c r="F84" s="302">
        <f>SUM(F82:F83)</f>
        <v>0.37496967161679645</v>
      </c>
      <c r="G84" s="299" t="str">
        <f>CONCATENATE("(",ROUND((F84/$H84)*100,1),")")</f>
        <v>(9.1)</v>
      </c>
      <c r="H84" s="302">
        <f>SUM(H82:H83)</f>
        <v>4.1130000000000022</v>
      </c>
      <c r="I84" s="299" t="str">
        <f>CONCATENATE("(",ROUND((H84/$H84)*100,1),")")</f>
        <v>(100)</v>
      </c>
      <c r="K84" s="302">
        <f t="shared" si="77"/>
        <v>-0.84642677680762013</v>
      </c>
      <c r="L84" s="302">
        <f t="shared" si="78"/>
        <v>-0.14934881652033472</v>
      </c>
      <c r="M84" s="302">
        <f t="shared" si="79"/>
        <v>-7.6224406672041889E-2</v>
      </c>
      <c r="N84" s="302">
        <f t="shared" si="80"/>
        <v>-1.0719999999999967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1.4237180248457486</v>
      </c>
      <c r="C93" s="299" t="str">
        <f>CONCATENATE("(",ROUND((B93/$H95)*100,1),")")</f>
        <v>(65.8)</v>
      </c>
      <c r="D93" s="302">
        <f>'Ind T6'!M36</f>
        <v>4.9855829750625372E-2</v>
      </c>
      <c r="E93" s="299" t="str">
        <f>CONCATENATE("(",ROUND((D93/$H95)*100,1),")")</f>
        <v>(2.3)</v>
      </c>
      <c r="F93" s="302">
        <f>'Ind T6'!N36</f>
        <v>8.0180509703508693E-2</v>
      </c>
      <c r="G93" s="299" t="str">
        <f>CONCATENATE("(",ROUND((F93/$H95)*100,1),")")</f>
        <v>(3.7)</v>
      </c>
      <c r="H93" s="302">
        <f>SUM(B93,D93,F93)</f>
        <v>1.5537543642998826</v>
      </c>
      <c r="I93" s="299" t="str">
        <f>CONCATENATE("(",ROUND((H93/$H95)*100,1),")")</f>
        <v>(71.8)</v>
      </c>
      <c r="K93" s="302">
        <f>B98-B93</f>
        <v>-8.2653502357287856E-2</v>
      </c>
      <c r="L93" s="302">
        <f>D98-D93</f>
        <v>-1.0999102564647895E-3</v>
      </c>
      <c r="M93" s="302">
        <f>F98-F93</f>
        <v>-1.637692022252904E-3</v>
      </c>
      <c r="N93" s="302">
        <f>SUM(K93:M93)</f>
        <v>-8.5391104636005549E-2</v>
      </c>
    </row>
    <row r="94" spans="1:14" x14ac:dyDescent="0.2">
      <c r="A94" s="282" t="s">
        <v>365</v>
      </c>
      <c r="B94" s="302">
        <f>'Ind T6'!L35</f>
        <v>0.40496297175702539</v>
      </c>
      <c r="C94" s="299" t="str">
        <f>CONCATENATE("(",ROUND((B94/$H95)*100,1),")")</f>
        <v>(18.7)</v>
      </c>
      <c r="D94" s="302">
        <f>'Ind T6'!M35</f>
        <v>9.1488017482291115E-2</v>
      </c>
      <c r="E94" s="299" t="str">
        <f>CONCATENATE("(",ROUND((D94/$H95)*100,1),")")</f>
        <v>(4.2)</v>
      </c>
      <c r="F94" s="302">
        <f>'Ind T6'!N35</f>
        <v>0.11379464646079965</v>
      </c>
      <c r="G94" s="299" t="str">
        <f>CONCATENATE("(",ROUND((F94/$H95)*100,1),")")</f>
        <v>(5.3)</v>
      </c>
      <c r="H94" s="302">
        <f t="shared" ref="H94" si="81">SUM(B94,D94,F94)</f>
        <v>0.61024563570011614</v>
      </c>
      <c r="I94" s="299" t="str">
        <f>CONCATENATE("(",ROUND((H94/$H95)*100,1),")")</f>
        <v>(28.2)</v>
      </c>
      <c r="K94" s="302">
        <f t="shared" ref="K94:K95" si="82">B99-B94</f>
        <v>-3.0614116189380702E-2</v>
      </c>
      <c r="L94" s="302">
        <f t="shared" ref="L94:L95" si="83">D99-D94</f>
        <v>-3.2342684667003435E-3</v>
      </c>
      <c r="M94" s="302">
        <f t="shared" ref="M94:M95" si="84">F99-F94</f>
        <v>-4.7605107079142783E-3</v>
      </c>
      <c r="N94" s="302">
        <f t="shared" ref="N94:N95" si="85">SUM(K94:M94)</f>
        <v>-3.8608895363995324E-2</v>
      </c>
    </row>
    <row r="95" spans="1:14" x14ac:dyDescent="0.2">
      <c r="A95" s="282" t="s">
        <v>363</v>
      </c>
      <c r="B95" s="302">
        <f>SUM(B93:B94)</f>
        <v>1.8286809966027739</v>
      </c>
      <c r="C95" s="299" t="str">
        <f>CONCATENATE("(",ROUND((B95/$H95)*100,1),")")</f>
        <v>(84.5)</v>
      </c>
      <c r="D95" s="302">
        <f>SUM(D93:D94)</f>
        <v>0.14134384723291649</v>
      </c>
      <c r="E95" s="299" t="str">
        <f>CONCATENATE("(",ROUND((D95/$H95)*100,1),")")</f>
        <v>(6.5)</v>
      </c>
      <c r="F95" s="302">
        <f>SUM(F93:F94)</f>
        <v>0.19397515616430833</v>
      </c>
      <c r="G95" s="299" t="str">
        <f>CONCATENATE("(",ROUND((F95/$H95)*100,1),")")</f>
        <v>(9)</v>
      </c>
      <c r="H95" s="302">
        <f>SUM(H93:H94)</f>
        <v>2.1639999999999988</v>
      </c>
      <c r="I95" s="299" t="str">
        <f>CONCATENATE("(",ROUND((H95/$H95)*100,1),")")</f>
        <v>(100)</v>
      </c>
      <c r="K95" s="302">
        <f t="shared" si="82"/>
        <v>-0.11326761854666856</v>
      </c>
      <c r="L95" s="302">
        <f t="shared" si="83"/>
        <v>-4.334178723165133E-3</v>
      </c>
      <c r="M95" s="302">
        <f t="shared" si="84"/>
        <v>-6.3982027301671685E-3</v>
      </c>
      <c r="N95" s="302">
        <f t="shared" si="85"/>
        <v>-0.12400000000000086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1.3410645224884608</v>
      </c>
      <c r="C98" s="299" t="str">
        <f>CONCATENATE("(",ROUND((B98/$H100)*100,1),")")</f>
        <v>(65.7)</v>
      </c>
      <c r="D98" s="302">
        <f>'Ind T6'!R36</f>
        <v>4.8755919494160582E-2</v>
      </c>
      <c r="E98" s="299" t="str">
        <f>CONCATENATE("(",ROUND((D98/$H100)*100,1),")")</f>
        <v>(2.4)</v>
      </c>
      <c r="F98" s="302">
        <f>'Ind T6'!S36</f>
        <v>7.8542817681255789E-2</v>
      </c>
      <c r="G98" s="299" t="str">
        <f>CONCATENATE("(",ROUND((F98/$H100)*100,1),")")</f>
        <v>(3.9)</v>
      </c>
      <c r="H98" s="302">
        <f>SUM(B98,D98,F98)</f>
        <v>1.4683632596638772</v>
      </c>
      <c r="I98" s="299" t="str">
        <f>CONCATENATE("(",ROUND((H98/$H100)*100,1),")")</f>
        <v>(72)</v>
      </c>
      <c r="K98" s="302">
        <f>B103-B98</f>
        <v>-0.29320500072868061</v>
      </c>
      <c r="L98" s="302">
        <f>D103-D98</f>
        <v>-6.7061402422397901E-3</v>
      </c>
      <c r="M98" s="302">
        <f>F103-F98</f>
        <v>-1.1987838272932441E-2</v>
      </c>
      <c r="N98" s="302">
        <f>SUM(K98:M98)</f>
        <v>-0.31189897924385285</v>
      </c>
    </row>
    <row r="99" spans="1:14" x14ac:dyDescent="0.2">
      <c r="A99" s="282" t="s">
        <v>365</v>
      </c>
      <c r="B99" s="302">
        <f>'Ind T6'!Q35</f>
        <v>0.37434885556764469</v>
      </c>
      <c r="C99" s="299" t="str">
        <f>CONCATENATE("(",ROUND((B99/$H100)*100,1),")")</f>
        <v>(18.4)</v>
      </c>
      <c r="D99" s="302">
        <f>'Ind T6'!R35</f>
        <v>8.8253749015590771E-2</v>
      </c>
      <c r="E99" s="299" t="str">
        <f>CONCATENATE("(",ROUND((D99/$H100)*100,1),")")</f>
        <v>(4.3)</v>
      </c>
      <c r="F99" s="302">
        <f>'Ind T6'!S35</f>
        <v>0.10903413575288537</v>
      </c>
      <c r="G99" s="299" t="str">
        <f>CONCATENATE("(",ROUND((F99/$H100)*100,1),")")</f>
        <v>(5.3)</v>
      </c>
      <c r="H99" s="302">
        <f t="shared" ref="H99" si="86">SUM(B99,D99,F99)</f>
        <v>0.57163674033612077</v>
      </c>
      <c r="I99" s="299" t="str">
        <f>CONCATENATE("(",ROUND((H99/$H100)*100,1),")")</f>
        <v>(28)</v>
      </c>
      <c r="K99" s="302">
        <f t="shared" ref="K99:K100" si="87">B104-B99</f>
        <v>-8.9487822643473214E-2</v>
      </c>
      <c r="L99" s="302">
        <f t="shared" ref="L99:L100" si="88">D104-D99</f>
        <v>-1.2592751652864206E-2</v>
      </c>
      <c r="M99" s="302">
        <f t="shared" ref="M99:M100" si="89">F104-F99</f>
        <v>-1.7020446459809255E-2</v>
      </c>
      <c r="N99" s="302">
        <f t="shared" ref="N99:N100" si="90">SUM(K99:M99)</f>
        <v>-0.11910102075614667</v>
      </c>
    </row>
    <row r="100" spans="1:14" x14ac:dyDescent="0.2">
      <c r="A100" s="282" t="s">
        <v>363</v>
      </c>
      <c r="B100" s="302">
        <f>SUM(B98:B99)</f>
        <v>1.7154133780561054</v>
      </c>
      <c r="C100" s="299" t="str">
        <f>CONCATENATE("(",ROUND((B100/$H100)*100,1),")")</f>
        <v>(84.1)</v>
      </c>
      <c r="D100" s="302">
        <f>SUM(D98:D99)</f>
        <v>0.13700966850975135</v>
      </c>
      <c r="E100" s="299" t="str">
        <f>CONCATENATE("(",ROUND((D100/$H100)*100,1),")")</f>
        <v>(6.7)</v>
      </c>
      <c r="F100" s="302">
        <f>SUM(F98:F99)</f>
        <v>0.18757695343414116</v>
      </c>
      <c r="G100" s="299" t="str">
        <f>CONCATENATE("(",ROUND((F100/$H100)*100,1),")")</f>
        <v>(9.2)</v>
      </c>
      <c r="H100" s="302">
        <f>SUM(H98:H99)</f>
        <v>2.0399999999999978</v>
      </c>
      <c r="I100" s="299" t="str">
        <f>CONCATENATE("(",ROUND((H100/$H100)*100,1),")")</f>
        <v>(100)</v>
      </c>
      <c r="K100" s="302">
        <f t="shared" si="87"/>
        <v>-0.38269282337215382</v>
      </c>
      <c r="L100" s="302">
        <f t="shared" si="88"/>
        <v>-1.9298891895104003E-2</v>
      </c>
      <c r="M100" s="302">
        <f t="shared" si="89"/>
        <v>-2.9008284732741696E-2</v>
      </c>
      <c r="N100" s="302">
        <f t="shared" si="90"/>
        <v>-0.43099999999999955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1.0478595217597801</v>
      </c>
      <c r="C103" s="299" t="str">
        <f>CONCATENATE("(",ROUND((B103/$H105)*100,1),")")</f>
        <v>(65.1)</v>
      </c>
      <c r="D103" s="302">
        <f>'Ind T6'!W36</f>
        <v>4.2049779251920792E-2</v>
      </c>
      <c r="E103" s="299" t="str">
        <f>CONCATENATE("(",ROUND((D103/$H105)*100,1),")")</f>
        <v>(2.6)</v>
      </c>
      <c r="F103" s="302">
        <f>'Ind T6'!X36</f>
        <v>6.6554979408323348E-2</v>
      </c>
      <c r="G103" s="299" t="str">
        <f>CONCATENATE("(",ROUND((F103/$H105)*100,1),")")</f>
        <v>(4.1)</v>
      </c>
      <c r="H103" s="302">
        <f>SUM(B103,D103,F103)</f>
        <v>1.1564642804200242</v>
      </c>
      <c r="I103" s="299" t="str">
        <f>CONCATENATE("(",ROUND((H103/$H105)*100,1),")")</f>
        <v>(71.9)</v>
      </c>
      <c r="K103" s="302">
        <f>B103-B93</f>
        <v>-0.37585850308596847</v>
      </c>
      <c r="L103" s="302">
        <f>D103-D93</f>
        <v>-7.8060504987045795E-3</v>
      </c>
      <c r="M103" s="302">
        <f>F103-F93</f>
        <v>-1.3625530295185345E-2</v>
      </c>
      <c r="N103" s="302">
        <f>SUM(K103:M103)</f>
        <v>-0.39729008387985842</v>
      </c>
    </row>
    <row r="104" spans="1:14" x14ac:dyDescent="0.2">
      <c r="A104" s="282" t="s">
        <v>365</v>
      </c>
      <c r="B104" s="302">
        <f>'Ind T6'!V35</f>
        <v>0.28486103292417148</v>
      </c>
      <c r="C104" s="299" t="str">
        <f>CONCATENATE("(",ROUND((B104/$H105)*100,1),")")</f>
        <v>(17.7)</v>
      </c>
      <c r="D104" s="302">
        <f>'Ind T6'!W35</f>
        <v>7.5660997362726565E-2</v>
      </c>
      <c r="E104" s="299" t="str">
        <f>CONCATENATE("(",ROUND((D104/$H105)*100,1),")")</f>
        <v>(4.7)</v>
      </c>
      <c r="F104" s="302">
        <f>'Ind T6'!X35</f>
        <v>9.2013689293076115E-2</v>
      </c>
      <c r="G104" s="299" t="str">
        <f>CONCATENATE("(",ROUND((F104/$H105)*100,1),")")</f>
        <v>(5.7)</v>
      </c>
      <c r="H104" s="302">
        <f t="shared" ref="H104" si="91">SUM(B104,D104,F104)</f>
        <v>0.45253571957997418</v>
      </c>
      <c r="I104" s="299" t="str">
        <f>CONCATENATE("(",ROUND((H104/$H105)*100,1),")")</f>
        <v>(28.1)</v>
      </c>
      <c r="K104" s="302">
        <f t="shared" ref="K104:K105" si="92">B104-B94</f>
        <v>-0.12010193883285392</v>
      </c>
      <c r="L104" s="302">
        <f t="shared" ref="L104:L105" si="93">D104-D94</f>
        <v>-1.582702011956455E-2</v>
      </c>
      <c r="M104" s="302">
        <f t="shared" ref="M104:M105" si="94">F104-F94</f>
        <v>-2.1780957167723533E-2</v>
      </c>
      <c r="N104" s="302">
        <f t="shared" ref="N104:N105" si="95">SUM(K104:M104)</f>
        <v>-0.15770991612014201</v>
      </c>
    </row>
    <row r="105" spans="1:14" x14ac:dyDescent="0.2">
      <c r="A105" s="282" t="s">
        <v>363</v>
      </c>
      <c r="B105" s="302">
        <f>SUM(B103:B104)</f>
        <v>1.3327205546839516</v>
      </c>
      <c r="C105" s="299" t="str">
        <f>CONCATENATE("(",ROUND((B105/$H105)*100,1),")")</f>
        <v>(82.8)</v>
      </c>
      <c r="D105" s="302">
        <f>SUM(D103:D104)</f>
        <v>0.11771077661464735</v>
      </c>
      <c r="E105" s="299" t="str">
        <f>CONCATENATE("(",ROUND((D105/$H105)*100,1),")")</f>
        <v>(7.3)</v>
      </c>
      <c r="F105" s="302">
        <f>SUM(F103:F104)</f>
        <v>0.15856866870139946</v>
      </c>
      <c r="G105" s="299" t="str">
        <f>CONCATENATE("(",ROUND((F105/$H105)*100,1),")")</f>
        <v>(9.9)</v>
      </c>
      <c r="H105" s="302">
        <f>SUM(H103:H104)</f>
        <v>1.6089999999999984</v>
      </c>
      <c r="I105" s="299" t="str">
        <f>CONCATENATE("(",ROUND((H105/$H105)*100,1),")")</f>
        <v>(100)</v>
      </c>
      <c r="K105" s="302">
        <f t="shared" si="92"/>
        <v>-0.49596044191882238</v>
      </c>
      <c r="L105" s="302">
        <f t="shared" si="93"/>
        <v>-2.3633070618269136E-2</v>
      </c>
      <c r="M105" s="302">
        <f t="shared" si="94"/>
        <v>-3.5406487462908864E-2</v>
      </c>
      <c r="N105" s="302">
        <f t="shared" si="95"/>
        <v>-0.55500000000000038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6.7307053241714572</v>
      </c>
      <c r="C114" s="299" t="str">
        <f>CONCATENATE("(",ROUND((B114/$H116)*100,1),")")</f>
        <v>(68)</v>
      </c>
      <c r="D114" s="302">
        <f>'Ind T6'!M45</f>
        <v>0.26828010427209931</v>
      </c>
      <c r="E114" s="299" t="str">
        <f>CONCATENATE("(",ROUND((D114/$H116)*100,1),")")</f>
        <v>(2.7)</v>
      </c>
      <c r="F114" s="302">
        <f>'Ind T6'!N45</f>
        <v>0.58173771168102484</v>
      </c>
      <c r="G114" s="299" t="str">
        <f>CONCATENATE("(",ROUND((F114/$H116)*100,1),")")</f>
        <v>(5.9)</v>
      </c>
      <c r="H114" s="302">
        <f>SUM(B114,D114,F114)</f>
        <v>7.5807231401245811</v>
      </c>
      <c r="I114" s="299" t="str">
        <f>CONCATENATE("(",ROUND((H114/$H116)*100,1),")")</f>
        <v>(76.6)</v>
      </c>
      <c r="K114" s="302">
        <f>B119-B114</f>
        <v>-0.31256125782678446</v>
      </c>
      <c r="L114" s="302">
        <f>D119-D114</f>
        <v>-7.7947593215395572E-3</v>
      </c>
      <c r="M114" s="302">
        <f>F119-F114</f>
        <v>-1.8737139948872938E-2</v>
      </c>
      <c r="N114" s="302">
        <f>SUM(K114:M114)</f>
        <v>-0.33909315709719695</v>
      </c>
    </row>
    <row r="115" spans="1:14" x14ac:dyDescent="0.2">
      <c r="A115" s="282" t="s">
        <v>365</v>
      </c>
      <c r="B115" s="302">
        <f>'Ind T6'!L44</f>
        <v>1.4459276484663111</v>
      </c>
      <c r="C115" s="299" t="str">
        <f>CONCATENATE("(",ROUND((B115/$H116)*100,1),")")</f>
        <v>(14.6)</v>
      </c>
      <c r="D115" s="302">
        <f>'Ind T6'!M44</f>
        <v>0.42596815633591167</v>
      </c>
      <c r="E115" s="299" t="str">
        <f>CONCATENATE("(",ROUND((D115/$H116)*100,1),")")</f>
        <v>(4.3)</v>
      </c>
      <c r="F115" s="302">
        <f>'Ind T6'!N44</f>
        <v>0.44738105507318321</v>
      </c>
      <c r="G115" s="299" t="str">
        <f>CONCATENATE("(",ROUND((F115/$H116)*100,1),")")</f>
        <v>(4.5)</v>
      </c>
      <c r="H115" s="302">
        <f t="shared" ref="H115" si="96">SUM(B115,D115,F115)</f>
        <v>2.3192768598754059</v>
      </c>
      <c r="I115" s="299" t="str">
        <f>CONCATENATE("(",ROUND((H115/$H116)*100,1),")")</f>
        <v>(23.4)</v>
      </c>
      <c r="K115" s="302">
        <f t="shared" ref="K115:K116" si="97">B120-B115</f>
        <v>-2.0346500241000376E-2</v>
      </c>
      <c r="L115" s="302">
        <f t="shared" ref="L115:L116" si="98">D120-D115</f>
        <v>-1.3288424978369406E-2</v>
      </c>
      <c r="M115" s="302">
        <f t="shared" ref="M115:M116" si="99">F120-F115</f>
        <v>-2.4271917683409472E-2</v>
      </c>
      <c r="N115" s="302">
        <f t="shared" ref="N115:N116" si="100">SUM(K115:M115)</f>
        <v>-5.7906842902779254E-2</v>
      </c>
    </row>
    <row r="116" spans="1:14" x14ac:dyDescent="0.2">
      <c r="A116" s="282" t="s">
        <v>363</v>
      </c>
      <c r="B116" s="302">
        <f>SUM(B114:B115)</f>
        <v>8.1766329726377691</v>
      </c>
      <c r="C116" s="299" t="str">
        <f>CONCATENATE("(",ROUND((B116/$H116)*100,1),")")</f>
        <v>(82.6)</v>
      </c>
      <c r="D116" s="302">
        <f>SUM(D114:D115)</f>
        <v>0.69424826060801093</v>
      </c>
      <c r="E116" s="299" t="str">
        <f>CONCATENATE("(",ROUND((D116/$H116)*100,1),")")</f>
        <v>(7)</v>
      </c>
      <c r="F116" s="302">
        <f>SUM(F114:F115)</f>
        <v>1.0291187667542081</v>
      </c>
      <c r="G116" s="299" t="str">
        <f>CONCATENATE("(",ROUND((F116/$H116)*100,1),")")</f>
        <v>(10.4)</v>
      </c>
      <c r="H116" s="302">
        <f>SUM(H114:H115)</f>
        <v>9.8999999999999879</v>
      </c>
      <c r="I116" s="299" t="str">
        <f>CONCATENATE("(",ROUND((H116/$H116)*100,1),")")</f>
        <v>(100)</v>
      </c>
      <c r="K116" s="302">
        <f t="shared" si="97"/>
        <v>-0.33290775806778594</v>
      </c>
      <c r="L116" s="302">
        <f t="shared" si="98"/>
        <v>-2.1083184299908853E-2</v>
      </c>
      <c r="M116" s="302">
        <f t="shared" si="99"/>
        <v>-4.3009057632282466E-2</v>
      </c>
      <c r="N116" s="302">
        <f t="shared" si="100"/>
        <v>-0.39699999999997726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6.4181440663446727</v>
      </c>
      <c r="C119" s="299" t="str">
        <f>CONCATENATE("(",ROUND((B119/$H121)*100,1),")")</f>
        <v>(67.5)</v>
      </c>
      <c r="D119" s="302">
        <f>'Ind T6'!R45</f>
        <v>0.26048534495055975</v>
      </c>
      <c r="E119" s="299" t="str">
        <f>CONCATENATE("(",ROUND((D119/$H121)*100,1),")")</f>
        <v>(2.7)</v>
      </c>
      <c r="F119" s="302">
        <f>'Ind T6'!S45</f>
        <v>0.5630005717321519</v>
      </c>
      <c r="G119" s="299" t="str">
        <f>CONCATENATE("(",ROUND((F119/$H121)*100,1),")")</f>
        <v>(5.9)</v>
      </c>
      <c r="H119" s="302">
        <f>SUM(B119,D119,F119)</f>
        <v>7.2416299830273845</v>
      </c>
      <c r="I119" s="299" t="str">
        <f>CONCATENATE("(",ROUND((H119/$H121)*100,1),")")</f>
        <v>(76.2)</v>
      </c>
      <c r="K119" s="302">
        <f>B124-B119</f>
        <v>-0.32467196828425493</v>
      </c>
      <c r="L119" s="302">
        <f>D124-D119</f>
        <v>-1.3614702633223619E-2</v>
      </c>
      <c r="M119" s="302">
        <f>F124-F119</f>
        <v>-7.4804593687679555E-3</v>
      </c>
      <c r="N119" s="302">
        <f>SUM(K119:M119)</f>
        <v>-0.3457671302862465</v>
      </c>
    </row>
    <row r="120" spans="1:14" x14ac:dyDescent="0.2">
      <c r="A120" s="282" t="s">
        <v>365</v>
      </c>
      <c r="B120" s="302">
        <f>'Ind T6'!Q44</f>
        <v>1.4255811482253107</v>
      </c>
      <c r="C120" s="299" t="str">
        <f>CONCATENATE("(",ROUND((B120/$H121)*100,1),")")</f>
        <v>(15)</v>
      </c>
      <c r="D120" s="302">
        <f>'Ind T6'!R44</f>
        <v>0.41267973135754227</v>
      </c>
      <c r="E120" s="299" t="str">
        <f>CONCATENATE("(",ROUND((D120/$H121)*100,1),")")</f>
        <v>(4.3)</v>
      </c>
      <c r="F120" s="302">
        <f>'Ind T6'!S44</f>
        <v>0.42310913738977374</v>
      </c>
      <c r="G120" s="299" t="str">
        <f>CONCATENATE("(",ROUND((F120/$H121)*100,1),")")</f>
        <v>(4.5)</v>
      </c>
      <c r="H120" s="302">
        <f t="shared" ref="H120" si="101">SUM(B120,D120,F120)</f>
        <v>2.2613700169726267</v>
      </c>
      <c r="I120" s="299" t="str">
        <f>CONCATENATE("(",ROUND((H120/$H121)*100,1),")")</f>
        <v>(23.8)</v>
      </c>
      <c r="K120" s="302">
        <f t="shared" ref="K120:K121" si="102">B125-B120</f>
        <v>-1.0417822950904654E-2</v>
      </c>
      <c r="L120" s="302">
        <f t="shared" ref="L120:L121" si="103">D125-D120</f>
        <v>-1.2952365759140994E-2</v>
      </c>
      <c r="M120" s="302">
        <f t="shared" ref="M120:M121" si="104">F125-F120</f>
        <v>-3.2862681003729632E-2</v>
      </c>
      <c r="N120" s="302">
        <f t="shared" ref="N120:N121" si="105">SUM(K120:M120)</f>
        <v>-5.623286971377528E-2</v>
      </c>
    </row>
    <row r="121" spans="1:14" x14ac:dyDescent="0.2">
      <c r="A121" s="282" t="s">
        <v>363</v>
      </c>
      <c r="B121" s="302">
        <f>SUM(B119:B120)</f>
        <v>7.8437252145699832</v>
      </c>
      <c r="C121" s="299" t="str">
        <f>CONCATENATE("(",ROUND((B121/$H121)*100,1),")")</f>
        <v>(82.5)</v>
      </c>
      <c r="D121" s="302">
        <f>SUM(D119:D120)</f>
        <v>0.67316507630810207</v>
      </c>
      <c r="E121" s="299" t="str">
        <f>CONCATENATE("(",ROUND((D121/$H121)*100,1),")")</f>
        <v>(7.1)</v>
      </c>
      <c r="F121" s="302">
        <f>SUM(F119:F120)</f>
        <v>0.98610970912192564</v>
      </c>
      <c r="G121" s="299" t="str">
        <f>CONCATENATE("(",ROUND((F121/$H121)*100,1),")")</f>
        <v>(10.4)</v>
      </c>
      <c r="H121" s="302">
        <f>SUM(H119:H120)</f>
        <v>9.5030000000000108</v>
      </c>
      <c r="I121" s="299" t="str">
        <f>CONCATENATE("(",ROUND((H121/$H121)*100,1),")")</f>
        <v>(100)</v>
      </c>
      <c r="K121" s="302">
        <f t="shared" si="102"/>
        <v>-0.33508979123515914</v>
      </c>
      <c r="L121" s="302">
        <f t="shared" si="103"/>
        <v>-2.6567068392364668E-2</v>
      </c>
      <c r="M121" s="302">
        <f t="shared" si="104"/>
        <v>-4.0343140372497532E-2</v>
      </c>
      <c r="N121" s="302">
        <f t="shared" si="105"/>
        <v>-0.40200000000002134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6.0934720980604178</v>
      </c>
      <c r="C124" s="299" t="str">
        <f>CONCATENATE("(",ROUND((B124/$H126)*100,1),")")</f>
        <v>(67)</v>
      </c>
      <c r="D124" s="302">
        <f>'Ind T6'!W45</f>
        <v>0.24687064231733613</v>
      </c>
      <c r="E124" s="299" t="str">
        <f>CONCATENATE("(",ROUND((D124/$H126)*100,1),")")</f>
        <v>(2.7)</v>
      </c>
      <c r="F124" s="302">
        <f>'Ind T6'!X45</f>
        <v>0.55552011236338394</v>
      </c>
      <c r="G124" s="299" t="str">
        <f>CONCATENATE("(",ROUND((F124/$H126)*100,1),")")</f>
        <v>(6.1)</v>
      </c>
      <c r="H124" s="302">
        <f>SUM(B124,D124,F124)</f>
        <v>6.8958628527411374</v>
      </c>
      <c r="I124" s="299" t="str">
        <f>CONCATENATE("(",ROUND((H124/$H126)*100,1),")")</f>
        <v>(75.8)</v>
      </c>
      <c r="K124" s="302">
        <f>B124-B114</f>
        <v>-0.63723322611103939</v>
      </c>
      <c r="L124" s="302">
        <f>D124-D114</f>
        <v>-2.1409461954763176E-2</v>
      </c>
      <c r="M124" s="302">
        <f>F124-F114</f>
        <v>-2.6217599317640894E-2</v>
      </c>
      <c r="N124" s="302">
        <f>SUM(K124:M124)</f>
        <v>-0.6848602873834434</v>
      </c>
    </row>
    <row r="125" spans="1:14" x14ac:dyDescent="0.2">
      <c r="A125" s="282" t="s">
        <v>365</v>
      </c>
      <c r="B125" s="302">
        <f>'Ind T6'!V44</f>
        <v>1.415163325274406</v>
      </c>
      <c r="C125" s="299" t="str">
        <f>CONCATENATE("(",ROUND((B125/$H126)*100,1),")")</f>
        <v>(15.5)</v>
      </c>
      <c r="D125" s="302">
        <f>'Ind T6'!W44</f>
        <v>0.39972736559840127</v>
      </c>
      <c r="E125" s="299" t="str">
        <f>CONCATENATE("(",ROUND((D125/$H126)*100,1),")")</f>
        <v>(4.4)</v>
      </c>
      <c r="F125" s="302">
        <f>'Ind T6'!X44</f>
        <v>0.3902464563860441</v>
      </c>
      <c r="G125" s="299" t="str">
        <f>CONCATENATE("(",ROUND((F125/$H126)*100,1),")")</f>
        <v>(4.3)</v>
      </c>
      <c r="H125" s="302">
        <f t="shared" ref="H125" si="106">SUM(B125,D125,F125)</f>
        <v>2.2051371472588515</v>
      </c>
      <c r="I125" s="299" t="str">
        <f>CONCATENATE("(",ROUND((H125/$H126)*100,1),")")</f>
        <v>(24.2)</v>
      </c>
      <c r="K125" s="302">
        <f t="shared" ref="K125:K126" si="107">B125-B115</f>
        <v>-3.076432319190503E-2</v>
      </c>
      <c r="L125" s="302">
        <f t="shared" ref="L125:L126" si="108">D125-D115</f>
        <v>-2.62407907375104E-2</v>
      </c>
      <c r="M125" s="302">
        <f t="shared" ref="M125:M126" si="109">F125-F115</f>
        <v>-5.7134598687139104E-2</v>
      </c>
      <c r="N125" s="302">
        <f t="shared" ref="N125:N126" si="110">SUM(K125:M125)</f>
        <v>-0.11413971261655453</v>
      </c>
    </row>
    <row r="126" spans="1:14" x14ac:dyDescent="0.2">
      <c r="A126" s="282" t="s">
        <v>363</v>
      </c>
      <c r="B126" s="302">
        <f>SUM(B124:B125)</f>
        <v>7.508635423334824</v>
      </c>
      <c r="C126" s="299" t="str">
        <f>CONCATENATE("(",ROUND((B126/$H126)*100,1),")")</f>
        <v>(82.5)</v>
      </c>
      <c r="D126" s="302">
        <f>SUM(D124:D125)</f>
        <v>0.6465980079157374</v>
      </c>
      <c r="E126" s="299" t="str">
        <f>CONCATENATE("(",ROUND((D126/$H126)*100,1),")")</f>
        <v>(7.1)</v>
      </c>
      <c r="F126" s="302">
        <f>SUM(F124:F125)</f>
        <v>0.9457665687494281</v>
      </c>
      <c r="G126" s="299" t="str">
        <f>CONCATENATE("(",ROUND((F126/$H126)*100,1),")")</f>
        <v>(10.4)</v>
      </c>
      <c r="H126" s="302">
        <f>SUM(H124:H125)</f>
        <v>9.1009999999999884</v>
      </c>
      <c r="I126" s="299" t="str">
        <f>CONCATENATE("(",ROUND((H126/$H126)*100,1),")")</f>
        <v>(100)</v>
      </c>
      <c r="K126" s="302">
        <f t="shared" si="107"/>
        <v>-0.66799754930294508</v>
      </c>
      <c r="L126" s="302">
        <f t="shared" si="108"/>
        <v>-4.765025269227352E-2</v>
      </c>
      <c r="M126" s="302">
        <f t="shared" si="109"/>
        <v>-8.3352198004779998E-2</v>
      </c>
      <c r="N126" s="302">
        <f t="shared" si="110"/>
        <v>-0.7989999999999986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0.45552612037383616</v>
      </c>
      <c r="C135" s="299" t="str">
        <f>CONCATENATE("(",ROUND((B135/$H137)*100,1),")")</f>
        <v>(66.7)</v>
      </c>
      <c r="D135" s="302">
        <f>'Ind T6'!M54</f>
        <v>2.7805823345583066E-2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0.48333194371941923</v>
      </c>
      <c r="I135" s="299" t="str">
        <f>CONCATENATE("(",ROUND((H135/$H137)*100,1),")")</f>
        <v>(70.8)</v>
      </c>
      <c r="K135" s="302">
        <f>B140-B135</f>
        <v>-1.6790335118842814E-2</v>
      </c>
      <c r="L135" s="302">
        <f>D140-D135</f>
        <v>-4.3900027078249554E-4</v>
      </c>
      <c r="M135" s="302">
        <f>F140-F135</f>
        <v>0</v>
      </c>
      <c r="N135" s="302">
        <f>SUM(K135:M135)</f>
        <v>-1.722933538962531E-2</v>
      </c>
    </row>
    <row r="136" spans="1:14" x14ac:dyDescent="0.2">
      <c r="A136" s="282" t="s">
        <v>365</v>
      </c>
      <c r="B136" s="302">
        <f>'Ind T6'!L53</f>
        <v>0.15299876237639376</v>
      </c>
      <c r="C136" s="299" t="str">
        <f>CONCATENATE("(",ROUND((B136/$H137)*100,1),")")</f>
        <v>(22.4)</v>
      </c>
      <c r="D136" s="302">
        <f>'Ind T6'!M53</f>
        <v>4.6669293904188627E-2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0.19966805628058237</v>
      </c>
      <c r="I136" s="299" t="str">
        <f>CONCATENATE("(",ROUND((H136/$H137)*100,1),")")</f>
        <v>(29.2)</v>
      </c>
      <c r="K136" s="302">
        <f t="shared" ref="K136:K137" si="112">B141-B136</f>
        <v>-3.3022401528616518E-3</v>
      </c>
      <c r="L136" s="302">
        <f t="shared" ref="L136:L137" si="113">D141-D136</f>
        <v>-1.4684244575141822E-3</v>
      </c>
      <c r="M136" s="302">
        <f t="shared" ref="M136:M137" si="114">F141-F136</f>
        <v>0</v>
      </c>
      <c r="N136" s="302">
        <f t="shared" ref="N136:N137" si="115">SUM(K136:M136)</f>
        <v>-4.7706646103758341E-3</v>
      </c>
    </row>
    <row r="137" spans="1:14" x14ac:dyDescent="0.2">
      <c r="A137" s="282" t="s">
        <v>363</v>
      </c>
      <c r="B137" s="302">
        <f>SUM(B135:B136)</f>
        <v>0.60852488275022987</v>
      </c>
      <c r="C137" s="299" t="str">
        <f>CONCATENATE("(",ROUND((B137/$H137)*100,1),")")</f>
        <v>(89.1)</v>
      </c>
      <c r="D137" s="302">
        <f>SUM(D135:D136)</f>
        <v>7.4475117249771697E-2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0.68300000000000161</v>
      </c>
      <c r="I137" s="299" t="str">
        <f>CONCATENATE("(",ROUND((H137/$H137)*100,1),")")</f>
        <v>(100)</v>
      </c>
      <c r="K137" s="302">
        <f t="shared" si="112"/>
        <v>-2.0092575271704383E-2</v>
      </c>
      <c r="L137" s="302">
        <f t="shared" si="113"/>
        <v>-1.9074247282966778E-3</v>
      </c>
      <c r="M137" s="302">
        <f t="shared" si="114"/>
        <v>0</v>
      </c>
      <c r="N137" s="302">
        <f t="shared" si="115"/>
        <v>-2.200000000000106E-2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0.43873578525499335</v>
      </c>
      <c r="C140" s="299" t="str">
        <f>CONCATENATE("(",ROUND((B140/$H142)*100,1),")")</f>
        <v>(66.4)</v>
      </c>
      <c r="D140" s="302">
        <f>'Ind T6'!R54</f>
        <v>2.736682307480057E-2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0.46610260832979394</v>
      </c>
      <c r="I140" s="299" t="str">
        <f>CONCATENATE("(",ROUND((H140/$H142)*100,1),")")</f>
        <v>(70.5)</v>
      </c>
      <c r="K140" s="302">
        <f>B145-B140</f>
        <v>-9.6069112168928883E-3</v>
      </c>
      <c r="L140" s="302">
        <f>D145-D140</f>
        <v>5.3003504322449158E-4</v>
      </c>
      <c r="M140" s="302">
        <f>F145-F140</f>
        <v>0</v>
      </c>
      <c r="N140" s="302">
        <f>SUM(K140:M140)</f>
        <v>-9.0768761736683967E-3</v>
      </c>
    </row>
    <row r="141" spans="1:14" x14ac:dyDescent="0.2">
      <c r="A141" s="282" t="s">
        <v>365</v>
      </c>
      <c r="B141" s="302">
        <f>'Ind T6'!Q53</f>
        <v>0.14969652222353211</v>
      </c>
      <c r="C141" s="299" t="str">
        <f>CONCATENATE("(",ROUND((B141/$H142)*100,1),")")</f>
        <v>(22.6)</v>
      </c>
      <c r="D141" s="302">
        <f>'Ind T6'!R53</f>
        <v>4.5200869446674445E-2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0.19489739167020656</v>
      </c>
      <c r="I141" s="299" t="str">
        <f>CONCATENATE("(",ROUND((H141/$H142)*100,1),")")</f>
        <v>(29.5)</v>
      </c>
      <c r="K141" s="302">
        <f t="shared" ref="K141:K142" si="117">B146-B141</f>
        <v>1.4849534678138543E-3</v>
      </c>
      <c r="L141" s="302">
        <f t="shared" ref="L141:L142" si="118">D146-D141</f>
        <v>-4.0807729414629734E-4</v>
      </c>
      <c r="M141" s="302">
        <f t="shared" ref="M141:M142" si="119">F146-F141</f>
        <v>0</v>
      </c>
      <c r="N141" s="302">
        <f t="shared" ref="N141:N142" si="120">SUM(K141:M141)</f>
        <v>1.0768761736675569E-3</v>
      </c>
    </row>
    <row r="142" spans="1:14" x14ac:dyDescent="0.2">
      <c r="A142" s="282" t="s">
        <v>363</v>
      </c>
      <c r="B142" s="302">
        <f>SUM(B140:B141)</f>
        <v>0.58843230747852548</v>
      </c>
      <c r="C142" s="299" t="str">
        <f>CONCATENATE("(",ROUND((B142/$H142)*100,1),")")</f>
        <v>(89)</v>
      </c>
      <c r="D142" s="302">
        <f>SUM(D140:D141)</f>
        <v>7.2567692521475019E-2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0.66100000000000048</v>
      </c>
      <c r="I142" s="299" t="str">
        <f>CONCATENATE("(",ROUND((H142/$H142)*100,1),")")</f>
        <v>(100)</v>
      </c>
      <c r="K142" s="302">
        <f t="shared" si="117"/>
        <v>-8.1219577490790895E-3</v>
      </c>
      <c r="L142" s="302">
        <f t="shared" si="118"/>
        <v>1.2195774907819423E-4</v>
      </c>
      <c r="M142" s="302">
        <f t="shared" si="119"/>
        <v>0</v>
      </c>
      <c r="N142" s="302">
        <f t="shared" si="120"/>
        <v>-8.0000000000008953E-3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0.42912887403810046</v>
      </c>
      <c r="C145" s="299" t="str">
        <f>CONCATENATE("(",ROUND((B145/$H147)*100,1),")")</f>
        <v>(65.7)</v>
      </c>
      <c r="D145" s="302">
        <f>'Ind T6'!W54</f>
        <v>2.7896858118025062E-2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0.45702573215612552</v>
      </c>
      <c r="I145" s="299" t="str">
        <f>CONCATENATE("(",ROUND((H145/$H147)*100,1),")")</f>
        <v>(70)</v>
      </c>
      <c r="K145" s="302">
        <f>B145-B135</f>
        <v>-2.6397246335735702E-2</v>
      </c>
      <c r="L145" s="302">
        <f>D145-D135</f>
        <v>9.1034772441996037E-5</v>
      </c>
      <c r="M145" s="302">
        <f>F145-F135</f>
        <v>0</v>
      </c>
      <c r="N145" s="302">
        <f>SUM(K145:M145)</f>
        <v>-2.6306211563293706E-2</v>
      </c>
    </row>
    <row r="146" spans="1:14" x14ac:dyDescent="0.2">
      <c r="A146" s="282" t="s">
        <v>365</v>
      </c>
      <c r="B146" s="302">
        <f>'Ind T6'!V53</f>
        <v>0.15118147569134596</v>
      </c>
      <c r="C146" s="299" t="str">
        <f>CONCATENATE("(",ROUND((B146/$H147)*100,1),")")</f>
        <v>(23.2)</v>
      </c>
      <c r="D146" s="302">
        <f>'Ind T6'!W53</f>
        <v>4.4792792152528148E-2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0.19597426784387412</v>
      </c>
      <c r="I146" s="299" t="str">
        <f>CONCATENATE("(",ROUND((H146/$H147)*100,1),")")</f>
        <v>(30)</v>
      </c>
      <c r="K146" s="302">
        <f t="shared" ref="K146:K147" si="122">B146-B136</f>
        <v>-1.8172866850477976E-3</v>
      </c>
      <c r="L146" s="302">
        <f t="shared" ref="L146:L147" si="123">D146-D136</f>
        <v>-1.8765017516604796E-3</v>
      </c>
      <c r="M146" s="302">
        <f t="shared" ref="M146:M147" si="124">F146-F136</f>
        <v>0</v>
      </c>
      <c r="N146" s="302">
        <f t="shared" ref="N146:N147" si="125">SUM(K146:M146)</f>
        <v>-3.6937884367082771E-3</v>
      </c>
    </row>
    <row r="147" spans="1:14" x14ac:dyDescent="0.2">
      <c r="A147" s="282" t="s">
        <v>363</v>
      </c>
      <c r="B147" s="302">
        <f>SUM(B145:B146)</f>
        <v>0.5803103497294464</v>
      </c>
      <c r="C147" s="299" t="str">
        <f>CONCATENATE("(",ROUND((B147/$H147)*100,1),")")</f>
        <v>(88.9)</v>
      </c>
      <c r="D147" s="302">
        <f>SUM(D145:D146)</f>
        <v>7.2689650270553213E-2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0.65299999999999958</v>
      </c>
      <c r="I147" s="299" t="str">
        <f>CONCATENATE("(",ROUND((H147/$H147)*100,1),")")</f>
        <v>(100)</v>
      </c>
      <c r="K147" s="302">
        <f t="shared" si="122"/>
        <v>-2.8214533020783472E-2</v>
      </c>
      <c r="L147" s="302">
        <f t="shared" si="123"/>
        <v>-1.7854669792184835E-3</v>
      </c>
      <c r="M147" s="302">
        <f t="shared" si="124"/>
        <v>0</v>
      </c>
      <c r="N147" s="302">
        <f t="shared" si="125"/>
        <v>-3.0000000000001956E-2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1.3160346969298757</v>
      </c>
      <c r="C156" s="299" t="str">
        <f>CONCATENATE("(",ROUND((B156/$H158)*100,1),")")</f>
        <v>(75.6)</v>
      </c>
      <c r="D156" s="302">
        <f>'Ind T6'!M63</f>
        <v>6.0163444475832259E-2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1.3761981414057081</v>
      </c>
      <c r="I156" s="299" t="str">
        <f>CONCATENATE("(",ROUND((H156/$H158)*100,1),")")</f>
        <v>(79)</v>
      </c>
      <c r="K156" s="302">
        <f>B161-B156</f>
        <v>3.8816864189304523E-2</v>
      </c>
      <c r="L156" s="302">
        <f>D161-D156</f>
        <v>2.4711471630405185E-3</v>
      </c>
      <c r="M156" s="302">
        <f>F161-F156</f>
        <v>0</v>
      </c>
      <c r="N156" s="302">
        <f>SUM(K156:M156)</f>
        <v>4.1288011352345041E-2</v>
      </c>
    </row>
    <row r="157" spans="1:14" x14ac:dyDescent="0.2">
      <c r="A157" s="282" t="s">
        <v>365</v>
      </c>
      <c r="B157" s="302">
        <f>'Ind T6'!L62</f>
        <v>0.24536929111477915</v>
      </c>
      <c r="C157" s="299" t="str">
        <f>CONCATENATE("(",ROUND((B157/$H158)*100,1),")")</f>
        <v>(14.1)</v>
      </c>
      <c r="D157" s="302">
        <f>'Ind T6'!M62</f>
        <v>0.11292841132008262</v>
      </c>
      <c r="E157" s="299" t="str">
        <f>CONCATENATE("(",ROUND((D157/$H158)*100,1),")")</f>
        <v>(6.5)</v>
      </c>
      <c r="F157" s="302">
        <f>'Ind T6'!N62</f>
        <v>6.5041561594291301E-3</v>
      </c>
      <c r="G157" s="299" t="str">
        <f>CONCATENATE("(",ROUND((F157/$H158)*100,1),")")</f>
        <v>(0.4)</v>
      </c>
      <c r="H157" s="302">
        <f t="shared" ref="H157" si="126">SUM(B157,D157,F157)</f>
        <v>0.36480185859429087</v>
      </c>
      <c r="I157" s="299" t="str">
        <f>CONCATENATE("(",ROUND((H157/$H158)*100,1),")")</f>
        <v>(21)</v>
      </c>
      <c r="K157" s="302">
        <f t="shared" ref="K157:K158" si="127">B162-B157</f>
        <v>1.8875372848472322E-2</v>
      </c>
      <c r="L157" s="302">
        <f t="shared" ref="L157:L158" si="128">D162-D157</f>
        <v>5.7266865820495838E-3</v>
      </c>
      <c r="M157" s="302">
        <f t="shared" ref="M157:M158" si="129">F162-F157</f>
        <v>1.09929217136563E-4</v>
      </c>
      <c r="N157" s="302">
        <f t="shared" ref="N157:N158" si="130">SUM(K157:M157)</f>
        <v>2.4711988647658469E-2</v>
      </c>
    </row>
    <row r="158" spans="1:14" x14ac:dyDescent="0.2">
      <c r="A158" s="282" t="s">
        <v>363</v>
      </c>
      <c r="B158" s="302">
        <f>SUM(B156:B157)</f>
        <v>1.5614039880446549</v>
      </c>
      <c r="C158" s="299" t="str">
        <f>CONCATENATE("(",ROUND((B158/$H158)*100,1),")")</f>
        <v>(89.7)</v>
      </c>
      <c r="D158" s="302">
        <f>SUM(D156:D157)</f>
        <v>0.17309185579591488</v>
      </c>
      <c r="E158" s="299" t="str">
        <f>CONCATENATE("(",ROUND((D158/$H158)*100,1),")")</f>
        <v>(9.9)</v>
      </c>
      <c r="F158" s="302">
        <f>SUM(F156:F157)</f>
        <v>6.5041561594291301E-3</v>
      </c>
      <c r="G158" s="299" t="str">
        <f>CONCATENATE("(",ROUND((F158/$H158)*100,1),")")</f>
        <v>(0.4)</v>
      </c>
      <c r="H158" s="302">
        <f>SUM(H156:H157)</f>
        <v>1.740999999999999</v>
      </c>
      <c r="I158" s="299" t="str">
        <f>CONCATENATE("(",ROUND((H158/$H158)*100,1),")")</f>
        <v>(100)</v>
      </c>
      <c r="K158" s="302">
        <f t="shared" si="127"/>
        <v>5.7692237037776817E-2</v>
      </c>
      <c r="L158" s="302">
        <f t="shared" si="128"/>
        <v>8.1978337450901162E-3</v>
      </c>
      <c r="M158" s="302">
        <f t="shared" si="129"/>
        <v>1.09929217136563E-4</v>
      </c>
      <c r="N158" s="302">
        <f t="shared" si="130"/>
        <v>6.60000000000035E-2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1.3548515611191803</v>
      </c>
      <c r="C161" s="299" t="str">
        <f>CONCATENATE("(",ROUND((B161/$H163)*100,1),")")</f>
        <v>(75)</v>
      </c>
      <c r="D161" s="302">
        <f>'Ind T6'!R63</f>
        <v>6.2634591638872777E-2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1.4174861527580531</v>
      </c>
      <c r="I161" s="299" t="str">
        <f>CONCATENATE("(",ROUND((H161/$H163)*100,1),")")</f>
        <v>(78.4)</v>
      </c>
      <c r="K161" s="302">
        <f>B166-B161</f>
        <v>5.3458779519964139E-2</v>
      </c>
      <c r="L161" s="302">
        <f>D166-D161</f>
        <v>3.4752878013468158E-3</v>
      </c>
      <c r="M161" s="302">
        <f>F166-F161</f>
        <v>0</v>
      </c>
      <c r="N161" s="302">
        <f>SUM(K161:M161)</f>
        <v>5.6934067321310955E-2</v>
      </c>
    </row>
    <row r="162" spans="1:14" x14ac:dyDescent="0.2">
      <c r="A162" s="282" t="s">
        <v>365</v>
      </c>
      <c r="B162" s="302">
        <f>'Ind T6'!Q62</f>
        <v>0.26424466396325147</v>
      </c>
      <c r="C162" s="299" t="str">
        <f>CONCATENATE("(",ROUND((B162/$H163)*100,1),")")</f>
        <v>(14.6)</v>
      </c>
      <c r="D162" s="302">
        <f>'Ind T6'!R62</f>
        <v>0.1186550979021322</v>
      </c>
      <c r="E162" s="299" t="str">
        <f>CONCATENATE("(",ROUND((D162/$H163)*100,1),")")</f>
        <v>(6.6)</v>
      </c>
      <c r="F162" s="302">
        <f>'Ind T6'!S62</f>
        <v>6.6140853765656931E-3</v>
      </c>
      <c r="G162" s="299" t="str">
        <f>CONCATENATE("(",ROUND((F162/$H163)*100,1),")")</f>
        <v>(0.4)</v>
      </c>
      <c r="H162" s="302">
        <f t="shared" ref="H162" si="131">SUM(B162,D162,F162)</f>
        <v>0.38951384724194937</v>
      </c>
      <c r="I162" s="299" t="str">
        <f>CONCATENATE("(",ROUND((H162/$H163)*100,1),")")</f>
        <v>(21.6)</v>
      </c>
      <c r="K162" s="302">
        <f t="shared" ref="K162:K163" si="132">B167-B162</f>
        <v>3.5798422050719758E-2</v>
      </c>
      <c r="L162" s="302">
        <f t="shared" ref="L162:L163" si="133">D167-D162</f>
        <v>9.0080220908515668E-3</v>
      </c>
      <c r="M162" s="302">
        <f t="shared" ref="M162:M163" si="134">F167-F162</f>
        <v>2.5948853711694423E-4</v>
      </c>
      <c r="N162" s="302">
        <f t="shared" ref="N162:N163" si="135">SUM(K162:M162)</f>
        <v>4.5065932678688268E-2</v>
      </c>
    </row>
    <row r="163" spans="1:14" x14ac:dyDescent="0.2">
      <c r="A163" s="282" t="s">
        <v>363</v>
      </c>
      <c r="B163" s="302">
        <f>SUM(B161:B162)</f>
        <v>1.6190962250824317</v>
      </c>
      <c r="C163" s="299" t="str">
        <f>CONCATENATE("(",ROUND((B163/$H163)*100,1),")")</f>
        <v>(89.6)</v>
      </c>
      <c r="D163" s="302">
        <f>SUM(D161:D162)</f>
        <v>0.18128968954100499</v>
      </c>
      <c r="E163" s="299" t="str">
        <f>CONCATENATE("(",ROUND((D163/$H163)*100,1),")")</f>
        <v>(10)</v>
      </c>
      <c r="F163" s="302">
        <f>SUM(F161:F162)</f>
        <v>6.6140853765656931E-3</v>
      </c>
      <c r="G163" s="299" t="str">
        <f>CONCATENATE("(",ROUND((F163/$H163)*100,1),")")</f>
        <v>(0.4)</v>
      </c>
      <c r="H163" s="302">
        <f>SUM(H161:H162)</f>
        <v>1.8070000000000026</v>
      </c>
      <c r="I163" s="299" t="str">
        <f>CONCATENATE("(",ROUND((H163/$H163)*100,1),")")</f>
        <v>(100)</v>
      </c>
      <c r="K163" s="302">
        <f t="shared" si="132"/>
        <v>8.9257201570684064E-2</v>
      </c>
      <c r="L163" s="302">
        <f t="shared" si="133"/>
        <v>1.2483309892198369E-2</v>
      </c>
      <c r="M163" s="302">
        <f t="shared" si="134"/>
        <v>2.5948853711694423E-4</v>
      </c>
      <c r="N163" s="302">
        <f t="shared" si="135"/>
        <v>0.10199999999999938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1.4083103406391444</v>
      </c>
      <c r="C166" s="299" t="str">
        <f>CONCATENATE("(",ROUND((B166/$H168)*100,1),")")</f>
        <v>(73.8)</v>
      </c>
      <c r="D166" s="302">
        <f>'Ind T6'!W63</f>
        <v>6.6109879440219593E-2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1.4744202200793639</v>
      </c>
      <c r="I166" s="299" t="str">
        <f>CONCATENATE("(",ROUND((H166/$H168)*100,1),")")</f>
        <v>(77.2)</v>
      </c>
      <c r="K166" s="302">
        <f>B166-B156</f>
        <v>9.2275643709268662E-2</v>
      </c>
      <c r="L166" s="302">
        <f>D166-D156</f>
        <v>5.9464349643873343E-3</v>
      </c>
      <c r="M166" s="302">
        <f>F166-F156</f>
        <v>0</v>
      </c>
      <c r="N166" s="302">
        <f>SUM(K166:M166)</f>
        <v>9.8222078673655996E-2</v>
      </c>
    </row>
    <row r="167" spans="1:14" x14ac:dyDescent="0.2">
      <c r="A167" s="282" t="s">
        <v>365</v>
      </c>
      <c r="B167" s="302">
        <f>'Ind T6'!V62</f>
        <v>0.30004308601397123</v>
      </c>
      <c r="C167" s="299" t="str">
        <f>CONCATENATE("(",ROUND((B167/$H168)*100,1),")")</f>
        <v>(15.7)</v>
      </c>
      <c r="D167" s="302">
        <f>'Ind T6'!W62</f>
        <v>0.12766311999298377</v>
      </c>
      <c r="E167" s="299" t="str">
        <f>CONCATENATE("(",ROUND((D167/$H168)*100,1),")")</f>
        <v>(6.7)</v>
      </c>
      <c r="F167" s="302">
        <f>'Ind T6'!X62</f>
        <v>6.8735739136826374E-3</v>
      </c>
      <c r="G167" s="299" t="str">
        <f>CONCATENATE("(",ROUND((F167/$H168)*100,1),")")</f>
        <v>(0.4)</v>
      </c>
      <c r="H167" s="302">
        <f t="shared" ref="H167" si="136">SUM(B167,D167,F167)</f>
        <v>0.43457977992063762</v>
      </c>
      <c r="I167" s="299" t="str">
        <f>CONCATENATE("(",ROUND((H167/$H168)*100,1),")")</f>
        <v>(22.8)</v>
      </c>
      <c r="K167" s="302">
        <f t="shared" ref="K167:K168" si="137">B167-B157</f>
        <v>5.467379489919208E-2</v>
      </c>
      <c r="L167" s="302">
        <f t="shared" ref="L167:L168" si="138">D167-D157</f>
        <v>1.4734708672901151E-2</v>
      </c>
      <c r="M167" s="302">
        <f t="shared" ref="M167:M168" si="139">F167-F157</f>
        <v>3.6941775425350723E-4</v>
      </c>
      <c r="N167" s="302">
        <f t="shared" ref="N167:N168" si="140">SUM(K167:M167)</f>
        <v>6.9777921326346734E-2</v>
      </c>
    </row>
    <row r="168" spans="1:14" x14ac:dyDescent="0.2">
      <c r="A168" s="282" t="s">
        <v>363</v>
      </c>
      <c r="B168" s="302">
        <f>SUM(B166:B167)</f>
        <v>1.7083534266531157</v>
      </c>
      <c r="C168" s="299" t="str">
        <f>CONCATENATE("(",ROUND((B168/$H168)*100,1),")")</f>
        <v>(89.5)</v>
      </c>
      <c r="D168" s="302">
        <f>SUM(D166:D167)</f>
        <v>0.19377299943320336</v>
      </c>
      <c r="E168" s="299" t="str">
        <f>CONCATENATE("(",ROUND((D168/$H168)*100,1),")")</f>
        <v>(10.2)</v>
      </c>
      <c r="F168" s="302">
        <f>SUM(F166:F167)</f>
        <v>6.8735739136826374E-3</v>
      </c>
      <c r="G168" s="299" t="str">
        <f>CONCATENATE("(",ROUND((F168/$H168)*100,1),")")</f>
        <v>(0.4)</v>
      </c>
      <c r="H168" s="302">
        <f>SUM(H166:H167)</f>
        <v>1.9090000000000016</v>
      </c>
      <c r="I168" s="299" t="str">
        <f>CONCATENATE("(",ROUND((H168/$H168)*100,1),")")</f>
        <v>(100)</v>
      </c>
      <c r="K168" s="302">
        <f t="shared" si="137"/>
        <v>0.14694943860846088</v>
      </c>
      <c r="L168" s="302">
        <f t="shared" si="138"/>
        <v>2.0681143637288485E-2</v>
      </c>
      <c r="M168" s="302">
        <f t="shared" si="139"/>
        <v>3.6941775425350723E-4</v>
      </c>
      <c r="N168" s="302">
        <f t="shared" si="140"/>
        <v>0.16800000000000287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11.370040857559031</v>
      </c>
      <c r="C177" s="299" t="str">
        <f>CONCATENATE("(",ROUND((B177/$H179)*100,1),")")</f>
        <v>(47.4)</v>
      </c>
      <c r="D177" s="302">
        <f>'Ind T6'!M72</f>
        <v>0.71610275367512055</v>
      </c>
      <c r="E177" s="299" t="str">
        <f>CONCATENATE("(",ROUND((D177/$H179)*100,1),")")</f>
        <v>(3)</v>
      </c>
      <c r="F177" s="302">
        <f>'Ind T6'!N72</f>
        <v>8.1631226923065654</v>
      </c>
      <c r="G177" s="299" t="str">
        <f>CONCATENATE("(",ROUND((F177/$H179)*100,1),")")</f>
        <v>(34)</v>
      </c>
      <c r="H177" s="302">
        <f>SUM(B177,D177,F177)</f>
        <v>20.249266303540715</v>
      </c>
      <c r="I177" s="299" t="str">
        <f>CONCATENATE("(",ROUND((H177/$H179)*100,1),")")</f>
        <v>(84.4)</v>
      </c>
      <c r="K177" s="302">
        <f>B182-B177</f>
        <v>0.41314873092908222</v>
      </c>
      <c r="L177" s="302">
        <f>D182-D177</f>
        <v>4.9220507090803833E-2</v>
      </c>
      <c r="M177" s="302">
        <f>F182-F177</f>
        <v>0.49071069027341352</v>
      </c>
      <c r="N177" s="302">
        <f>SUM(K177:M177)</f>
        <v>0.95307992829329957</v>
      </c>
    </row>
    <row r="178" spans="1:14" x14ac:dyDescent="0.2">
      <c r="A178" s="282" t="s">
        <v>365</v>
      </c>
      <c r="B178" s="302">
        <f>'Ind T6'!L71</f>
        <v>1.6912759500513168</v>
      </c>
      <c r="C178" s="299" t="str">
        <f>CONCATENATE("(",ROUND((B178/$H179)*100,1),")")</f>
        <v>(7.1)</v>
      </c>
      <c r="D178" s="302">
        <f>'Ind T6'!M71</f>
        <v>1.2600972668413692</v>
      </c>
      <c r="E178" s="299" t="str">
        <f>CONCATENATE("(",ROUND((D178/$H179)*100,1),")")</f>
        <v>(5.3)</v>
      </c>
      <c r="F178" s="302">
        <f>'Ind T6'!N71</f>
        <v>0.78736047956658561</v>
      </c>
      <c r="G178" s="299" t="str">
        <f>CONCATENATE("(",ROUND((F178/$H179)*100,1),")")</f>
        <v>(3.3)</v>
      </c>
      <c r="H178" s="302">
        <f t="shared" ref="H178" si="141">SUM(B178,D178,F178)</f>
        <v>3.7387336964592719</v>
      </c>
      <c r="I178" s="299" t="str">
        <f>CONCATENATE("(",ROUND((H178/$H179)*100,1),")")</f>
        <v>(15.6)</v>
      </c>
      <c r="K178" s="302">
        <f t="shared" ref="K178:K179" si="142">B183-B178</f>
        <v>9.1483132803076739E-2</v>
      </c>
      <c r="L178" s="302">
        <f t="shared" ref="L178:L179" si="143">D183-D178</f>
        <v>7.6997865953860156E-2</v>
      </c>
      <c r="M178" s="302">
        <f t="shared" ref="M178:M179" si="144">F183-F178</f>
        <v>4.6439072949749471E-2</v>
      </c>
      <c r="N178" s="302">
        <f t="shared" ref="N178:N179" si="145">SUM(K178:M178)</f>
        <v>0.21492007170668637</v>
      </c>
    </row>
    <row r="179" spans="1:14" x14ac:dyDescent="0.2">
      <c r="A179" s="282" t="s">
        <v>363</v>
      </c>
      <c r="B179" s="302">
        <f>SUM(B177:B178)</f>
        <v>13.061316807610348</v>
      </c>
      <c r="C179" s="299" t="str">
        <f>CONCATENATE("(",ROUND((B179/$H179)*100,1),")")</f>
        <v>(54.4)</v>
      </c>
      <c r="D179" s="302">
        <f>SUM(D177:D178)</f>
        <v>1.9762000205164898</v>
      </c>
      <c r="E179" s="299" t="str">
        <f>CONCATENATE("(",ROUND((D179/$H179)*100,1),")")</f>
        <v>(8.2)</v>
      </c>
      <c r="F179" s="302">
        <f>SUM(F177:F178)</f>
        <v>8.9504831718731506</v>
      </c>
      <c r="G179" s="299" t="str">
        <f>CONCATENATE("(",ROUND((F179/$H179)*100,1),")")</f>
        <v>(37.3)</v>
      </c>
      <c r="H179" s="302">
        <f>SUM(H177:H178)</f>
        <v>23.987999999999985</v>
      </c>
      <c r="I179" s="299" t="str">
        <f>CONCATENATE("(",ROUND((H179/$H179)*100,1),")")</f>
        <v>(100)</v>
      </c>
      <c r="K179" s="302">
        <f t="shared" si="142"/>
        <v>0.5046318637321594</v>
      </c>
      <c r="L179" s="302">
        <f t="shared" si="143"/>
        <v>0.12621837304466377</v>
      </c>
      <c r="M179" s="302">
        <f t="shared" si="144"/>
        <v>0.5371497632231641</v>
      </c>
      <c r="N179" s="302">
        <f t="shared" si="145"/>
        <v>1.1679999999999873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11.783189588488113</v>
      </c>
      <c r="C182" s="299" t="str">
        <f>CONCATENATE("(",ROUND((B182/$H184)*100,1),")")</f>
        <v>(46.8)</v>
      </c>
      <c r="D182" s="302">
        <f>'Ind T6'!R72</f>
        <v>0.76532326076592438</v>
      </c>
      <c r="E182" s="299" t="str">
        <f>CONCATENATE("(",ROUND((D182/$H184)*100,1),")")</f>
        <v>(3)</v>
      </c>
      <c r="F182" s="302">
        <f>'Ind T6'!S72</f>
        <v>8.6538333825799789</v>
      </c>
      <c r="G182" s="299" t="str">
        <f>CONCATENATE("(",ROUND((F182/$H184)*100,1),")")</f>
        <v>(34.4)</v>
      </c>
      <c r="H182" s="302">
        <f>SUM(B182,D182,F182)</f>
        <v>21.202346231834017</v>
      </c>
      <c r="I182" s="299" t="str">
        <f>CONCATENATE("(",ROUND((H182/$H184)*100,1),")")</f>
        <v>(84.3)</v>
      </c>
      <c r="K182" s="302">
        <f>B187-B182</f>
        <v>0.34121063144045216</v>
      </c>
      <c r="L182" s="302">
        <f>D187-D182</f>
        <v>7.7514059024794801E-2</v>
      </c>
      <c r="M182" s="302">
        <f>F187-F182</f>
        <v>0.74412404836722246</v>
      </c>
      <c r="N182" s="302">
        <f>SUM(K182:M182)</f>
        <v>1.1628487388324693</v>
      </c>
    </row>
    <row r="183" spans="1:14" x14ac:dyDescent="0.2">
      <c r="A183" s="282" t="s">
        <v>365</v>
      </c>
      <c r="B183" s="302">
        <f>'Ind T6'!Q71</f>
        <v>1.7827590828543936</v>
      </c>
      <c r="C183" s="299" t="str">
        <f>CONCATENATE("(",ROUND((B183/$H184)*100,1),")")</f>
        <v>(7.1)</v>
      </c>
      <c r="D183" s="302">
        <f>'Ind T6'!R71</f>
        <v>1.3370951327952294</v>
      </c>
      <c r="E183" s="299" t="str">
        <f>CONCATENATE("(",ROUND((D183/$H184)*100,1),")")</f>
        <v>(5.3)</v>
      </c>
      <c r="F183" s="302">
        <f>'Ind T6'!S71</f>
        <v>0.83379955251633509</v>
      </c>
      <c r="G183" s="299" t="str">
        <f>CONCATENATE("(",ROUND((F183/$H184)*100,1),")")</f>
        <v>(3.3)</v>
      </c>
      <c r="H183" s="302">
        <f t="shared" ref="H183" si="146">SUM(B183,D183,F183)</f>
        <v>3.9536537681659576</v>
      </c>
      <c r="I183" s="299" t="str">
        <f>CONCATENATE("(",ROUND((H183/$H184)*100,1),")")</f>
        <v>(15.7)</v>
      </c>
      <c r="K183" s="302">
        <f t="shared" ref="K183:K184" si="147">B188-B183</f>
        <v>0.13752587463238464</v>
      </c>
      <c r="L183" s="302">
        <f t="shared" ref="L183:L184" si="148">D188-D183</f>
        <v>0.11901138283183177</v>
      </c>
      <c r="M183" s="302">
        <f t="shared" ref="M183:M184" si="149">F188-F183</f>
        <v>8.9614003703347711E-2</v>
      </c>
      <c r="N183" s="302">
        <f t="shared" ref="N183:N184" si="150">SUM(K183:M183)</f>
        <v>0.34615126116756412</v>
      </c>
    </row>
    <row r="184" spans="1:14" x14ac:dyDescent="0.2">
      <c r="A184" s="282" t="s">
        <v>363</v>
      </c>
      <c r="B184" s="302">
        <f>SUM(B182:B183)</f>
        <v>13.565948671342507</v>
      </c>
      <c r="C184" s="299" t="str">
        <f>CONCATENATE("(",ROUND((B184/$H184)*100,1),")")</f>
        <v>(53.9)</v>
      </c>
      <c r="D184" s="302">
        <f>SUM(D182:D183)</f>
        <v>2.1024183935611536</v>
      </c>
      <c r="E184" s="299" t="str">
        <f>CONCATENATE("(",ROUND((D184/$H184)*100,1),")")</f>
        <v>(8.4)</v>
      </c>
      <c r="F184" s="302">
        <f>SUM(F182:F183)</f>
        <v>9.4876329350963147</v>
      </c>
      <c r="G184" s="299" t="str">
        <f>CONCATENATE("(",ROUND((F184/$H184)*100,1),")")</f>
        <v>(37.7)</v>
      </c>
      <c r="H184" s="302">
        <f>SUM(H182:H183)</f>
        <v>25.155999999999974</v>
      </c>
      <c r="I184" s="299" t="str">
        <f>CONCATENATE("(",ROUND((H184/$H184)*100,1),")")</f>
        <v>(100)</v>
      </c>
      <c r="K184" s="302">
        <f t="shared" si="147"/>
        <v>0.47873650607283658</v>
      </c>
      <c r="L184" s="302">
        <f t="shared" si="148"/>
        <v>0.19652544185662668</v>
      </c>
      <c r="M184" s="302">
        <f t="shared" si="149"/>
        <v>0.83373805207056861</v>
      </c>
      <c r="N184" s="302">
        <f t="shared" si="150"/>
        <v>1.5090000000000319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12.124400219928566</v>
      </c>
      <c r="C187" s="299" t="str">
        <f>CONCATENATE("(",ROUND((B187/$H189)*100,1),")")</f>
        <v>(45.5)</v>
      </c>
      <c r="D187" s="302">
        <f>'Ind T6'!W72</f>
        <v>0.84283731979071919</v>
      </c>
      <c r="E187" s="299" t="str">
        <f>CONCATENATE("(",ROUND((D187/$H189)*100,1),")")</f>
        <v>(3.2)</v>
      </c>
      <c r="F187" s="302">
        <f>'Ind T6'!X72</f>
        <v>9.3979574309472014</v>
      </c>
      <c r="G187" s="299" t="str">
        <f>CONCATENATE("(",ROUND((F187/$H189)*100,1),")")</f>
        <v>(35.2)</v>
      </c>
      <c r="H187" s="302">
        <f>SUM(B187,D187,F187)</f>
        <v>22.365194970666487</v>
      </c>
      <c r="I187" s="299" t="str">
        <f>CONCATENATE("(",ROUND((H187/$H189)*100,1),")")</f>
        <v>(83.9)</v>
      </c>
      <c r="K187" s="302">
        <f>B187-B177</f>
        <v>0.75435936236953438</v>
      </c>
      <c r="L187" s="302">
        <f>D187-D177</f>
        <v>0.12673456611559863</v>
      </c>
      <c r="M187" s="302">
        <f>F187-F177</f>
        <v>1.234834738640636</v>
      </c>
      <c r="N187" s="302">
        <f>SUM(K187:M187)</f>
        <v>2.1159286671257691</v>
      </c>
    </row>
    <row r="188" spans="1:14" x14ac:dyDescent="0.2">
      <c r="A188" s="282" t="s">
        <v>365</v>
      </c>
      <c r="B188" s="302">
        <f>'Ind T6'!V71</f>
        <v>1.9202849574867782</v>
      </c>
      <c r="C188" s="299" t="str">
        <f>CONCATENATE("(",ROUND((B188/$H189)*100,1),")")</f>
        <v>(7.2)</v>
      </c>
      <c r="D188" s="302">
        <f>'Ind T6'!W71</f>
        <v>1.4561065156270612</v>
      </c>
      <c r="E188" s="299" t="str">
        <f>CONCATENATE("(",ROUND((D188/$H189)*100,1),")")</f>
        <v>(5.5)</v>
      </c>
      <c r="F188" s="302">
        <f>'Ind T6'!X71</f>
        <v>0.9234135562196828</v>
      </c>
      <c r="G188" s="299" t="str">
        <f>CONCATENATE("(",ROUND((F188/$H189)*100,1),")")</f>
        <v>(3.5)</v>
      </c>
      <c r="H188" s="302">
        <f t="shared" ref="H188" si="151">SUM(B188,D188,F188)</f>
        <v>4.2998050293335224</v>
      </c>
      <c r="I188" s="299" t="str">
        <f>CONCATENATE("(",ROUND((H188/$H189)*100,1),")")</f>
        <v>(16.1)</v>
      </c>
      <c r="K188" s="302">
        <f t="shared" ref="K188:K189" si="152">B188-B178</f>
        <v>0.22900900743546138</v>
      </c>
      <c r="L188" s="302">
        <f t="shared" ref="L188:L189" si="153">D188-D178</f>
        <v>0.19600924878569193</v>
      </c>
      <c r="M188" s="302">
        <f t="shared" ref="M188:M189" si="154">F188-F178</f>
        <v>0.13605307665309718</v>
      </c>
      <c r="N188" s="302">
        <f t="shared" ref="N188:N189" si="155">SUM(K188:M188)</f>
        <v>0.56107133287425048</v>
      </c>
    </row>
    <row r="189" spans="1:14" x14ac:dyDescent="0.2">
      <c r="A189" s="282" t="s">
        <v>363</v>
      </c>
      <c r="B189" s="302">
        <f>SUM(B187:B188)</f>
        <v>14.044685177415344</v>
      </c>
      <c r="C189" s="299" t="str">
        <f>CONCATENATE("(",ROUND((B189/$H189)*100,1),")")</f>
        <v>(52.7)</v>
      </c>
      <c r="D189" s="302">
        <f>SUM(D187:D188)</f>
        <v>2.2989438354177802</v>
      </c>
      <c r="E189" s="299" t="str">
        <f>CONCATENATE("(",ROUND((D189/$H189)*100,1),")")</f>
        <v>(8.6)</v>
      </c>
      <c r="F189" s="302">
        <f>SUM(F187:F188)</f>
        <v>10.321370987166883</v>
      </c>
      <c r="G189" s="299" t="str">
        <f>CONCATENATE("(",ROUND((F189/$H189)*100,1),")")</f>
        <v>(38.7)</v>
      </c>
      <c r="H189" s="302">
        <f>SUM(H187:H188)</f>
        <v>26.66500000000001</v>
      </c>
      <c r="I189" s="299" t="str">
        <f>CONCATENATE("(",ROUND((H189/$H189)*100,1),")")</f>
        <v>(100)</v>
      </c>
      <c r="K189" s="302">
        <f t="shared" si="152"/>
        <v>0.98336836980499598</v>
      </c>
      <c r="L189" s="302">
        <f t="shared" si="153"/>
        <v>0.32274381490129045</v>
      </c>
      <c r="M189" s="302">
        <f t="shared" si="154"/>
        <v>1.3708878152937327</v>
      </c>
      <c r="N189" s="302">
        <f t="shared" si="155"/>
        <v>2.6770000000000191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16.013008457988636</v>
      </c>
      <c r="C198" s="299" t="str">
        <f>CONCATENATE("(",ROUND((B198/$H200)*100,1),")")</f>
        <v>(35.9)</v>
      </c>
      <c r="D198" s="302">
        <f>'Ind T6'!M81</f>
        <v>5.2043123359534968</v>
      </c>
      <c r="E198" s="299" t="str">
        <f>CONCATENATE("(",ROUND((D198/$H200)*100,1),")")</f>
        <v>(11.7)</v>
      </c>
      <c r="F198" s="302">
        <f>'Ind T6'!N81</f>
        <v>2.4690211659600036</v>
      </c>
      <c r="G198" s="299" t="str">
        <f>CONCATENATE("(",ROUND((F198/$H200)*100,1),")")</f>
        <v>(5.5)</v>
      </c>
      <c r="H198" s="302">
        <f>SUM(B198,D198,F198)</f>
        <v>23.686341959902137</v>
      </c>
      <c r="I198" s="299" t="str">
        <f>CONCATENATE("(",ROUND((H198/$H200)*100,1),")")</f>
        <v>(53.1)</v>
      </c>
      <c r="K198" s="302">
        <f>B203-B198</f>
        <v>0.14184258455644638</v>
      </c>
      <c r="L198" s="302">
        <f>D203-D198</f>
        <v>1.9995757684210247E-3</v>
      </c>
      <c r="M198" s="302">
        <f>F203-F198</f>
        <v>1.498002239037266E-2</v>
      </c>
      <c r="N198" s="302">
        <f>SUM(K198:M198)</f>
        <v>0.15882218271524007</v>
      </c>
    </row>
    <row r="199" spans="1:14" x14ac:dyDescent="0.2">
      <c r="A199" s="282" t="s">
        <v>365</v>
      </c>
      <c r="B199" s="302">
        <f>'Ind T6'!L80</f>
        <v>7.9385782074885007</v>
      </c>
      <c r="C199" s="299" t="str">
        <f>CONCATENATE("(",ROUND((B199/$H200)*100,1),")")</f>
        <v>(17.8)</v>
      </c>
      <c r="D199" s="302">
        <f>'Ind T6'!M80</f>
        <v>11.187031245686761</v>
      </c>
      <c r="E199" s="299" t="str">
        <f>CONCATENATE("(",ROUND((D199/$H200)*100,1),")")</f>
        <v>(25.1)</v>
      </c>
      <c r="F199" s="302">
        <f>'Ind T6'!N80</f>
        <v>1.7730485869224859</v>
      </c>
      <c r="G199" s="299" t="str">
        <f>CONCATENATE("(",ROUND((F199/$H200)*100,1),")")</f>
        <v>(4)</v>
      </c>
      <c r="H199" s="302">
        <f t="shared" ref="H199" si="156">SUM(B199,D199,F199)</f>
        <v>20.898658040097747</v>
      </c>
      <c r="I199" s="299" t="str">
        <f>CONCATENATE("(",ROUND((H199/$H200)*100,1),")")</f>
        <v>(46.9)</v>
      </c>
      <c r="K199" s="302">
        <f t="shared" ref="K199:K200" si="157">B204-B199</f>
        <v>0.25963783988836653</v>
      </c>
      <c r="L199" s="302">
        <f t="shared" ref="L199:L200" si="158">D204-D199</f>
        <v>-0.4129048408531677</v>
      </c>
      <c r="M199" s="302">
        <f t="shared" ref="M199:M200" si="159">F204-F199</f>
        <v>5.6444818249668405E-2</v>
      </c>
      <c r="N199" s="302">
        <f t="shared" ref="N199:N200" si="160">SUM(K199:M199)</f>
        <v>-9.6822182715132765E-2</v>
      </c>
    </row>
    <row r="200" spans="1:14" x14ac:dyDescent="0.2">
      <c r="A200" s="282" t="s">
        <v>363</v>
      </c>
      <c r="B200" s="302">
        <f>SUM(B198:B199)</f>
        <v>23.951586665477137</v>
      </c>
      <c r="C200" s="299" t="str">
        <f>CONCATENATE("(",ROUND((B200/$H200)*100,1),")")</f>
        <v>(53.7)</v>
      </c>
      <c r="D200" s="302">
        <f>SUM(D198:D199)</f>
        <v>16.391343581640257</v>
      </c>
      <c r="E200" s="299" t="str">
        <f>CONCATENATE("(",ROUND((D200/$H200)*100,1),")")</f>
        <v>(36.8)</v>
      </c>
      <c r="F200" s="302">
        <f>SUM(F198:F199)</f>
        <v>4.2420697528824896</v>
      </c>
      <c r="G200" s="299" t="str">
        <f>CONCATENATE("(",ROUND((F200/$H200)*100,1),")")</f>
        <v>(9.5)</v>
      </c>
      <c r="H200" s="302">
        <f>SUM(H198:H199)</f>
        <v>44.58499999999988</v>
      </c>
      <c r="I200" s="299" t="str">
        <f>CONCATENATE("(",ROUND((H200/$H200)*100,1),")")</f>
        <v>(100)</v>
      </c>
      <c r="K200" s="302">
        <f t="shared" si="157"/>
        <v>0.40148042444481291</v>
      </c>
      <c r="L200" s="302">
        <f t="shared" si="158"/>
        <v>-0.41090526508474667</v>
      </c>
      <c r="M200" s="302">
        <f t="shared" si="159"/>
        <v>7.1424840640041509E-2</v>
      </c>
      <c r="N200" s="302">
        <f t="shared" si="160"/>
        <v>6.2000000000107747E-2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16.154851042545083</v>
      </c>
      <c r="C203" s="299" t="str">
        <f>CONCATENATE("(",ROUND((B203/$H205)*100,1),")")</f>
        <v>(36.2)</v>
      </c>
      <c r="D203" s="302">
        <f>'Ind T6'!R81</f>
        <v>5.2063119117219179</v>
      </c>
      <c r="E203" s="299" t="str">
        <f>CONCATENATE("(",ROUND((D203/$H205)*100,1),")")</f>
        <v>(11.7)</v>
      </c>
      <c r="F203" s="302">
        <f>'Ind T6'!S81</f>
        <v>2.4840011883503763</v>
      </c>
      <c r="G203" s="299" t="str">
        <f>CONCATENATE("(",ROUND((F203/$H205)*100,1),")")</f>
        <v>(5.6)</v>
      </c>
      <c r="H203" s="302">
        <f>SUM(B203,D203,F203)</f>
        <v>23.845164142617378</v>
      </c>
      <c r="I203" s="299" t="str">
        <f>CONCATENATE("(",ROUND((H203/$H205)*100,1),")")</f>
        <v>(53.4)</v>
      </c>
      <c r="K203" s="302">
        <f>B208-B203</f>
        <v>0.31843430003855389</v>
      </c>
      <c r="L203" s="302">
        <f>D208-D203</f>
        <v>4.7157702833587223E-2</v>
      </c>
      <c r="M203" s="302">
        <f>F208-F203</f>
        <v>4.3842489590637967E-2</v>
      </c>
      <c r="N203" s="302">
        <f>SUM(K203:M203)</f>
        <v>0.40943449246277908</v>
      </c>
    </row>
    <row r="204" spans="1:14" x14ac:dyDescent="0.2">
      <c r="A204" s="282" t="s">
        <v>365</v>
      </c>
      <c r="B204" s="302">
        <f>'Ind T6'!Q80</f>
        <v>8.1982160473768673</v>
      </c>
      <c r="C204" s="299" t="str">
        <f>CONCATENATE("(",ROUND((B204/$H205)*100,1),")")</f>
        <v>(18.4)</v>
      </c>
      <c r="D204" s="302">
        <f>'Ind T6'!R80</f>
        <v>10.774126404833593</v>
      </c>
      <c r="E204" s="299" t="str">
        <f>CONCATENATE("(",ROUND((D204/$H205)*100,1),")")</f>
        <v>(24.1)</v>
      </c>
      <c r="F204" s="302">
        <f>'Ind T6'!S80</f>
        <v>1.8294934051721543</v>
      </c>
      <c r="G204" s="299" t="str">
        <f>CONCATENATE("(",ROUND((F204/$H205)*100,1),")")</f>
        <v>(4.1)</v>
      </c>
      <c r="H204" s="302">
        <f t="shared" ref="H204" si="161">SUM(B204,D204,F204)</f>
        <v>20.801835857382617</v>
      </c>
      <c r="I204" s="299" t="str">
        <f>CONCATENATE("(",ROUND((H204/$H205)*100,1),")")</f>
        <v>(46.6)</v>
      </c>
      <c r="K204" s="302">
        <f t="shared" ref="K204:K205" si="162">B209-B204</f>
        <v>0.56719457321270461</v>
      </c>
      <c r="L204" s="302">
        <f t="shared" ref="L204:L205" si="163">D209-D204</f>
        <v>-0.73762421009793755</v>
      </c>
      <c r="M204" s="302">
        <f t="shared" ref="M204:M205" si="164">F209-F204</f>
        <v>0.129995144422419</v>
      </c>
      <c r="N204" s="302">
        <f t="shared" ref="N204:N205" si="165">SUM(K204:M204)</f>
        <v>-4.0434492462813942E-2</v>
      </c>
    </row>
    <row r="205" spans="1:14" x14ac:dyDescent="0.2">
      <c r="A205" s="282" t="s">
        <v>363</v>
      </c>
      <c r="B205" s="302">
        <f>SUM(B203:B204)</f>
        <v>24.35306708992195</v>
      </c>
      <c r="C205" s="299" t="str">
        <f>CONCATENATE("(",ROUND((B205/$H205)*100,1),")")</f>
        <v>(54.5)</v>
      </c>
      <c r="D205" s="302">
        <f>SUM(D203:D204)</f>
        <v>15.98043831655551</v>
      </c>
      <c r="E205" s="299" t="str">
        <f>CONCATENATE("(",ROUND((D205/$H205)*100,1),")")</f>
        <v>(35.8)</v>
      </c>
      <c r="F205" s="302">
        <f>SUM(F203:F204)</f>
        <v>4.3134945935225311</v>
      </c>
      <c r="G205" s="299" t="str">
        <f>CONCATENATE("(",ROUND((F205/$H205)*100,1),")")</f>
        <v>(9.7)</v>
      </c>
      <c r="H205" s="302">
        <f>SUM(H203:H204)</f>
        <v>44.646999999999991</v>
      </c>
      <c r="I205" s="299" t="str">
        <f>CONCATENATE("(",ROUND((H205/$H205)*100,1),")")</f>
        <v>(100)</v>
      </c>
      <c r="K205" s="302">
        <f t="shared" si="162"/>
        <v>0.88562887325125672</v>
      </c>
      <c r="L205" s="302">
        <f t="shared" si="163"/>
        <v>-0.69046650726435033</v>
      </c>
      <c r="M205" s="302">
        <f t="shared" si="164"/>
        <v>0.17383763401305607</v>
      </c>
      <c r="N205" s="302">
        <f t="shared" si="165"/>
        <v>0.36899999999996247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16.473285342583637</v>
      </c>
      <c r="C208" s="299" t="str">
        <f>CONCATENATE("(",ROUND((B208/$H210)*100,1),")")</f>
        <v>(36.6)</v>
      </c>
      <c r="D208" s="302">
        <f>'Ind T6'!W81</f>
        <v>5.2534696145555051</v>
      </c>
      <c r="E208" s="299" t="str">
        <f>CONCATENATE("(",ROUND((D208/$H210)*100,1),")")</f>
        <v>(11.7)</v>
      </c>
      <c r="F208" s="302">
        <f>'Ind T6'!X81</f>
        <v>2.5278436779410143</v>
      </c>
      <c r="G208" s="299" t="str">
        <f>CONCATENATE("(",ROUND((F208/$H210)*100,1),")")</f>
        <v>(5.6)</v>
      </c>
      <c r="H208" s="302">
        <f>SUM(B208,D208,F208)</f>
        <v>24.254598635080157</v>
      </c>
      <c r="I208" s="299" t="str">
        <f>CONCATENATE("(",ROUND((H208/$H210)*100,1),")")</f>
        <v>(53.9)</v>
      </c>
      <c r="K208" s="302">
        <f>B208-B198</f>
        <v>0.46027688459500027</v>
      </c>
      <c r="L208" s="302">
        <f>D208-D198</f>
        <v>4.9157278602008248E-2</v>
      </c>
      <c r="M208" s="302">
        <f>F208-F198</f>
        <v>5.8822511981010628E-2</v>
      </c>
      <c r="N208" s="302">
        <f>SUM(K208:M208)</f>
        <v>0.56825667517801914</v>
      </c>
    </row>
    <row r="209" spans="1:14" x14ac:dyDescent="0.2">
      <c r="A209" s="282" t="s">
        <v>365</v>
      </c>
      <c r="B209" s="302">
        <f>'Ind T6'!V80</f>
        <v>8.7654106205895719</v>
      </c>
      <c r="C209" s="299" t="str">
        <f>CONCATENATE("(",ROUND((B209/$H210)*100,1),")")</f>
        <v>(19.5)</v>
      </c>
      <c r="D209" s="302">
        <f>'Ind T6'!W80</f>
        <v>10.036502194735656</v>
      </c>
      <c r="E209" s="299" t="str">
        <f>CONCATENATE("(",ROUND((D209/$H210)*100,1),")")</f>
        <v>(22.3)</v>
      </c>
      <c r="F209" s="302">
        <f>'Ind T6'!X80</f>
        <v>1.9594885495945733</v>
      </c>
      <c r="G209" s="299" t="str">
        <f>CONCATENATE("(",ROUND((F209/$H210)*100,1),")")</f>
        <v>(4.4)</v>
      </c>
      <c r="H209" s="302">
        <f t="shared" ref="H209" si="166">SUM(B209,D209,F209)</f>
        <v>20.761401364919802</v>
      </c>
      <c r="I209" s="299" t="str">
        <f>CONCATENATE("(",ROUND((H209/$H210)*100,1),")")</f>
        <v>(46.1)</v>
      </c>
      <c r="K209" s="302">
        <f t="shared" ref="K209:K210" si="167">B209-B199</f>
        <v>0.82683241310107114</v>
      </c>
      <c r="L209" s="302">
        <f t="shared" ref="L209:L210" si="168">D209-D199</f>
        <v>-1.1505290509511052</v>
      </c>
      <c r="M209" s="302">
        <f t="shared" ref="M209:M210" si="169">F209-F199</f>
        <v>0.1864399626720874</v>
      </c>
      <c r="N209" s="302">
        <f t="shared" ref="N209:N210" si="170">SUM(K209:M209)</f>
        <v>-0.13725667517794671</v>
      </c>
    </row>
    <row r="210" spans="1:14" x14ac:dyDescent="0.2">
      <c r="A210" s="282" t="s">
        <v>363</v>
      </c>
      <c r="B210" s="302">
        <f>SUM(B208:B209)</f>
        <v>25.238695963173207</v>
      </c>
      <c r="C210" s="299" t="str">
        <f>CONCATENATE("(",ROUND((B210/$H210)*100,1),")")</f>
        <v>(56.1)</v>
      </c>
      <c r="D210" s="302">
        <f>SUM(D208:D209)</f>
        <v>15.28997180929116</v>
      </c>
      <c r="E210" s="299" t="str">
        <f>CONCATENATE("(",ROUND((D210/$H210)*100,1),")")</f>
        <v>(34)</v>
      </c>
      <c r="F210" s="302">
        <f>SUM(F208:F209)</f>
        <v>4.4873322275355871</v>
      </c>
      <c r="G210" s="299" t="str">
        <f>CONCATENATE("(",ROUND((F210/$H210)*100,1),")")</f>
        <v>(10)</v>
      </c>
      <c r="H210" s="302">
        <f>SUM(H208:H209)</f>
        <v>45.015999999999963</v>
      </c>
      <c r="I210" s="299" t="str">
        <f>CONCATENATE("(",ROUND((H210/$H210)*100,1),")")</f>
        <v>(100)</v>
      </c>
      <c r="K210" s="302">
        <f t="shared" si="167"/>
        <v>1.2871092976960696</v>
      </c>
      <c r="L210" s="302">
        <f t="shared" si="168"/>
        <v>-1.101371772349097</v>
      </c>
      <c r="M210" s="302">
        <f t="shared" si="169"/>
        <v>0.24526247465309758</v>
      </c>
      <c r="N210" s="302">
        <f t="shared" si="170"/>
        <v>0.43100000000007022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4.5833615547452142</v>
      </c>
      <c r="C219" s="299" t="str">
        <f>CONCATENATE("(",ROUND((B219/$H221)*100,1),")")</f>
        <v>(56.5)</v>
      </c>
      <c r="D219" s="302">
        <f>'Ind T6'!M90</f>
        <v>0.71661582932646672</v>
      </c>
      <c r="E219" s="299" t="str">
        <f>CONCATENATE("(",ROUND((D219/$H221)*100,1),")")</f>
        <v>(8.8)</v>
      </c>
      <c r="F219" s="302">
        <f>'Ind T6'!N90</f>
        <v>0.88588644773372105</v>
      </c>
      <c r="G219" s="299" t="str">
        <f>CONCATENATE("(",ROUND((F219/$H221)*100,1),")")</f>
        <v>(10.9)</v>
      </c>
      <c r="H219" s="302">
        <f>SUM(B219,D219,F219)</f>
        <v>6.1858638318054027</v>
      </c>
      <c r="I219" s="299" t="str">
        <f>CONCATENATE("(",ROUND((H219/$H221)*100,1),")")</f>
        <v>(76.2)</v>
      </c>
      <c r="K219" s="302">
        <f>B224-B219</f>
        <v>2.0678367238034845E-2</v>
      </c>
      <c r="L219" s="302">
        <f>D224-D219</f>
        <v>8.6836125707436818E-3</v>
      </c>
      <c r="M219" s="302">
        <f>F224-F219</f>
        <v>2.6763052478223637E-3</v>
      </c>
      <c r="N219" s="302">
        <f>SUM(K219:M219)</f>
        <v>3.203828505660089E-2</v>
      </c>
    </row>
    <row r="220" spans="1:14" x14ac:dyDescent="0.2">
      <c r="A220" s="282" t="s">
        <v>365</v>
      </c>
      <c r="B220" s="302">
        <f>'Ind T6'!L89</f>
        <v>0.98309719935506923</v>
      </c>
      <c r="C220" s="299" t="str">
        <f>CONCATENATE("(",ROUND((B220/$H221)*100,1),")")</f>
        <v>(12.1)</v>
      </c>
      <c r="D220" s="302">
        <f>'Ind T6'!M89</f>
        <v>0.83978878476833474</v>
      </c>
      <c r="E220" s="299" t="str">
        <f>CONCATENATE("(",ROUND((D220/$H221)*100,1),")")</f>
        <v>(10.3)</v>
      </c>
      <c r="F220" s="302">
        <f>'Ind T6'!N89</f>
        <v>0.10525018407121033</v>
      </c>
      <c r="G220" s="299" t="str">
        <f>CONCATENATE("(",ROUND((F220/$H221)*100,1),")")</f>
        <v>(1.3)</v>
      </c>
      <c r="H220" s="302">
        <f t="shared" ref="H220" si="171">SUM(B220,D220,F220)</f>
        <v>1.9281361681946143</v>
      </c>
      <c r="I220" s="299" t="str">
        <f>CONCATENATE("(",ROUND((H220/$H221)*100,1),")")</f>
        <v>(23.8)</v>
      </c>
      <c r="K220" s="302">
        <f t="shared" ref="K220:K221" si="172">B225-B220</f>
        <v>4.792079555681239E-2</v>
      </c>
      <c r="L220" s="302">
        <f t="shared" ref="L220:L221" si="173">D225-D220</f>
        <v>6.0705867919803924E-2</v>
      </c>
      <c r="M220" s="302">
        <f t="shared" ref="M220:M221" si="174">F225-F220</f>
        <v>-2.664948533247169E-3</v>
      </c>
      <c r="N220" s="302">
        <f t="shared" ref="N220:N221" si="175">SUM(K220:M220)</f>
        <v>0.10596171494336915</v>
      </c>
    </row>
    <row r="221" spans="1:14" x14ac:dyDescent="0.2">
      <c r="A221" s="282" t="s">
        <v>363</v>
      </c>
      <c r="B221" s="302">
        <f>SUM(B219:B220)</f>
        <v>5.5664587541002835</v>
      </c>
      <c r="C221" s="299" t="str">
        <f>CONCATENATE("(",ROUND((B221/$H221)*100,1),")")</f>
        <v>(68.6)</v>
      </c>
      <c r="D221" s="302">
        <f>SUM(D219:D220)</f>
        <v>1.5564046140948014</v>
      </c>
      <c r="E221" s="299" t="str">
        <f>CONCATENATE("(",ROUND((D221/$H221)*100,1),")")</f>
        <v>(19.2)</v>
      </c>
      <c r="F221" s="302">
        <f>SUM(F219:F220)</f>
        <v>0.99113663180493139</v>
      </c>
      <c r="G221" s="299" t="str">
        <f>CONCATENATE("(",ROUND((F221/$H221)*100,1),")")</f>
        <v>(12.2)</v>
      </c>
      <c r="H221" s="302">
        <f>SUM(H219:H220)</f>
        <v>8.1140000000000168</v>
      </c>
      <c r="I221" s="299" t="str">
        <f>CONCATENATE("(",ROUND((H221/$H221)*100,1),")")</f>
        <v>(100)</v>
      </c>
      <c r="K221" s="302">
        <f t="shared" si="172"/>
        <v>6.8599162794846791E-2</v>
      </c>
      <c r="L221" s="302">
        <f t="shared" si="173"/>
        <v>6.9389480490547717E-2</v>
      </c>
      <c r="M221" s="302">
        <f t="shared" si="174"/>
        <v>1.1356714575194715E-5</v>
      </c>
      <c r="N221" s="302">
        <f t="shared" si="175"/>
        <v>0.1379999999999697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4.6040399219832491</v>
      </c>
      <c r="C224" s="299" t="str">
        <f>CONCATENATE("(",ROUND((B224/$H226)*100,1),")")</f>
        <v>(55.8)</v>
      </c>
      <c r="D224" s="302">
        <f>'Ind T6'!R90</f>
        <v>0.72529944189721041</v>
      </c>
      <c r="E224" s="299" t="str">
        <f>CONCATENATE("(",ROUND((D224/$H226)*100,1),")")</f>
        <v>(8.8)</v>
      </c>
      <c r="F224" s="302">
        <f>'Ind T6'!S90</f>
        <v>0.88856275298154341</v>
      </c>
      <c r="G224" s="299" t="str">
        <f>CONCATENATE("(",ROUND((F224/$H226)*100,1),")")</f>
        <v>(10.8)</v>
      </c>
      <c r="H224" s="302">
        <f>SUM(B224,D224,F224)</f>
        <v>6.2179021168620023</v>
      </c>
      <c r="I224" s="299" t="str">
        <f>CONCATENATE("(",ROUND((H224/$H226)*100,1),")")</f>
        <v>(75.4)</v>
      </c>
      <c r="K224" s="302">
        <f>B229-B224</f>
        <v>-0.18110664271084254</v>
      </c>
      <c r="L224" s="302">
        <f>D229-D224</f>
        <v>1.0030867752303441E-2</v>
      </c>
      <c r="M224" s="302">
        <f>F229-F224</f>
        <v>1.5433856445002947E-2</v>
      </c>
      <c r="N224" s="302">
        <f>SUM(K224:M224)</f>
        <v>-0.15564191851353615</v>
      </c>
    </row>
    <row r="225" spans="1:14" x14ac:dyDescent="0.2">
      <c r="A225" s="282" t="s">
        <v>365</v>
      </c>
      <c r="B225" s="302">
        <f>'Ind T6'!Q89</f>
        <v>1.0310179949118816</v>
      </c>
      <c r="C225" s="299" t="str">
        <f>CONCATENATE("(",ROUND((B225/$H226)*100,1),")")</f>
        <v>(12.5)</v>
      </c>
      <c r="D225" s="302">
        <f>'Ind T6'!R89</f>
        <v>0.90049465268813866</v>
      </c>
      <c r="E225" s="299" t="str">
        <f>CONCATENATE("(",ROUND((D225/$H226)*100,1),")")</f>
        <v>(10.9)</v>
      </c>
      <c r="F225" s="302">
        <f>'Ind T6'!S89</f>
        <v>0.10258523553796316</v>
      </c>
      <c r="G225" s="299" t="str">
        <f>CONCATENATE("(",ROUND((F225/$H226)*100,1),")")</f>
        <v>(1.2)</v>
      </c>
      <c r="H225" s="302">
        <f t="shared" ref="H225" si="176">SUM(B225,D225,F225)</f>
        <v>2.0340978831379837</v>
      </c>
      <c r="I225" s="299" t="str">
        <f>CONCATENATE("(",ROUND((H225/$H226)*100,1),")")</f>
        <v>(24.6)</v>
      </c>
      <c r="K225" s="302">
        <f t="shared" ref="K225:K226" si="177">B230-B225</f>
        <v>2.6226465580267311E-2</v>
      </c>
      <c r="L225" s="302">
        <f t="shared" ref="L225:L226" si="178">D230-D225</f>
        <v>6.1933553871380331E-2</v>
      </c>
      <c r="M225" s="302">
        <f t="shared" ref="M225:M226" si="179">F230-F225</f>
        <v>-3.5181009381109324E-3</v>
      </c>
      <c r="N225" s="302">
        <f t="shared" ref="N225:N226" si="180">SUM(K225:M225)</f>
        <v>8.464191851353671E-2</v>
      </c>
    </row>
    <row r="226" spans="1:14" x14ac:dyDescent="0.2">
      <c r="A226" s="282" t="s">
        <v>363</v>
      </c>
      <c r="B226" s="302">
        <f>SUM(B224:B225)</f>
        <v>5.6350579168951302</v>
      </c>
      <c r="C226" s="299" t="str">
        <f>CONCATENATE("(",ROUND((B226/$H226)*100,1),")")</f>
        <v>(68.3)</v>
      </c>
      <c r="D226" s="302">
        <f>SUM(D224:D225)</f>
        <v>1.6257940945853491</v>
      </c>
      <c r="E226" s="299" t="str">
        <f>CONCATENATE("(",ROUND((D226/$H226)*100,1),")")</f>
        <v>(19.7)</v>
      </c>
      <c r="F226" s="302">
        <f>SUM(F224:F225)</f>
        <v>0.99114798851950658</v>
      </c>
      <c r="G226" s="299" t="str">
        <f>CONCATENATE("(",ROUND((F226/$H226)*100,1),")")</f>
        <v>(12)</v>
      </c>
      <c r="H226" s="302">
        <f>SUM(H224:H225)</f>
        <v>8.2519999999999865</v>
      </c>
      <c r="I226" s="299" t="str">
        <f>CONCATENATE("(",ROUND((H226/$H226)*100,1),")")</f>
        <v>(100)</v>
      </c>
      <c r="K226" s="302">
        <f t="shared" si="177"/>
        <v>-0.15488017713057456</v>
      </c>
      <c r="L226" s="302">
        <f t="shared" si="178"/>
        <v>7.1964421623683661E-2</v>
      </c>
      <c r="M226" s="302">
        <f t="shared" si="179"/>
        <v>1.1915755506891945E-2</v>
      </c>
      <c r="N226" s="302">
        <f t="shared" si="180"/>
        <v>-7.0999999999998953E-2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4.4229332792724065</v>
      </c>
      <c r="C229" s="299" t="str">
        <f>CONCATENATE("(",ROUND((B229/$H231)*100,1),")")</f>
        <v>(54.1)</v>
      </c>
      <c r="D229" s="302">
        <f>'Ind T6'!W90</f>
        <v>0.73533030964951385</v>
      </c>
      <c r="E229" s="299" t="str">
        <f>CONCATENATE("(",ROUND((D229/$H231)*100,1),")")</f>
        <v>(9)</v>
      </c>
      <c r="F229" s="302">
        <f>'Ind T6'!X90</f>
        <v>0.90399660942654636</v>
      </c>
      <c r="G229" s="299" t="str">
        <f>CONCATENATE("(",ROUND((F229/$H231)*100,1),")")</f>
        <v>(11)</v>
      </c>
      <c r="H229" s="302">
        <f>SUM(B229,D229,F229)</f>
        <v>6.0622601983484667</v>
      </c>
      <c r="I229" s="299" t="str">
        <f>CONCATENATE("(",ROUND((H229/$H231)*100,1),")")</f>
        <v>(74.1)</v>
      </c>
      <c r="K229" s="302">
        <f>B229-B219</f>
        <v>-0.16042827547280769</v>
      </c>
      <c r="L229" s="302">
        <f>D229-D219</f>
        <v>1.8714480323047122E-2</v>
      </c>
      <c r="M229" s="302">
        <f>F229-F219</f>
        <v>1.8110161692825311E-2</v>
      </c>
      <c r="N229" s="302">
        <f>SUM(K229:M229)</f>
        <v>-0.12360363345693526</v>
      </c>
    </row>
    <row r="230" spans="1:14" x14ac:dyDescent="0.2">
      <c r="A230" s="282" t="s">
        <v>365</v>
      </c>
      <c r="B230" s="302">
        <f>'Ind T6'!V89</f>
        <v>1.0572444604921489</v>
      </c>
      <c r="C230" s="299" t="str">
        <f>CONCATENATE("(",ROUND((B230/$H231)*100,1),")")</f>
        <v>(12.9)</v>
      </c>
      <c r="D230" s="302">
        <f>'Ind T6'!W89</f>
        <v>0.962428206559519</v>
      </c>
      <c r="E230" s="299" t="str">
        <f>CONCATENATE("(",ROUND((D230/$H231)*100,1),")")</f>
        <v>(11.8)</v>
      </c>
      <c r="F230" s="302">
        <f>'Ind T6'!X89</f>
        <v>9.9067134599852225E-2</v>
      </c>
      <c r="G230" s="299" t="str">
        <f>CONCATENATE("(",ROUND((F230/$H231)*100,1),")")</f>
        <v>(1.2)</v>
      </c>
      <c r="H230" s="302">
        <f t="shared" ref="H230" si="181">SUM(B230,D230,F230)</f>
        <v>2.1187398016515204</v>
      </c>
      <c r="I230" s="299" t="str">
        <f>CONCATENATE("(",ROUND((H230/$H231)*100,1),")")</f>
        <v>(25.9)</v>
      </c>
      <c r="K230" s="302">
        <f t="shared" ref="K230:K231" si="182">B230-B220</f>
        <v>7.4147261137079701E-2</v>
      </c>
      <c r="L230" s="302">
        <f t="shared" ref="L230:L231" si="183">D230-D220</f>
        <v>0.12263942179118426</v>
      </c>
      <c r="M230" s="302">
        <f t="shared" ref="M230:M231" si="184">F230-F220</f>
        <v>-6.1830494713581013E-3</v>
      </c>
      <c r="N230" s="302">
        <f t="shared" ref="N230:N231" si="185">SUM(K230:M230)</f>
        <v>0.19060363345690584</v>
      </c>
    </row>
    <row r="231" spans="1:14" x14ac:dyDescent="0.2">
      <c r="A231" s="282" t="s">
        <v>363</v>
      </c>
      <c r="B231" s="302">
        <f>SUM(B229:B230)</f>
        <v>5.4801777397645557</v>
      </c>
      <c r="C231" s="299" t="str">
        <f>CONCATENATE("(",ROUND((B231/$H231)*100,1),")")</f>
        <v>(67)</v>
      </c>
      <c r="D231" s="302">
        <f>SUM(D229:D230)</f>
        <v>1.6977585162090327</v>
      </c>
      <c r="E231" s="299" t="str">
        <f>CONCATENATE("(",ROUND((D231/$H231)*100,1),")")</f>
        <v>(20.8)</v>
      </c>
      <c r="F231" s="302">
        <f>SUM(F229:F230)</f>
        <v>1.0030637440263985</v>
      </c>
      <c r="G231" s="299" t="str">
        <f>CONCATENATE("(",ROUND((F231/$H231)*100,1),")")</f>
        <v>(12.3)</v>
      </c>
      <c r="H231" s="302">
        <f>SUM(H229:H230)</f>
        <v>8.1809999999999867</v>
      </c>
      <c r="I231" s="299" t="str">
        <f>CONCATENATE("(",ROUND((H231/$H231)*100,1),")")</f>
        <v>(100)</v>
      </c>
      <c r="K231" s="302">
        <f t="shared" si="182"/>
        <v>-8.6281014335727768E-2</v>
      </c>
      <c r="L231" s="302">
        <f t="shared" si="183"/>
        <v>0.14135390211423138</v>
      </c>
      <c r="M231" s="302">
        <f t="shared" si="184"/>
        <v>1.192711222146714E-2</v>
      </c>
      <c r="N231" s="302">
        <f t="shared" si="185"/>
        <v>6.699999999997075E-2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7.4227304864886312</v>
      </c>
      <c r="C240" s="299" t="str">
        <f>CONCATENATE("(",ROUND((B240/$H242)*100,1),")")</f>
        <v>(21)</v>
      </c>
      <c r="D240" s="302">
        <f>'Ind T6'!M99</f>
        <v>7.6781283944281089</v>
      </c>
      <c r="E240" s="299" t="str">
        <f>CONCATENATE("(",ROUND((D240/$H242)*100,1),")")</f>
        <v>(21.7)</v>
      </c>
      <c r="F240" s="302">
        <f>'Ind T6'!N99</f>
        <v>1.1174714415883933</v>
      </c>
      <c r="G240" s="299" t="str">
        <f>CONCATENATE("(",ROUND((F240/$H242)*100,1),")")</f>
        <v>(3.2)</v>
      </c>
      <c r="H240" s="302">
        <f>SUM(B240,D240,F240)</f>
        <v>16.218330322505132</v>
      </c>
      <c r="I240" s="299" t="str">
        <f>CONCATENATE("(",ROUND((H240/$H242)*100,1),")")</f>
        <v>(45.8)</v>
      </c>
      <c r="K240" s="302">
        <f>B245-B240</f>
        <v>0.79677023750608722</v>
      </c>
      <c r="L240" s="302">
        <f>D245-D240</f>
        <v>0.63775829451943977</v>
      </c>
      <c r="M240" s="302">
        <f>F245-F240</f>
        <v>0.13684471385904451</v>
      </c>
      <c r="N240" s="302">
        <f>SUM(K240:M240)</f>
        <v>1.5713732458845715</v>
      </c>
    </row>
    <row r="241" spans="1:14" x14ac:dyDescent="0.2">
      <c r="A241" s="282" t="s">
        <v>365</v>
      </c>
      <c r="B241" s="302">
        <f>'Ind T6'!L98</f>
        <v>5.4506475228913338</v>
      </c>
      <c r="C241" s="299" t="str">
        <f>CONCATENATE("(",ROUND((B241/$H242)*100,1),")")</f>
        <v>(15.4)</v>
      </c>
      <c r="D241" s="302">
        <f>'Ind T6'!M98</f>
        <v>11.142613686812528</v>
      </c>
      <c r="E241" s="299" t="str">
        <f>CONCATENATE("(",ROUND((D241/$H242)*100,1),")")</f>
        <v>(31.5)</v>
      </c>
      <c r="F241" s="302">
        <f>'Ind T6'!N98</f>
        <v>2.5734084677909719</v>
      </c>
      <c r="G241" s="299" t="str">
        <f>CONCATENATE("(",ROUND((F241/$H242)*100,1),")")</f>
        <v>(7.3)</v>
      </c>
      <c r="H241" s="302">
        <f t="shared" ref="H241" si="186">SUM(B241,D241,F241)</f>
        <v>19.166669677494834</v>
      </c>
      <c r="I241" s="299" t="str">
        <f>CONCATENATE("(",ROUND((H241/$H242)*100,1),")")</f>
        <v>(54.2)</v>
      </c>
      <c r="K241" s="302">
        <f t="shared" ref="K241:K242" si="187">B246-B241</f>
        <v>0.58848147413705032</v>
      </c>
      <c r="L241" s="302">
        <f t="shared" ref="L241:L242" si="188">D246-D241</f>
        <v>1.0679585736649031</v>
      </c>
      <c r="M241" s="302">
        <f t="shared" ref="M241:M242" si="189">F246-F241</f>
        <v>0.33418670631347736</v>
      </c>
      <c r="N241" s="302">
        <f t="shared" ref="N241:N242" si="190">SUM(K241:M241)</f>
        <v>1.9906267541154308</v>
      </c>
    </row>
    <row r="242" spans="1:14" x14ac:dyDescent="0.2">
      <c r="A242" s="282" t="s">
        <v>363</v>
      </c>
      <c r="B242" s="302">
        <f>SUM(B240:B241)</f>
        <v>12.873378009379966</v>
      </c>
      <c r="C242" s="299" t="str">
        <f>CONCATENATE("(",ROUND((B242/$H242)*100,1),")")</f>
        <v>(36.4)</v>
      </c>
      <c r="D242" s="302">
        <f>SUM(D240:D241)</f>
        <v>18.820742081240638</v>
      </c>
      <c r="E242" s="299" t="str">
        <f>CONCATENATE("(",ROUND((D242/$H242)*100,1),")")</f>
        <v>(53.2)</v>
      </c>
      <c r="F242" s="302">
        <f>SUM(F240:F241)</f>
        <v>3.6908799093793654</v>
      </c>
      <c r="G242" s="299" t="str">
        <f>CONCATENATE("(",ROUND((F242/$H242)*100,1),")")</f>
        <v>(10.4)</v>
      </c>
      <c r="H242" s="302">
        <f>SUM(H240:H241)</f>
        <v>35.384999999999962</v>
      </c>
      <c r="I242" s="299" t="str">
        <f>CONCATENATE("(",ROUND((H242/$H242)*100,1),")")</f>
        <v>(100)</v>
      </c>
      <c r="K242" s="302">
        <f t="shared" si="187"/>
        <v>1.3852517116431358</v>
      </c>
      <c r="L242" s="302">
        <f t="shared" si="188"/>
        <v>1.7057168681843393</v>
      </c>
      <c r="M242" s="302">
        <f t="shared" si="189"/>
        <v>0.47103142017252164</v>
      </c>
      <c r="N242" s="302">
        <f t="shared" si="190"/>
        <v>3.5619999999999967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8.2195007239947184</v>
      </c>
      <c r="C245" s="299" t="str">
        <f>CONCATENATE("(",ROUND((B245/$H247)*100,1),")")</f>
        <v>(21.1)</v>
      </c>
      <c r="D245" s="302">
        <f>'Ind T6'!R99</f>
        <v>8.3158866889475487</v>
      </c>
      <c r="E245" s="299" t="str">
        <f>CONCATENATE("(",ROUND((D245/$H247)*100,1),")")</f>
        <v>(21.4)</v>
      </c>
      <c r="F245" s="302">
        <f>'Ind T6'!S99</f>
        <v>1.2543161554474378</v>
      </c>
      <c r="G245" s="299" t="str">
        <f>CONCATENATE("(",ROUND((F245/$H247)*100,1),")")</f>
        <v>(3.2)</v>
      </c>
      <c r="H245" s="302">
        <f>SUM(B245,D245,F245)</f>
        <v>17.789703568389704</v>
      </c>
      <c r="I245" s="299" t="str">
        <f>CONCATENATE("(",ROUND((H245/$H247)*100,1),")")</f>
        <v>(45.7)</v>
      </c>
      <c r="K245" s="302">
        <f>B250-B245</f>
        <v>1.424965553659904</v>
      </c>
      <c r="L245" s="302">
        <f>D250-D245</f>
        <v>1.4139262163474591</v>
      </c>
      <c r="M245" s="302">
        <f>F250-F245</f>
        <v>0.2159058868983168</v>
      </c>
      <c r="N245" s="302">
        <f>SUM(K245:M245)</f>
        <v>3.0547976569056798</v>
      </c>
    </row>
    <row r="246" spans="1:14" x14ac:dyDescent="0.2">
      <c r="A246" s="282" t="s">
        <v>365</v>
      </c>
      <c r="B246" s="302">
        <f>'Ind T6'!Q98</f>
        <v>6.0391289970283841</v>
      </c>
      <c r="C246" s="299" t="str">
        <f>CONCATENATE("(",ROUND((B246/$H247)*100,1),")")</f>
        <v>(15.5)</v>
      </c>
      <c r="D246" s="302">
        <f>'Ind T6'!R98</f>
        <v>12.210572260477431</v>
      </c>
      <c r="E246" s="299" t="str">
        <f>CONCATENATE("(",ROUND((D246/$H247)*100,1),")")</f>
        <v>(31.4)</v>
      </c>
      <c r="F246" s="302">
        <f>'Ind T6'!S98</f>
        <v>2.9075951741044492</v>
      </c>
      <c r="G246" s="299" t="str">
        <f>CONCATENATE("(",ROUND((F246/$H247)*100,1),")")</f>
        <v>(7.5)</v>
      </c>
      <c r="H246" s="302">
        <f t="shared" ref="H246" si="191">SUM(B246,D246,F246)</f>
        <v>21.157296431610266</v>
      </c>
      <c r="I246" s="299" t="str">
        <f>CONCATENATE("(",ROUND((H246/$H247)*100,1),")")</f>
        <v>(54.3)</v>
      </c>
      <c r="K246" s="302">
        <f t="shared" ref="K246:K247" si="192">B251-B246</f>
        <v>0.98888326794912107</v>
      </c>
      <c r="L246" s="302">
        <f t="shared" ref="L246:L247" si="193">D251-D246</f>
        <v>2.0739849638661951</v>
      </c>
      <c r="M246" s="302">
        <f t="shared" ref="M246:M247" si="194">F251-F246</f>
        <v>0.49333411127903037</v>
      </c>
      <c r="N246" s="302">
        <f t="shared" ref="N246:N247" si="195">SUM(K246:M246)</f>
        <v>3.5562023430943466</v>
      </c>
    </row>
    <row r="247" spans="1:14" x14ac:dyDescent="0.2">
      <c r="A247" s="282" t="s">
        <v>363</v>
      </c>
      <c r="B247" s="302">
        <f>SUM(B245:B246)</f>
        <v>14.258629721023102</v>
      </c>
      <c r="C247" s="299" t="str">
        <f>CONCATENATE("(",ROUND((B247/$H247)*100,1),")")</f>
        <v>(36.6)</v>
      </c>
      <c r="D247" s="302">
        <f>SUM(D245:D246)</f>
        <v>20.526458949424978</v>
      </c>
      <c r="E247" s="299" t="str">
        <f>CONCATENATE("(",ROUND((D247/$H247)*100,1),")")</f>
        <v>(52.7)</v>
      </c>
      <c r="F247" s="302">
        <f>SUM(F245:F246)</f>
        <v>4.161911329551887</v>
      </c>
      <c r="G247" s="299" t="str">
        <f>CONCATENATE("(",ROUND((F247/$H247)*100,1),")")</f>
        <v>(10.7)</v>
      </c>
      <c r="H247" s="302">
        <f>SUM(H245:H246)</f>
        <v>38.946999999999974</v>
      </c>
      <c r="I247" s="299" t="str">
        <f>CONCATENATE("(",ROUND((H247/$H247)*100,1),")")</f>
        <v>(100)</v>
      </c>
      <c r="K247" s="302">
        <f t="shared" si="192"/>
        <v>2.4138488216090259</v>
      </c>
      <c r="L247" s="302">
        <f t="shared" si="193"/>
        <v>3.4879111802136578</v>
      </c>
      <c r="M247" s="302">
        <f t="shared" si="194"/>
        <v>0.70923999817734718</v>
      </c>
      <c r="N247" s="302">
        <f t="shared" si="195"/>
        <v>6.6110000000000309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9.6444662776546224</v>
      </c>
      <c r="C250" s="299" t="str">
        <f>CONCATENATE("(",ROUND((B250/$H252)*100,1),")")</f>
        <v>(21.2)</v>
      </c>
      <c r="D250" s="302">
        <f>'Ind T6'!W99</f>
        <v>9.7298129052950078</v>
      </c>
      <c r="E250" s="299" t="str">
        <f>CONCATENATE("(",ROUND((D250/$H252)*100,1),")")</f>
        <v>(21.4)</v>
      </c>
      <c r="F250" s="302">
        <f>'Ind T6'!X99</f>
        <v>1.4702220423457546</v>
      </c>
      <c r="G250" s="299" t="str">
        <f>CONCATENATE("(",ROUND((F250/$H252)*100,1),")")</f>
        <v>(3.2)</v>
      </c>
      <c r="H250" s="302">
        <f>SUM(B250,D250,F250)</f>
        <v>20.844501225295382</v>
      </c>
      <c r="I250" s="299" t="str">
        <f>CONCATENATE("(",ROUND((H250/$H252)*100,1),")")</f>
        <v>(45.8)</v>
      </c>
      <c r="K250" s="302">
        <f>B250-B240</f>
        <v>2.2217357911659912</v>
      </c>
      <c r="L250" s="302">
        <f>D250-D240</f>
        <v>2.0516845108668988</v>
      </c>
      <c r="M250" s="302">
        <f>F250-F240</f>
        <v>0.35275060075736131</v>
      </c>
      <c r="N250" s="302">
        <f>SUM(K250:M250)</f>
        <v>4.6261709027902516</v>
      </c>
    </row>
    <row r="251" spans="1:14" x14ac:dyDescent="0.2">
      <c r="A251" s="282" t="s">
        <v>365</v>
      </c>
      <c r="B251" s="302">
        <f>'Ind T6'!V98</f>
        <v>7.0280122649775052</v>
      </c>
      <c r="C251" s="299" t="str">
        <f>CONCATENATE("(",ROUND((B251/$H252)*100,1),")")</f>
        <v>(15.4)</v>
      </c>
      <c r="D251" s="302">
        <f>'Ind T6'!W98</f>
        <v>14.284557224343626</v>
      </c>
      <c r="E251" s="299" t="str">
        <f>CONCATENATE("(",ROUND((D251/$H252)*100,1),")")</f>
        <v>(31.4)</v>
      </c>
      <c r="F251" s="302">
        <f>'Ind T6'!X98</f>
        <v>3.4009292853834796</v>
      </c>
      <c r="G251" s="299" t="str">
        <f>CONCATENATE("(",ROUND((F251/$H252)*100,1),")")</f>
        <v>(7.5)</v>
      </c>
      <c r="H251" s="302">
        <f t="shared" ref="H251" si="196">SUM(B251,D251,F251)</f>
        <v>24.713498774704611</v>
      </c>
      <c r="I251" s="299" t="str">
        <f>CONCATENATE("(",ROUND((H251/$H252)*100,1),")")</f>
        <v>(54.2)</v>
      </c>
      <c r="K251" s="302">
        <f t="shared" ref="K251:K252" si="197">B251-B241</f>
        <v>1.5773647420861714</v>
      </c>
      <c r="L251" s="302">
        <f t="shared" ref="L251:L252" si="198">D251-D241</f>
        <v>3.1419435375310982</v>
      </c>
      <c r="M251" s="302">
        <f t="shared" ref="M251:M252" si="199">F251-F241</f>
        <v>0.82752081759250773</v>
      </c>
      <c r="N251" s="302">
        <f t="shared" ref="N251:N252" si="200">SUM(K251:M251)</f>
        <v>5.5468290972097769</v>
      </c>
    </row>
    <row r="252" spans="1:14" x14ac:dyDescent="0.2">
      <c r="A252" s="282" t="s">
        <v>363</v>
      </c>
      <c r="B252" s="302">
        <f>SUM(B250:B251)</f>
        <v>16.672478542632128</v>
      </c>
      <c r="C252" s="299" t="str">
        <f>CONCATENATE("(",ROUND((B252/$H252)*100,1),")")</f>
        <v>(36.6)</v>
      </c>
      <c r="D252" s="302">
        <f>SUM(D250:D251)</f>
        <v>24.014370129638635</v>
      </c>
      <c r="E252" s="299" t="str">
        <f>CONCATENATE("(",ROUND((D252/$H252)*100,1),")")</f>
        <v>(52.7)</v>
      </c>
      <c r="F252" s="302">
        <f>SUM(F250:F251)</f>
        <v>4.8711513277292342</v>
      </c>
      <c r="G252" s="299" t="str">
        <f>CONCATENATE("(",ROUND((F252/$H252)*100,1),")")</f>
        <v>(10.7)</v>
      </c>
      <c r="H252" s="302">
        <f>SUM(H250:H251)</f>
        <v>45.557999999999993</v>
      </c>
      <c r="I252" s="299" t="str">
        <f>CONCATENATE("(",ROUND((H252/$H252)*100,1),")")</f>
        <v>(100)</v>
      </c>
      <c r="K252" s="302">
        <f t="shared" si="197"/>
        <v>3.7991005332521617</v>
      </c>
      <c r="L252" s="302">
        <f t="shared" si="198"/>
        <v>5.1936280483979971</v>
      </c>
      <c r="M252" s="302">
        <f t="shared" si="199"/>
        <v>1.1802714183498688</v>
      </c>
      <c r="N252" s="302">
        <f t="shared" si="200"/>
        <v>10.173000000000027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0.55067258694447307</v>
      </c>
      <c r="C261" s="299" t="str">
        <f>CONCATENATE("(",ROUND((B261/$H263)*100,1),")")</f>
        <v>(32.1)</v>
      </c>
      <c r="D261" s="302">
        <f>'Ind T6'!M108</f>
        <v>0.22320680677195179</v>
      </c>
      <c r="E261" s="299" t="str">
        <f>CONCATENATE("(",ROUND((D261/$H263)*100,1),")")</f>
        <v>(13)</v>
      </c>
      <c r="F261" s="302">
        <f>'Ind T6'!N108</f>
        <v>0.16948070485736538</v>
      </c>
      <c r="G261" s="299" t="str">
        <f>CONCATENATE("(",ROUND((F261/$H263)*100,1),")")</f>
        <v>(9.9)</v>
      </c>
      <c r="H261" s="302">
        <f>SUM(B261,D261,F261)</f>
        <v>0.94336009857379022</v>
      </c>
      <c r="I261" s="299" t="str">
        <f>CONCATENATE("(",ROUND((H261/$H263)*100,1),")")</f>
        <v>(54.9)</v>
      </c>
      <c r="K261" s="302">
        <f>B266-B261</f>
        <v>-2.5121885966173374E-2</v>
      </c>
      <c r="L261" s="302">
        <f>D266-D261</f>
        <v>1.189198606436237E-3</v>
      </c>
      <c r="M261" s="302">
        <f>F266-F261</f>
        <v>-5.7924006443812737E-3</v>
      </c>
      <c r="N261" s="302">
        <f>SUM(K261:M261)</f>
        <v>-2.9725088004118411E-2</v>
      </c>
    </row>
    <row r="262" spans="1:14" x14ac:dyDescent="0.2">
      <c r="A262" s="282" t="s">
        <v>365</v>
      </c>
      <c r="B262" s="302">
        <f>'Ind T6'!L107</f>
        <v>0.36498623767832639</v>
      </c>
      <c r="C262" s="299" t="str">
        <f>CONCATENATE("(",ROUND((B262/$H263)*100,1),")")</f>
        <v>(21.3)</v>
      </c>
      <c r="D262" s="302">
        <f>'Ind T6'!M107</f>
        <v>0.15926236749302286</v>
      </c>
      <c r="E262" s="299" t="str">
        <f>CONCATENATE("(",ROUND((D262/$H263)*100,1),")")</f>
        <v>(9.3)</v>
      </c>
      <c r="F262" s="302">
        <f>'Ind T6'!N107</f>
        <v>0.24939129625486273</v>
      </c>
      <c r="G262" s="299" t="str">
        <f>CONCATENATE("(",ROUND((F262/$H263)*100,1),")")</f>
        <v>(14.5)</v>
      </c>
      <c r="H262" s="302">
        <f t="shared" ref="H262" si="201">SUM(B262,D262,F262)</f>
        <v>0.77363990142621208</v>
      </c>
      <c r="I262" s="299" t="str">
        <f>CONCATENATE("(",ROUND((H262/$H263)*100,1),")")</f>
        <v>(45.1)</v>
      </c>
      <c r="K262" s="302">
        <f t="shared" ref="K262:K263" si="202">B267-B262</f>
        <v>-1.520181286582728E-2</v>
      </c>
      <c r="L262" s="302">
        <f t="shared" ref="L262:L263" si="203">D267-D262</f>
        <v>-4.3941612308815992E-3</v>
      </c>
      <c r="M262" s="302">
        <f t="shared" ref="M262:M263" si="204">F267-F262</f>
        <v>-1.2678937899178233E-2</v>
      </c>
      <c r="N262" s="302">
        <f t="shared" ref="N262:N263" si="205">SUM(K262:M262)</f>
        <v>-3.2274911995887112E-2</v>
      </c>
    </row>
    <row r="263" spans="1:14" x14ac:dyDescent="0.2">
      <c r="A263" s="282" t="s">
        <v>363</v>
      </c>
      <c r="B263" s="302">
        <f>SUM(B261:B262)</f>
        <v>0.91565882462279946</v>
      </c>
      <c r="C263" s="299" t="str">
        <f>CONCATENATE("(",ROUND((B263/$H263)*100,1),")")</f>
        <v>(53.3)</v>
      </c>
      <c r="D263" s="302">
        <f>SUM(D261:D262)</f>
        <v>0.38246917426497462</v>
      </c>
      <c r="E263" s="299" t="str">
        <f>CONCATENATE("(",ROUND((D263/$H263)*100,1),")")</f>
        <v>(22.3)</v>
      </c>
      <c r="F263" s="302">
        <f>SUM(F261:F262)</f>
        <v>0.41887200111222811</v>
      </c>
      <c r="G263" s="299" t="str">
        <f>CONCATENATE("(",ROUND((F263/$H263)*100,1),")")</f>
        <v>(24.4)</v>
      </c>
      <c r="H263" s="302">
        <f>SUM(H261:H262)</f>
        <v>1.7170000000000023</v>
      </c>
      <c r="I263" s="299" t="str">
        <f>CONCATENATE("(",ROUND((H263/$H263)*100,1),")")</f>
        <v>(100)</v>
      </c>
      <c r="K263" s="302">
        <f t="shared" si="202"/>
        <v>-4.0323698832000598E-2</v>
      </c>
      <c r="L263" s="302">
        <f t="shared" si="203"/>
        <v>-3.2049626244453622E-3</v>
      </c>
      <c r="M263" s="302">
        <f t="shared" si="204"/>
        <v>-1.8471338543559535E-2</v>
      </c>
      <c r="N263" s="302">
        <f t="shared" si="205"/>
        <v>-6.2000000000005495E-2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0.5255507009782997</v>
      </c>
      <c r="C266" s="299" t="str">
        <f>CONCATENATE("(",ROUND((B266/$H268)*100,1),")")</f>
        <v>(31.8)</v>
      </c>
      <c r="D266" s="302">
        <f>'Ind T6'!R108</f>
        <v>0.22439600537838802</v>
      </c>
      <c r="E266" s="299" t="str">
        <f>CONCATENATE("(",ROUND((D266/$H268)*100,1),")")</f>
        <v>(13.6)</v>
      </c>
      <c r="F266" s="302">
        <f>'Ind T6'!S108</f>
        <v>0.16368830421298411</v>
      </c>
      <c r="G266" s="299" t="str">
        <f>CONCATENATE("(",ROUND((F266/$H268)*100,1),")")</f>
        <v>(9.9)</v>
      </c>
      <c r="H266" s="302">
        <f>SUM(B266,D266,F266)</f>
        <v>0.91363501056967178</v>
      </c>
      <c r="I266" s="299" t="str">
        <f>CONCATENATE("(",ROUND((H266/$H268)*100,1),")")</f>
        <v>(55.2)</v>
      </c>
      <c r="K266" s="302">
        <f>B271-B266</f>
        <v>-2.1949145409151827E-2</v>
      </c>
      <c r="L266" s="302">
        <f>D271-D266</f>
        <v>7.3113393083758527E-3</v>
      </c>
      <c r="M266" s="302">
        <f>F271-F266</f>
        <v>-3.573703440537479E-3</v>
      </c>
      <c r="N266" s="302">
        <f>SUM(K266:M266)</f>
        <v>-1.8211509541313453E-2</v>
      </c>
    </row>
    <row r="267" spans="1:14" x14ac:dyDescent="0.2">
      <c r="A267" s="282" t="s">
        <v>365</v>
      </c>
      <c r="B267" s="302">
        <f>'Ind T6'!Q107</f>
        <v>0.34978442481249911</v>
      </c>
      <c r="C267" s="299" t="str">
        <f>CONCATENATE("(",ROUND((B267/$H268)*100,1),")")</f>
        <v>(21.1)</v>
      </c>
      <c r="D267" s="302">
        <f>'Ind T6'!R107</f>
        <v>0.15486820626214126</v>
      </c>
      <c r="E267" s="299" t="str">
        <f>CONCATENATE("(",ROUND((D267/$H268)*100,1),")")</f>
        <v>(9.4)</v>
      </c>
      <c r="F267" s="302">
        <f>'Ind T6'!S107</f>
        <v>0.23671235835568449</v>
      </c>
      <c r="G267" s="299" t="str">
        <f>CONCATENATE("(",ROUND((F267/$H268)*100,1),")")</f>
        <v>(14.3)</v>
      </c>
      <c r="H267" s="302">
        <f t="shared" ref="H267" si="206">SUM(B267,D267,F267)</f>
        <v>0.74136498943032492</v>
      </c>
      <c r="I267" s="299" t="str">
        <f>CONCATENATE("(",ROUND((H267/$H268)*100,1),")")</f>
        <v>(44.8)</v>
      </c>
      <c r="K267" s="302">
        <f t="shared" ref="K267:K268" si="207">B272-B267</f>
        <v>-8.1169540980454147E-3</v>
      </c>
      <c r="L267" s="302">
        <f t="shared" ref="L267:L268" si="208">D272-D267</f>
        <v>-4.404782023855941E-3</v>
      </c>
      <c r="M267" s="302">
        <f t="shared" ref="M267:M268" si="209">F272-F267</f>
        <v>-1.7266754336780155E-2</v>
      </c>
      <c r="N267" s="302">
        <f t="shared" ref="N267:N268" si="210">SUM(K267:M267)</f>
        <v>-2.978849045868151E-2</v>
      </c>
    </row>
    <row r="268" spans="1:14" x14ac:dyDescent="0.2">
      <c r="A268" s="282" t="s">
        <v>363</v>
      </c>
      <c r="B268" s="302">
        <f>SUM(B266:B267)</f>
        <v>0.87533512579079886</v>
      </c>
      <c r="C268" s="299" t="str">
        <f>CONCATENATE("(",ROUND((B268/$H268)*100,1),")")</f>
        <v>(52.9)</v>
      </c>
      <c r="D268" s="302">
        <f>SUM(D266:D267)</f>
        <v>0.37926421164052926</v>
      </c>
      <c r="E268" s="299" t="str">
        <f>CONCATENATE("(",ROUND((D268/$H268)*100,1),")")</f>
        <v>(22.9)</v>
      </c>
      <c r="F268" s="302">
        <f>SUM(F266:F267)</f>
        <v>0.40040066256866857</v>
      </c>
      <c r="G268" s="299" t="str">
        <f>CONCATENATE("(",ROUND((F268/$H268)*100,1),")")</f>
        <v>(24.2)</v>
      </c>
      <c r="H268" s="302">
        <f>SUM(H266:H267)</f>
        <v>1.6549999999999967</v>
      </c>
      <c r="I268" s="299" t="str">
        <f>CONCATENATE("(",ROUND((H268/$H268)*100,1),")")</f>
        <v>(100)</v>
      </c>
      <c r="K268" s="302">
        <f t="shared" si="207"/>
        <v>-3.0066099507197297E-2</v>
      </c>
      <c r="L268" s="302">
        <f t="shared" si="208"/>
        <v>2.9065572845199394E-3</v>
      </c>
      <c r="M268" s="302">
        <f t="shared" si="209"/>
        <v>-2.0840457777317578E-2</v>
      </c>
      <c r="N268" s="302">
        <f t="shared" si="210"/>
        <v>-4.7999999999994936E-2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0.50360155556914787</v>
      </c>
      <c r="C271" s="299" t="str">
        <f>CONCATENATE("(",ROUND((B271/$H273)*100,1),")")</f>
        <v>(31.3)</v>
      </c>
      <c r="D271" s="302">
        <f>'Ind T6'!W108</f>
        <v>0.23170734468676388</v>
      </c>
      <c r="E271" s="299" t="str">
        <f>CONCATENATE("(",ROUND((D271/$H273)*100,1),")")</f>
        <v>(14.4)</v>
      </c>
      <c r="F271" s="302">
        <f>'Ind T6'!X108</f>
        <v>0.16011460077244663</v>
      </c>
      <c r="G271" s="299" t="str">
        <f>CONCATENATE("(",ROUND((F271/$H273)*100,1),")")</f>
        <v>(10)</v>
      </c>
      <c r="H271" s="302">
        <f>SUM(B271,D271,F271)</f>
        <v>0.89542350102835844</v>
      </c>
      <c r="I271" s="299" t="str">
        <f>CONCATENATE("(",ROUND((H271/$H273)*100,1),")")</f>
        <v>(55.7)</v>
      </c>
      <c r="K271" s="302">
        <f>B271-B261</f>
        <v>-4.7071031375325201E-2</v>
      </c>
      <c r="L271" s="302">
        <f>D271-D261</f>
        <v>8.5005379148120896E-3</v>
      </c>
      <c r="M271" s="302">
        <f>F271-F261</f>
        <v>-9.3661040849187527E-3</v>
      </c>
      <c r="N271" s="302">
        <f>SUM(K271:M271)</f>
        <v>-4.7936597545431864E-2</v>
      </c>
    </row>
    <row r="272" spans="1:14" x14ac:dyDescent="0.2">
      <c r="A272" s="282" t="s">
        <v>365</v>
      </c>
      <c r="B272" s="302">
        <f>'Ind T6'!V107</f>
        <v>0.34166747071445369</v>
      </c>
      <c r="C272" s="299" t="str">
        <f>CONCATENATE("(",ROUND((B272/$H273)*100,1),")")</f>
        <v>(21.3)</v>
      </c>
      <c r="D272" s="302">
        <f>'Ind T6'!W107</f>
        <v>0.15046342423828532</v>
      </c>
      <c r="E272" s="299" t="str">
        <f>CONCATENATE("(",ROUND((D272/$H273)*100,1),")")</f>
        <v>(9.4)</v>
      </c>
      <c r="F272" s="302">
        <f>'Ind T6'!X107</f>
        <v>0.21944560401890434</v>
      </c>
      <c r="G272" s="299" t="str">
        <f>CONCATENATE("(",ROUND((F272/$H273)*100,1),")")</f>
        <v>(13.7)</v>
      </c>
      <c r="H272" s="302">
        <f t="shared" ref="H272" si="211">SUM(B272,D272,F272)</f>
        <v>0.71157649897164332</v>
      </c>
      <c r="I272" s="299" t="str">
        <f>CONCATENATE("(",ROUND((H272/$H273)*100,1),")")</f>
        <v>(44.3)</v>
      </c>
      <c r="K272" s="302">
        <f t="shared" ref="K272:K273" si="212">B272-B262</f>
        <v>-2.3318766963872695E-2</v>
      </c>
      <c r="L272" s="302">
        <f t="shared" ref="L272:L273" si="213">D272-D262</f>
        <v>-8.7989432547375401E-3</v>
      </c>
      <c r="M272" s="302">
        <f t="shared" ref="M272:M273" si="214">F272-F262</f>
        <v>-2.9945692235958388E-2</v>
      </c>
      <c r="N272" s="302">
        <f t="shared" ref="N272:N273" si="215">SUM(K272:M272)</f>
        <v>-6.2063402454568622E-2</v>
      </c>
    </row>
    <row r="273" spans="1:14" x14ac:dyDescent="0.2">
      <c r="A273" s="282" t="s">
        <v>363</v>
      </c>
      <c r="B273" s="302">
        <f>SUM(B271:B272)</f>
        <v>0.84526902628360157</v>
      </c>
      <c r="C273" s="299" t="str">
        <f>CONCATENATE("(",ROUND((B273/$H273)*100,1),")")</f>
        <v>(52.6)</v>
      </c>
      <c r="D273" s="302">
        <f>SUM(D271:D272)</f>
        <v>0.3821707689250492</v>
      </c>
      <c r="E273" s="299" t="str">
        <f>CONCATENATE("(",ROUND((D273/$H273)*100,1),")")</f>
        <v>(23.8)</v>
      </c>
      <c r="F273" s="302">
        <f>SUM(F271:F272)</f>
        <v>0.379560204791351</v>
      </c>
      <c r="G273" s="299" t="str">
        <f>CONCATENATE("(",ROUND((F273/$H273)*100,1),")")</f>
        <v>(23.6)</v>
      </c>
      <c r="H273" s="302">
        <f>SUM(H271:H272)</f>
        <v>1.6070000000000018</v>
      </c>
      <c r="I273" s="299" t="str">
        <f>CONCATENATE("(",ROUND((H273/$H273)*100,1),")")</f>
        <v>(100)</v>
      </c>
      <c r="K273" s="302">
        <f t="shared" si="212"/>
        <v>-7.0389798339197895E-2</v>
      </c>
      <c r="L273" s="302">
        <f t="shared" si="213"/>
        <v>-2.9840533992542273E-4</v>
      </c>
      <c r="M273" s="302">
        <f t="shared" si="214"/>
        <v>-3.9311796320877113E-2</v>
      </c>
      <c r="N273" s="302">
        <f t="shared" si="215"/>
        <v>-0.11000000000000043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1.9193015489549525</v>
      </c>
      <c r="C282" s="299" t="str">
        <f>CONCATENATE("(",ROUND((B282/$H284)*100,1),")")</f>
        <v>(58.3)</v>
      </c>
      <c r="D282" s="302">
        <f>'Ind T6'!M117</f>
        <v>0.23680426972307397</v>
      </c>
      <c r="E282" s="299" t="str">
        <f>CONCATENATE("(",ROUND((D282/$H284)*100,1),")")</f>
        <v>(7.2)</v>
      </c>
      <c r="F282" s="302">
        <f>'Ind T6'!N117</f>
        <v>0.24857581585668509</v>
      </c>
      <c r="G282" s="299" t="str">
        <f>CONCATENATE("(",ROUND((F282/$H284)*100,1),")")</f>
        <v>(7.6)</v>
      </c>
      <c r="H282" s="302">
        <f>SUM(B282,D282,F282)</f>
        <v>2.4046816345347115</v>
      </c>
      <c r="I282" s="299" t="str">
        <f>CONCATENATE("(",ROUND((H282/$H284)*100,1),")")</f>
        <v>(73.1)</v>
      </c>
      <c r="K282" s="302">
        <f>B287-B282</f>
        <v>9.3631362975358901E-2</v>
      </c>
      <c r="L282" s="302">
        <f>D287-D282</f>
        <v>1.5291473607198486E-2</v>
      </c>
      <c r="M282" s="302">
        <f>F287-F282</f>
        <v>2.0080603017634091E-2</v>
      </c>
      <c r="N282" s="302">
        <f>SUM(K282:M282)</f>
        <v>0.12900343960019148</v>
      </c>
    </row>
    <row r="283" spans="1:14" x14ac:dyDescent="0.2">
      <c r="A283" s="282" t="s">
        <v>365</v>
      </c>
      <c r="B283" s="302">
        <f>'Ind T6'!L116</f>
        <v>0.575236221063403</v>
      </c>
      <c r="C283" s="299" t="str">
        <f>CONCATENATE("(",ROUND((B283/$H284)*100,1),")")</f>
        <v>(17.5)</v>
      </c>
      <c r="D283" s="302">
        <f>'Ind T6'!M116</f>
        <v>0.17456221953986512</v>
      </c>
      <c r="E283" s="299" t="str">
        <f>CONCATENATE("(",ROUND((D283/$H284)*100,1),")")</f>
        <v>(5.3)</v>
      </c>
      <c r="F283" s="302">
        <f>'Ind T6'!N116</f>
        <v>0.13551992486201511</v>
      </c>
      <c r="G283" s="299" t="str">
        <f>CONCATENATE("(",ROUND((F283/$H284)*100,1),")")</f>
        <v>(4.1)</v>
      </c>
      <c r="H283" s="302">
        <f t="shared" ref="H283" si="216">SUM(B283,D283,F283)</f>
        <v>0.8853183654652832</v>
      </c>
      <c r="I283" s="299" t="str">
        <f>CONCATENATE("(",ROUND((H283/$H284)*100,1),")")</f>
        <v>(26.9)</v>
      </c>
      <c r="K283" s="302">
        <f t="shared" ref="K283:K284" si="217">B288-B283</f>
        <v>4.6698228769919581E-2</v>
      </c>
      <c r="L283" s="302">
        <f t="shared" ref="L283:L284" si="218">D288-D283</f>
        <v>7.3595040064496353E-3</v>
      </c>
      <c r="M283" s="302">
        <f t="shared" ref="M283:M284" si="219">F288-F283</f>
        <v>9.9388276234420869E-3</v>
      </c>
      <c r="N283" s="302">
        <f t="shared" ref="N283:N284" si="220">SUM(K283:M283)</f>
        <v>6.3996560399811303E-2</v>
      </c>
    </row>
    <row r="284" spans="1:14" x14ac:dyDescent="0.2">
      <c r="A284" s="282" t="s">
        <v>363</v>
      </c>
      <c r="B284" s="302">
        <f>SUM(B282:B283)</f>
        <v>2.4945377700183555</v>
      </c>
      <c r="C284" s="299" t="str">
        <f>CONCATENATE("(",ROUND((B284/$H284)*100,1),")")</f>
        <v>(75.8)</v>
      </c>
      <c r="D284" s="302">
        <f>SUM(D282:D283)</f>
        <v>0.41136648926293906</v>
      </c>
      <c r="E284" s="299" t="str">
        <f>CONCATENATE("(",ROUND((D284/$H284)*100,1),")")</f>
        <v>(12.5)</v>
      </c>
      <c r="F284" s="302">
        <f>SUM(F282:F283)</f>
        <v>0.38409574071870023</v>
      </c>
      <c r="G284" s="299" t="str">
        <f>CONCATENATE("(",ROUND((F284/$H284)*100,1),")")</f>
        <v>(11.7)</v>
      </c>
      <c r="H284" s="302">
        <f>SUM(H282:H283)</f>
        <v>3.2899999999999947</v>
      </c>
      <c r="I284" s="299" t="str">
        <f>CONCATENATE("(",ROUND((H284/$H284)*100,1),")")</f>
        <v>(100)</v>
      </c>
      <c r="K284" s="302">
        <f t="shared" si="217"/>
        <v>0.14032959174527848</v>
      </c>
      <c r="L284" s="302">
        <f t="shared" si="218"/>
        <v>2.2650977613648149E-2</v>
      </c>
      <c r="M284" s="302">
        <f t="shared" si="219"/>
        <v>3.001943064107615E-2</v>
      </c>
      <c r="N284" s="302">
        <f t="shared" si="220"/>
        <v>0.19300000000000278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2.0129329119303114</v>
      </c>
      <c r="C287" s="299" t="str">
        <f>CONCATENATE("(",ROUND((B287/$H289)*100,1),")")</f>
        <v>(57.8)</v>
      </c>
      <c r="D287" s="302">
        <f>'Ind T6'!R117</f>
        <v>0.25209574333027246</v>
      </c>
      <c r="E287" s="299" t="str">
        <f>CONCATENATE("(",ROUND((D287/$H289)*100,1),")")</f>
        <v>(7.2)</v>
      </c>
      <c r="F287" s="302">
        <f>'Ind T6'!S117</f>
        <v>0.26865641887431918</v>
      </c>
      <c r="G287" s="299" t="str">
        <f>CONCATENATE("(",ROUND((F287/$H289)*100,1),")")</f>
        <v>(7.7)</v>
      </c>
      <c r="H287" s="302">
        <f>SUM(B287,D287,F287)</f>
        <v>2.5336850741349033</v>
      </c>
      <c r="I287" s="299" t="str">
        <f>CONCATENATE("(",ROUND((H287/$H289)*100,1),")")</f>
        <v>(72.7)</v>
      </c>
      <c r="K287" s="302">
        <f>B292-B287</f>
        <v>9.0494241151535704E-2</v>
      </c>
      <c r="L287" s="302">
        <f>D292-D287</f>
        <v>1.6343126135672237E-2</v>
      </c>
      <c r="M287" s="302">
        <f>F292-F287</f>
        <v>2.1529147864835896E-2</v>
      </c>
      <c r="N287" s="302">
        <f>SUM(K287:M287)</f>
        <v>0.12836651515204384</v>
      </c>
    </row>
    <row r="288" spans="1:14" x14ac:dyDescent="0.2">
      <c r="A288" s="282" t="s">
        <v>365</v>
      </c>
      <c r="B288" s="302">
        <f>'Ind T6'!Q116</f>
        <v>0.62193444983332258</v>
      </c>
      <c r="C288" s="299" t="str">
        <f>CONCATENATE("(",ROUND((B288/$H289)*100,1),")")</f>
        <v>(17.9)</v>
      </c>
      <c r="D288" s="302">
        <f>'Ind T6'!R116</f>
        <v>0.18192172354631475</v>
      </c>
      <c r="E288" s="299" t="str">
        <f>CONCATENATE("(",ROUND((D288/$H289)*100,1),")")</f>
        <v>(5.2)</v>
      </c>
      <c r="F288" s="302">
        <f>'Ind T6'!S116</f>
        <v>0.1454587524854572</v>
      </c>
      <c r="G288" s="299" t="str">
        <f>CONCATENATE("(",ROUND((F288/$H289)*100,1),")")</f>
        <v>(4.2)</v>
      </c>
      <c r="H288" s="302">
        <f t="shared" ref="H288" si="221">SUM(B288,D288,F288)</f>
        <v>0.94931492586509458</v>
      </c>
      <c r="I288" s="299" t="str">
        <f>CONCATENATE("(",ROUND((H288/$H289)*100,1),")")</f>
        <v>(27.3)</v>
      </c>
      <c r="K288" s="302">
        <f t="shared" ref="K288:K289" si="222">B293-B288</f>
        <v>6.3283316876143969E-2</v>
      </c>
      <c r="L288" s="302">
        <f t="shared" ref="L288:L289" si="223">D293-D288</f>
        <v>3.6140126649075455E-3</v>
      </c>
      <c r="M288" s="302">
        <f t="shared" ref="M288:M289" si="224">F293-F288</f>
        <v>8.7361553069026932E-3</v>
      </c>
      <c r="N288" s="302">
        <f t="shared" ref="N288:N289" si="225">SUM(K288:M288)</f>
        <v>7.5633484847954208E-2</v>
      </c>
    </row>
    <row r="289" spans="1:14" x14ac:dyDescent="0.2">
      <c r="A289" s="282" t="s">
        <v>363</v>
      </c>
      <c r="B289" s="302">
        <f>SUM(B287:B288)</f>
        <v>2.634867361763634</v>
      </c>
      <c r="C289" s="299" t="str">
        <f>CONCATENATE("(",ROUND((B289/$H289)*100,1),")")</f>
        <v>(75.6)</v>
      </c>
      <c r="D289" s="302">
        <f>SUM(D287:D288)</f>
        <v>0.43401746687658721</v>
      </c>
      <c r="E289" s="299" t="str">
        <f>CONCATENATE("(",ROUND((D289/$H289)*100,1),")")</f>
        <v>(12.5)</v>
      </c>
      <c r="F289" s="302">
        <f>SUM(F287:F288)</f>
        <v>0.41411517135977638</v>
      </c>
      <c r="G289" s="299" t="str">
        <f>CONCATENATE("(",ROUND((F289/$H289)*100,1),")")</f>
        <v>(11.9)</v>
      </c>
      <c r="H289" s="302">
        <f>SUM(H287:H288)</f>
        <v>3.4829999999999979</v>
      </c>
      <c r="I289" s="299" t="str">
        <f>CONCATENATE("(",ROUND((H289/$H289)*100,1),")")</f>
        <v>(100)</v>
      </c>
      <c r="K289" s="302">
        <f t="shared" si="222"/>
        <v>0.15377755802767989</v>
      </c>
      <c r="L289" s="302">
        <f t="shared" si="223"/>
        <v>1.9957138800579755E-2</v>
      </c>
      <c r="M289" s="302">
        <f t="shared" si="224"/>
        <v>3.0265303171738589E-2</v>
      </c>
      <c r="N289" s="302">
        <f t="shared" si="225"/>
        <v>0.20399999999999824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2.1034271530818471</v>
      </c>
      <c r="C292" s="299" t="str">
        <f>CONCATENATE("(",ROUND((B292/$H294)*100,1),")")</f>
        <v>(57)</v>
      </c>
      <c r="D292" s="302">
        <f>'Ind T6'!W117</f>
        <v>0.2684388694659447</v>
      </c>
      <c r="E292" s="299" t="str">
        <f>CONCATENATE("(",ROUND((D292/$H294)*100,1),")")</f>
        <v>(7.3)</v>
      </c>
      <c r="F292" s="302">
        <f>'Ind T6'!X117</f>
        <v>0.29018556673915508</v>
      </c>
      <c r="G292" s="299" t="str">
        <f>CONCATENATE("(",ROUND((F292/$H294)*100,1),")")</f>
        <v>(7.9)</v>
      </c>
      <c r="H292" s="302">
        <f>SUM(B292,D292,F292)</f>
        <v>2.6620515892869472</v>
      </c>
      <c r="I292" s="299" t="str">
        <f>CONCATENATE("(",ROUND((H292/$H294)*100,1),")")</f>
        <v>(72.2)</v>
      </c>
      <c r="K292" s="302">
        <f>B292-B282</f>
        <v>0.1841256041268946</v>
      </c>
      <c r="L292" s="302">
        <f>D292-D282</f>
        <v>3.1634599742870723E-2</v>
      </c>
      <c r="M292" s="302">
        <f>F292-F282</f>
        <v>4.1609750882469987E-2</v>
      </c>
      <c r="N292" s="302">
        <f>SUM(K292:M292)</f>
        <v>0.25736995475223534</v>
      </c>
    </row>
    <row r="293" spans="1:14" x14ac:dyDescent="0.2">
      <c r="A293" s="282" t="s">
        <v>365</v>
      </c>
      <c r="B293" s="302">
        <f>'Ind T6'!V116</f>
        <v>0.68521776670946655</v>
      </c>
      <c r="C293" s="299" t="str">
        <f>CONCATENATE("(",ROUND((B293/$H294)*100,1),")")</f>
        <v>(18.6)</v>
      </c>
      <c r="D293" s="302">
        <f>'Ind T6'!W116</f>
        <v>0.1855357362112223</v>
      </c>
      <c r="E293" s="299" t="str">
        <f>CONCATENATE("(",ROUND((D293/$H294)*100,1),")")</f>
        <v>(5)</v>
      </c>
      <c r="F293" s="302">
        <f>'Ind T6'!X116</f>
        <v>0.15419490779235989</v>
      </c>
      <c r="G293" s="299" t="str">
        <f>CONCATENATE("(",ROUND((F293/$H294)*100,1),")")</f>
        <v>(4.2)</v>
      </c>
      <c r="H293" s="302">
        <f t="shared" ref="H293" si="226">SUM(B293,D293,F293)</f>
        <v>1.0249484107130487</v>
      </c>
      <c r="I293" s="299" t="str">
        <f>CONCATENATE("(",ROUND((H293/$H294)*100,1),")")</f>
        <v>(27.8)</v>
      </c>
      <c r="K293" s="302">
        <f t="shared" ref="K293:K294" si="227">B293-B283</f>
        <v>0.10998154564606355</v>
      </c>
      <c r="L293" s="302">
        <f t="shared" ref="L293:L294" si="228">D293-D283</f>
        <v>1.0973516671357181E-2</v>
      </c>
      <c r="M293" s="302">
        <f t="shared" ref="M293:M294" si="229">F293-F283</f>
        <v>1.867498293034478E-2</v>
      </c>
      <c r="N293" s="302">
        <f t="shared" ref="N293:N294" si="230">SUM(K293:M293)</f>
        <v>0.13963004524776551</v>
      </c>
    </row>
    <row r="294" spans="1:14" x14ac:dyDescent="0.2">
      <c r="A294" s="282" t="s">
        <v>363</v>
      </c>
      <c r="B294" s="302">
        <f>SUM(B292:B293)</f>
        <v>2.7886449197913139</v>
      </c>
      <c r="C294" s="299" t="str">
        <f>CONCATENATE("(",ROUND((B294/$H294)*100,1),")")</f>
        <v>(75.6)</v>
      </c>
      <c r="D294" s="302">
        <f>SUM(D292:D293)</f>
        <v>0.45397460567716696</v>
      </c>
      <c r="E294" s="299" t="str">
        <f>CONCATENATE("(",ROUND((D294/$H294)*100,1),")")</f>
        <v>(12.3)</v>
      </c>
      <c r="F294" s="302">
        <f>SUM(F292:F293)</f>
        <v>0.44438047453151497</v>
      </c>
      <c r="G294" s="299" t="str">
        <f>CONCATENATE("(",ROUND((F294/$H294)*100,1),")")</f>
        <v>(12.1)</v>
      </c>
      <c r="H294" s="302">
        <f>SUM(H292:H293)</f>
        <v>3.6869999999999958</v>
      </c>
      <c r="I294" s="299" t="str">
        <f>CONCATENATE("(",ROUND((H294/$H294)*100,1),")")</f>
        <v>(100)</v>
      </c>
      <c r="K294" s="302">
        <f t="shared" si="227"/>
        <v>0.29410714977295838</v>
      </c>
      <c r="L294" s="302">
        <f t="shared" si="228"/>
        <v>4.2608116414227903E-2</v>
      </c>
      <c r="M294" s="302">
        <f t="shared" si="229"/>
        <v>6.0284733812814739E-2</v>
      </c>
      <c r="N294" s="302">
        <f t="shared" si="230"/>
        <v>0.39700000000000102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1.4672447169746781</v>
      </c>
      <c r="C303" s="299" t="str">
        <f>CONCATENATE("(",ROUND((B303/$H305)*100,1),")")</f>
        <v>(45.5)</v>
      </c>
      <c r="D303" s="302">
        <f>'Ind T6'!M126</f>
        <v>4.8038357657867486E-2</v>
      </c>
      <c r="E303" s="299" t="str">
        <f>CONCATENATE("(",ROUND((D303/$H305)*100,1),")")</f>
        <v>(1.5)</v>
      </c>
      <c r="F303" s="302">
        <f>'Ind T6'!N126</f>
        <v>7.6898756188490125E-2</v>
      </c>
      <c r="G303" s="299" t="str">
        <f>CONCATENATE("(",ROUND((F303/$H305)*100,1),")")</f>
        <v>(2.4)</v>
      </c>
      <c r="H303" s="302">
        <f>SUM(B303,D303,F303)</f>
        <v>1.5921818308210358</v>
      </c>
      <c r="I303" s="299" t="str">
        <f>CONCATENATE("(",ROUND((H303/$H305)*100,1),")")</f>
        <v>(49.4)</v>
      </c>
      <c r="K303" s="302">
        <f>B308-B303</f>
        <v>2.1180121950981068E-4</v>
      </c>
      <c r="L303" s="302">
        <f>D308-D303</f>
        <v>1.9838993595831661E-3</v>
      </c>
      <c r="M303" s="302">
        <f>F308-F303</f>
        <v>3.9064282267750883E-3</v>
      </c>
      <c r="N303" s="302">
        <f>SUM(K303:M303)</f>
        <v>6.1021288058680651E-3</v>
      </c>
    </row>
    <row r="304" spans="1:14" x14ac:dyDescent="0.2">
      <c r="A304" s="282" t="s">
        <v>365</v>
      </c>
      <c r="B304" s="302">
        <f>'Ind T6'!L125</f>
        <v>1.1682479974940767</v>
      </c>
      <c r="C304" s="299" t="str">
        <f>CONCATENATE("(",ROUND((B304/$H305)*100,1),")")</f>
        <v>(36.2)</v>
      </c>
      <c r="D304" s="302">
        <f>'Ind T6'!M125</f>
        <v>0.43802757718177099</v>
      </c>
      <c r="E304" s="299" t="str">
        <f>CONCATENATE("(",ROUND((D304/$H305)*100,1),")")</f>
        <v>(13.6)</v>
      </c>
      <c r="F304" s="302">
        <f>'Ind T6'!N125</f>
        <v>2.6542594503116499E-2</v>
      </c>
      <c r="G304" s="299" t="str">
        <f>CONCATENATE("(",ROUND((F304/$H305)*100,1),")")</f>
        <v>(0.8)</v>
      </c>
      <c r="H304" s="302">
        <f t="shared" ref="H304" si="231">SUM(B304,D304,F304)</f>
        <v>1.6328181691789643</v>
      </c>
      <c r="I304" s="299" t="str">
        <f>CONCATENATE("(",ROUND((H304/$H305)*100,1),")")</f>
        <v>(50.6)</v>
      </c>
      <c r="K304" s="302">
        <f t="shared" ref="K304:K305" si="232">B309-B304</f>
        <v>-4.7355293829149936E-3</v>
      </c>
      <c r="L304" s="302">
        <f t="shared" ref="L304:L305" si="233">D309-D304</f>
        <v>-6.4688669008227673E-3</v>
      </c>
      <c r="M304" s="302">
        <f t="shared" ref="M304:M305" si="234">F309-F304</f>
        <v>1.1022674778722839E-3</v>
      </c>
      <c r="N304" s="302">
        <f t="shared" ref="N304:N305" si="235">SUM(K304:M304)</f>
        <v>-1.0102128805865477E-2</v>
      </c>
    </row>
    <row r="305" spans="1:14" x14ac:dyDescent="0.2">
      <c r="A305" s="282" t="s">
        <v>363</v>
      </c>
      <c r="B305" s="302">
        <f>SUM(B303:B304)</f>
        <v>2.6354927144687545</v>
      </c>
      <c r="C305" s="299" t="str">
        <f>CONCATENATE("(",ROUND((B305/$H305)*100,1),")")</f>
        <v>(81.7)</v>
      </c>
      <c r="D305" s="302">
        <f>SUM(D303:D304)</f>
        <v>0.48606593483963845</v>
      </c>
      <c r="E305" s="299" t="str">
        <f>CONCATENATE("(",ROUND((D305/$H305)*100,1),")")</f>
        <v>(15.1)</v>
      </c>
      <c r="F305" s="302">
        <f>SUM(F303:F304)</f>
        <v>0.10344135069160662</v>
      </c>
      <c r="G305" s="299" t="str">
        <f>CONCATENATE("(",ROUND((F305/$H305)*100,1),")")</f>
        <v>(3.2)</v>
      </c>
      <c r="H305" s="302">
        <f>SUM(H303:H304)</f>
        <v>3.2250000000000001</v>
      </c>
      <c r="I305" s="299" t="str">
        <f>CONCATENATE("(",ROUND((H305/$H305)*100,1),")")</f>
        <v>(100)</v>
      </c>
      <c r="K305" s="302">
        <f t="shared" si="232"/>
        <v>-4.5237281634049609E-3</v>
      </c>
      <c r="L305" s="302">
        <f t="shared" si="233"/>
        <v>-4.4849675412395595E-3</v>
      </c>
      <c r="M305" s="302">
        <f t="shared" si="234"/>
        <v>5.0086957046473757E-3</v>
      </c>
      <c r="N305" s="302">
        <f t="shared" si="235"/>
        <v>-3.9999999999971447E-3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1.4674565181941879</v>
      </c>
      <c r="C308" s="299" t="str">
        <f>CONCATENATE("(",ROUND((B308/$H310)*100,1),")")</f>
        <v>(45.6)</v>
      </c>
      <c r="D308" s="302">
        <f>'Ind T6'!R126</f>
        <v>5.0022257017450653E-2</v>
      </c>
      <c r="E308" s="299" t="str">
        <f>CONCATENATE("(",ROUND((D308/$H310)*100,1),")")</f>
        <v>(1.6)</v>
      </c>
      <c r="F308" s="302">
        <f>'Ind T6'!S126</f>
        <v>8.0805184415265213E-2</v>
      </c>
      <c r="G308" s="299" t="str">
        <f>CONCATENATE("(",ROUND((F308/$H310)*100,1),")")</f>
        <v>(2.5)</v>
      </c>
      <c r="H308" s="302">
        <f>SUM(B308,D308,F308)</f>
        <v>1.5982839596269038</v>
      </c>
      <c r="I308" s="299" t="str">
        <f>CONCATENATE("(",ROUND((H308/$H310)*100,1),")")</f>
        <v>(49.6)</v>
      </c>
      <c r="K308" s="302">
        <f>B313-B308</f>
        <v>-8.981115915027349E-2</v>
      </c>
      <c r="L308" s="302">
        <f>D313-D308</f>
        <v>2.0458667644283196E-4</v>
      </c>
      <c r="M308" s="302">
        <f>F313-F308</f>
        <v>-1.9085519451149668E-3</v>
      </c>
      <c r="N308" s="302">
        <f>SUM(K308:M308)</f>
        <v>-9.1515124418945631E-2</v>
      </c>
    </row>
    <row r="309" spans="1:14" x14ac:dyDescent="0.2">
      <c r="A309" s="282" t="s">
        <v>365</v>
      </c>
      <c r="B309" s="302">
        <f>'Ind T6'!Q125</f>
        <v>1.1635124681111617</v>
      </c>
      <c r="C309" s="299" t="str">
        <f>CONCATENATE("(",ROUND((B309/$H310)*100,1),")")</f>
        <v>(36.1)</v>
      </c>
      <c r="D309" s="302">
        <f>'Ind T6'!R125</f>
        <v>0.43155871028094822</v>
      </c>
      <c r="E309" s="299" t="str">
        <f>CONCATENATE("(",ROUND((D309/$H310)*100,1),")")</f>
        <v>(13.4)</v>
      </c>
      <c r="F309" s="302">
        <f>'Ind T6'!S125</f>
        <v>2.7644861980988783E-2</v>
      </c>
      <c r="G309" s="299" t="str">
        <f>CONCATENATE("(",ROUND((F309/$H310)*100,1),")")</f>
        <v>(0.9)</v>
      </c>
      <c r="H309" s="302">
        <f t="shared" ref="H309" si="236">SUM(B309,D309,F309)</f>
        <v>1.6227160403730987</v>
      </c>
      <c r="I309" s="299" t="str">
        <f>CONCATENATE("(",ROUND((H309/$H310)*100,1),")")</f>
        <v>(50.4)</v>
      </c>
      <c r="K309" s="302">
        <f t="shared" ref="K309:K310" si="237">B314-B309</f>
        <v>-7.4753530237788857E-2</v>
      </c>
      <c r="L309" s="302">
        <f t="shared" ref="L309:L310" si="238">D314-D309</f>
        <v>-3.1458311968013131E-2</v>
      </c>
      <c r="M309" s="302">
        <f t="shared" ref="M309:M310" si="239">F314-F309</f>
        <v>-1.2730333752520757E-3</v>
      </c>
      <c r="N309" s="302">
        <f t="shared" ref="N309:N310" si="240">SUM(K309:M309)</f>
        <v>-0.10748487558105406</v>
      </c>
    </row>
    <row r="310" spans="1:14" x14ac:dyDescent="0.2">
      <c r="A310" s="282" t="s">
        <v>363</v>
      </c>
      <c r="B310" s="302">
        <f>SUM(B308:B309)</f>
        <v>2.6309689863053496</v>
      </c>
      <c r="C310" s="299" t="str">
        <f>CONCATENATE("(",ROUND((B310/$H310)*100,1),")")</f>
        <v>(81.7)</v>
      </c>
      <c r="D310" s="302">
        <f>SUM(D308:D309)</f>
        <v>0.48158096729839889</v>
      </c>
      <c r="E310" s="299" t="str">
        <f>CONCATENATE("(",ROUND((D310/$H310)*100,1),")")</f>
        <v>(15)</v>
      </c>
      <c r="F310" s="302">
        <f>SUM(F308:F309)</f>
        <v>0.108450046396254</v>
      </c>
      <c r="G310" s="299" t="str">
        <f>CONCATENATE("(",ROUND((F310/$H310)*100,1),")")</f>
        <v>(3.4)</v>
      </c>
      <c r="H310" s="302">
        <f>SUM(H308:H309)</f>
        <v>3.2210000000000027</v>
      </c>
      <c r="I310" s="299" t="str">
        <f>CONCATENATE("(",ROUND((H310/$H310)*100,1),")")</f>
        <v>(100)</v>
      </c>
      <c r="K310" s="302">
        <f t="shared" si="237"/>
        <v>-0.16456468938806257</v>
      </c>
      <c r="L310" s="302">
        <f t="shared" si="238"/>
        <v>-3.1253725291570333E-2</v>
      </c>
      <c r="M310" s="302">
        <f t="shared" si="239"/>
        <v>-3.1815853203670391E-3</v>
      </c>
      <c r="N310" s="302">
        <f t="shared" si="240"/>
        <v>-0.19899999999999995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1.3776453590439144</v>
      </c>
      <c r="C313" s="299" t="str">
        <f>CONCATENATE("(",ROUND((B313/$H315)*100,1),")")</f>
        <v>(45.6)</v>
      </c>
      <c r="D313" s="302">
        <f>'Ind T6'!W126</f>
        <v>5.0226843693893485E-2</v>
      </c>
      <c r="E313" s="299" t="str">
        <f>CONCATENATE("(",ROUND((D313/$H315)*100,1),")")</f>
        <v>(1.7)</v>
      </c>
      <c r="F313" s="302">
        <f>'Ind T6'!X126</f>
        <v>7.8896632470150246E-2</v>
      </c>
      <c r="G313" s="299" t="str">
        <f>CONCATENATE("(",ROUND((F313/$H315)*100,1),")")</f>
        <v>(2.6)</v>
      </c>
      <c r="H313" s="302">
        <f>SUM(B313,D313,F313)</f>
        <v>1.5067688352079582</v>
      </c>
      <c r="I313" s="299" t="str">
        <f>CONCATENATE("(",ROUND((H313/$H315)*100,1),")")</f>
        <v>(49.9)</v>
      </c>
      <c r="K313" s="302">
        <f>B313-B303</f>
        <v>-8.9599357930763679E-2</v>
      </c>
      <c r="L313" s="302">
        <f>D313-D303</f>
        <v>2.1884860360259981E-3</v>
      </c>
      <c r="M313" s="302">
        <f>F313-F303</f>
        <v>1.9978762816601214E-3</v>
      </c>
      <c r="N313" s="302">
        <f>SUM(K313:M313)</f>
        <v>-8.5412995613077553E-2</v>
      </c>
    </row>
    <row r="314" spans="1:14" x14ac:dyDescent="0.2">
      <c r="A314" s="282" t="s">
        <v>365</v>
      </c>
      <c r="B314" s="302">
        <f>'Ind T6'!V125</f>
        <v>1.0887589378733729</v>
      </c>
      <c r="C314" s="299" t="str">
        <f>CONCATENATE("(",ROUND((B314/$H315)*100,1),")")</f>
        <v>(36)</v>
      </c>
      <c r="D314" s="302">
        <f>'Ind T6'!W125</f>
        <v>0.40010039831293509</v>
      </c>
      <c r="E314" s="299" t="str">
        <f>CONCATENATE("(",ROUND((D314/$H315)*100,1),")")</f>
        <v>(13.2)</v>
      </c>
      <c r="F314" s="302">
        <f>'Ind T6'!X125</f>
        <v>2.6371828605736707E-2</v>
      </c>
      <c r="G314" s="299" t="str">
        <f>CONCATENATE("(",ROUND((F314/$H315)*100,1),")")</f>
        <v>(0.9)</v>
      </c>
      <c r="H314" s="302">
        <f t="shared" ref="H314" si="241">SUM(B314,D314,F314)</f>
        <v>1.5152311647920444</v>
      </c>
      <c r="I314" s="299" t="str">
        <f>CONCATENATE("(",ROUND((H314/$H315)*100,1),")")</f>
        <v>(50.1)</v>
      </c>
      <c r="K314" s="302">
        <f t="shared" ref="K314:K315" si="242">B314-B304</f>
        <v>-7.948905962070385E-2</v>
      </c>
      <c r="L314" s="302">
        <f t="shared" ref="L314:L315" si="243">D314-D304</f>
        <v>-3.7927178868835898E-2</v>
      </c>
      <c r="M314" s="302">
        <f t="shared" ref="M314:M315" si="244">F314-F304</f>
        <v>-1.7076589737979181E-4</v>
      </c>
      <c r="N314" s="302">
        <f t="shared" ref="N314:N315" si="245">SUM(K314:M314)</f>
        <v>-0.11758700438691955</v>
      </c>
    </row>
    <row r="315" spans="1:14" x14ac:dyDescent="0.2">
      <c r="A315" s="282" t="s">
        <v>363</v>
      </c>
      <c r="B315" s="302">
        <f>SUM(B313:B314)</f>
        <v>2.466404296917287</v>
      </c>
      <c r="C315" s="299" t="str">
        <f>CONCATENATE("(",ROUND((B315/$H315)*100,1),")")</f>
        <v>(81.6)</v>
      </c>
      <c r="D315" s="302">
        <f>SUM(D313:D314)</f>
        <v>0.45032724200682855</v>
      </c>
      <c r="E315" s="299" t="str">
        <f>CONCATENATE("(",ROUND((D315/$H315)*100,1),")")</f>
        <v>(14.9)</v>
      </c>
      <c r="F315" s="302">
        <f>SUM(F313:F314)</f>
        <v>0.10526846107588696</v>
      </c>
      <c r="G315" s="299" t="str">
        <f>CONCATENATE("(",ROUND((F315/$H315)*100,1),")")</f>
        <v>(3.5)</v>
      </c>
      <c r="H315" s="302">
        <f>SUM(H313:H314)</f>
        <v>3.0220000000000029</v>
      </c>
      <c r="I315" s="299" t="str">
        <f>CONCATENATE("(",ROUND((H315/$H315)*100,1),")")</f>
        <v>(100)</v>
      </c>
      <c r="K315" s="302">
        <f t="shared" si="242"/>
        <v>-0.16908841755146753</v>
      </c>
      <c r="L315" s="302">
        <f t="shared" si="243"/>
        <v>-3.5738692832809893E-2</v>
      </c>
      <c r="M315" s="302">
        <f t="shared" si="244"/>
        <v>1.8271103842803366E-3</v>
      </c>
      <c r="N315" s="302">
        <f t="shared" si="245"/>
        <v>-0.20299999999999707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1.8546673608126973</v>
      </c>
      <c r="C324" s="299" t="str">
        <f>CONCATENATE("(",ROUND((B324/$H326)*100,1),")")</f>
        <v>(31.7)</v>
      </c>
      <c r="D324" s="302">
        <f>'Ind T6'!M135</f>
        <v>0.17912321254983327</v>
      </c>
      <c r="E324" s="299" t="str">
        <f>CONCATENATE("(",ROUND((D324/$H326)*100,1),")")</f>
        <v>(3.1)</v>
      </c>
      <c r="F324" s="302">
        <f>'Ind T6'!N135</f>
        <v>0.55221185617613</v>
      </c>
      <c r="G324" s="299" t="str">
        <f>CONCATENATE("(",ROUND((F324/$H326)*100,1),")")</f>
        <v>(9.4)</v>
      </c>
      <c r="H324" s="302">
        <f>SUM(B324,D324,F324)</f>
        <v>2.5860024295386603</v>
      </c>
      <c r="I324" s="299" t="str">
        <f>CONCATENATE("(",ROUND((H324/$H326)*100,1),")")</f>
        <v>(44.1)</v>
      </c>
      <c r="K324" s="302">
        <f>B329-B324</f>
        <v>-0.21271137226272718</v>
      </c>
      <c r="L324" s="302">
        <f>D329-D324</f>
        <v>-2.0161951881575574E-2</v>
      </c>
      <c r="M324" s="302">
        <f>F329-F324</f>
        <v>-3.7722149334311061E-2</v>
      </c>
      <c r="N324" s="302">
        <f>SUM(K324:M324)</f>
        <v>-0.27059547347861379</v>
      </c>
    </row>
    <row r="325" spans="1:14" x14ac:dyDescent="0.2">
      <c r="A325" s="282" t="s">
        <v>365</v>
      </c>
      <c r="B325" s="302">
        <f>'Ind T6'!L134</f>
        <v>2.3014588018854822</v>
      </c>
      <c r="C325" s="299" t="str">
        <f>CONCATENATE("(",ROUND((B325/$H326)*100,1),")")</f>
        <v>(39.3)</v>
      </c>
      <c r="D325" s="302">
        <f>'Ind T6'!M134</f>
        <v>0.70490372068237983</v>
      </c>
      <c r="E325" s="299" t="str">
        <f>CONCATENATE("(",ROUND((D325/$H326)*100,1),")")</f>
        <v>(12)</v>
      </c>
      <c r="F325" s="302">
        <f>'Ind T6'!N134</f>
        <v>0.26563504789347497</v>
      </c>
      <c r="G325" s="299" t="str">
        <f>CONCATENATE("(",ROUND((F325/$H326)*100,1),")")</f>
        <v>(4.5)</v>
      </c>
      <c r="H325" s="302">
        <f t="shared" ref="H325" si="246">SUM(B325,D325,F325)</f>
        <v>3.2719975704613371</v>
      </c>
      <c r="I325" s="299" t="str">
        <f>CONCATENATE("(",ROUND((H325/$H326)*100,1),")")</f>
        <v>(55.9)</v>
      </c>
      <c r="K325" s="302">
        <f t="shared" ref="K325:K326" si="247">B330-B325</f>
        <v>-0.18983530335425858</v>
      </c>
      <c r="L325" s="302">
        <f t="shared" ref="L325:L326" si="248">D330-D325</f>
        <v>-0.10757934154525461</v>
      </c>
      <c r="M325" s="302">
        <f t="shared" ref="M325:M326" si="249">F330-F325</f>
        <v>-2.6989881621873518E-2</v>
      </c>
      <c r="N325" s="302">
        <f t="shared" ref="N325:N326" si="250">SUM(K325:M325)</f>
        <v>-0.32440452652138674</v>
      </c>
    </row>
    <row r="326" spans="1:14" x14ac:dyDescent="0.2">
      <c r="A326" s="282" t="s">
        <v>363</v>
      </c>
      <c r="B326" s="302">
        <f>SUM(B324:B325)</f>
        <v>4.1561261626981798</v>
      </c>
      <c r="C326" s="299" t="str">
        <f>CONCATENATE("(",ROUND((B326/$H326)*100,1),")")</f>
        <v>(70.9)</v>
      </c>
      <c r="D326" s="302">
        <f>SUM(D324:D325)</f>
        <v>0.88402693323221304</v>
      </c>
      <c r="E326" s="299" t="str">
        <f>CONCATENATE("(",ROUND((D326/$H326)*100,1),")")</f>
        <v>(15.1)</v>
      </c>
      <c r="F326" s="302">
        <f>SUM(F324:F325)</f>
        <v>0.81784690406960503</v>
      </c>
      <c r="G326" s="299" t="str">
        <f>CONCATENATE("(",ROUND((F326/$H326)*100,1),")")</f>
        <v>(14)</v>
      </c>
      <c r="H326" s="302">
        <f>SUM(H324:H325)</f>
        <v>5.857999999999997</v>
      </c>
      <c r="I326" s="299" t="str">
        <f>CONCATENATE("(",ROUND((H326/$H326)*100,1),")")</f>
        <v>(100)</v>
      </c>
      <c r="K326" s="302">
        <f t="shared" si="247"/>
        <v>-0.40254667561698598</v>
      </c>
      <c r="L326" s="302">
        <f t="shared" si="248"/>
        <v>-0.12774129342683016</v>
      </c>
      <c r="M326" s="302">
        <f t="shared" si="249"/>
        <v>-6.4712030956184607E-2</v>
      </c>
      <c r="N326" s="302">
        <f t="shared" si="250"/>
        <v>-0.59500000000000075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1.6419559885499702</v>
      </c>
      <c r="C329" s="299" t="str">
        <f>CONCATENATE("(",ROUND((B329/$H331)*100,1),")")</f>
        <v>(31.2)</v>
      </c>
      <c r="D329" s="302">
        <f>'Ind T6'!R135</f>
        <v>0.15896126066825769</v>
      </c>
      <c r="E329" s="299" t="str">
        <f>CONCATENATE("(",ROUND((D329/$H331)*100,1),")")</f>
        <v>(3)</v>
      </c>
      <c r="F329" s="302">
        <f>'Ind T6'!S135</f>
        <v>0.51448970684181894</v>
      </c>
      <c r="G329" s="299" t="str">
        <f>CONCATENATE("(",ROUND((F329/$H331)*100,1),")")</f>
        <v>(9.8)</v>
      </c>
      <c r="H329" s="302">
        <f>SUM(B329,D329,F329)</f>
        <v>2.315406956060047</v>
      </c>
      <c r="I329" s="299" t="str">
        <f>CONCATENATE("(",ROUND((H329/$H331)*100,1),")")</f>
        <v>(44)</v>
      </c>
      <c r="K329" s="302">
        <f>B334-B329</f>
        <v>-3.4959825647442377E-2</v>
      </c>
      <c r="L329" s="302">
        <f>D334-D329</f>
        <v>-5.2788193148969875E-4</v>
      </c>
      <c r="M329" s="302">
        <f>F334-F329</f>
        <v>3.2659306065145444E-2</v>
      </c>
      <c r="N329" s="302">
        <f>SUM(K329:M329)</f>
        <v>-2.8284015137866325E-3</v>
      </c>
    </row>
    <row r="330" spans="1:14" x14ac:dyDescent="0.2">
      <c r="A330" s="282" t="s">
        <v>365</v>
      </c>
      <c r="B330" s="302">
        <f>'Ind T6'!Q134</f>
        <v>2.1116234985312237</v>
      </c>
      <c r="C330" s="299" t="str">
        <f>CONCATENATE("(",ROUND((B330/$H331)*100,1),")")</f>
        <v>(40.1)</v>
      </c>
      <c r="D330" s="302">
        <f>'Ind T6'!R134</f>
        <v>0.59732437913712522</v>
      </c>
      <c r="E330" s="299" t="str">
        <f>CONCATENATE("(",ROUND((D330/$H331)*100,1),")")</f>
        <v>(11.3)</v>
      </c>
      <c r="F330" s="302">
        <f>'Ind T6'!S134</f>
        <v>0.23864516627160146</v>
      </c>
      <c r="G330" s="299" t="str">
        <f>CONCATENATE("(",ROUND((F330/$H331)*100,1),")")</f>
        <v>(4.5)</v>
      </c>
      <c r="H330" s="302">
        <f t="shared" ref="H330" si="251">SUM(B330,D330,F330)</f>
        <v>2.9475930439399503</v>
      </c>
      <c r="I330" s="299" t="str">
        <f>CONCATENATE("(",ROUND((H330/$H331)*100,1),")")</f>
        <v>(56)</v>
      </c>
      <c r="K330" s="302">
        <f t="shared" ref="K330:K331" si="252">B335-B330</f>
        <v>0.10207392873498344</v>
      </c>
      <c r="L330" s="302">
        <f t="shared" ref="L330:L331" si="253">D335-D330</f>
        <v>-6.1963866502206533E-2</v>
      </c>
      <c r="M330" s="302">
        <f t="shared" ref="M330:M331" si="254">F335-F330</f>
        <v>-3.2816607189946057E-3</v>
      </c>
      <c r="N330" s="302">
        <f t="shared" ref="N330:N331" si="255">SUM(K330:M330)</f>
        <v>3.6828401513782305E-2</v>
      </c>
    </row>
    <row r="331" spans="1:14" x14ac:dyDescent="0.2">
      <c r="A331" s="282" t="s">
        <v>363</v>
      </c>
      <c r="B331" s="302">
        <f>SUM(B329:B330)</f>
        <v>3.7535794870811938</v>
      </c>
      <c r="C331" s="299" t="str">
        <f>CONCATENATE("(",ROUND((B331/$H331)*100,1),")")</f>
        <v>(71.3)</v>
      </c>
      <c r="D331" s="302">
        <f>SUM(D329:D330)</f>
        <v>0.75628563980538288</v>
      </c>
      <c r="E331" s="299" t="str">
        <f>CONCATENATE("(",ROUND((D331/$H331)*100,1),")")</f>
        <v>(14.4)</v>
      </c>
      <c r="F331" s="302">
        <f>SUM(F329:F330)</f>
        <v>0.75313487311342042</v>
      </c>
      <c r="G331" s="299" t="str">
        <f>CONCATENATE("(",ROUND((F331/$H331)*100,1),")")</f>
        <v>(14.3)</v>
      </c>
      <c r="H331" s="302">
        <f>SUM(H329:H330)</f>
        <v>5.2629999999999972</v>
      </c>
      <c r="I331" s="299" t="str">
        <f>CONCATENATE("(",ROUND((H331/$H331)*100,1),")")</f>
        <v>(100)</v>
      </c>
      <c r="K331" s="302">
        <f t="shared" si="252"/>
        <v>6.7114103087540844E-2</v>
      </c>
      <c r="L331" s="302">
        <f t="shared" si="253"/>
        <v>-6.2491748433696204E-2</v>
      </c>
      <c r="M331" s="302">
        <f t="shared" si="254"/>
        <v>2.9377645346150838E-2</v>
      </c>
      <c r="N331" s="302">
        <f t="shared" si="255"/>
        <v>3.3999999999995478E-2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1.6069961629025278</v>
      </c>
      <c r="C334" s="299" t="str">
        <f>CONCATENATE("(",ROUND((B334/$H336)*100,1),")")</f>
        <v>(30.3)</v>
      </c>
      <c r="D334" s="302">
        <f>'Ind T6'!W135</f>
        <v>0.15843337873676799</v>
      </c>
      <c r="E334" s="299" t="str">
        <f>CONCATENATE("(",ROUND((D334/$H336)*100,1),")")</f>
        <v>(3)</v>
      </c>
      <c r="F334" s="302">
        <f>'Ind T6'!X135</f>
        <v>0.54714901290696438</v>
      </c>
      <c r="G334" s="299" t="str">
        <f>CONCATENATE("(",ROUND((F334/$H336)*100,1),")")</f>
        <v>(10.3)</v>
      </c>
      <c r="H334" s="302">
        <f>SUM(B334,D334,F334)</f>
        <v>2.3125785545462603</v>
      </c>
      <c r="I334" s="299" t="str">
        <f>CONCATENATE("(",ROUND((H334/$H336)*100,1),")")</f>
        <v>(43.7)</v>
      </c>
      <c r="K334" s="302">
        <f>B334-B324</f>
        <v>-0.24767119791016956</v>
      </c>
      <c r="L334" s="302">
        <f>D334-D324</f>
        <v>-2.0689833813065273E-2</v>
      </c>
      <c r="M334" s="302">
        <f>F334-F324</f>
        <v>-5.0628432691656178E-3</v>
      </c>
      <c r="N334" s="302">
        <f>SUM(K334:M334)</f>
        <v>-0.27342387499240045</v>
      </c>
    </row>
    <row r="335" spans="1:14" x14ac:dyDescent="0.2">
      <c r="A335" s="282" t="s">
        <v>365</v>
      </c>
      <c r="B335" s="302">
        <f>'Ind T6'!V134</f>
        <v>2.2136974272662071</v>
      </c>
      <c r="C335" s="299" t="str">
        <f>CONCATENATE("(",ROUND((B335/$H336)*100,1),")")</f>
        <v>(41.8)</v>
      </c>
      <c r="D335" s="302">
        <f>'Ind T6'!W134</f>
        <v>0.53536051263491868</v>
      </c>
      <c r="E335" s="299" t="str">
        <f>CONCATENATE("(",ROUND((D335/$H336)*100,1),")")</f>
        <v>(10.1)</v>
      </c>
      <c r="F335" s="302">
        <f>'Ind T6'!X134</f>
        <v>0.23536350555260685</v>
      </c>
      <c r="G335" s="299" t="str">
        <f>CONCATENATE("(",ROUND((F335/$H336)*100,1),")")</f>
        <v>(4.4)</v>
      </c>
      <c r="H335" s="302">
        <f>SUM(B335,D335,F335)</f>
        <v>2.9844214454537328</v>
      </c>
      <c r="I335" s="299" t="str">
        <f>CONCATENATE("(",ROUND((H335/$H336)*100,1),")")</f>
        <v>(56.3)</v>
      </c>
      <c r="K335" s="302">
        <f t="shared" ref="K335:K336" si="256">B335-B325</f>
        <v>-8.7761374619275134E-2</v>
      </c>
      <c r="L335" s="302">
        <f t="shared" ref="L335:L336" si="257">D335-D325</f>
        <v>-0.16954320804746115</v>
      </c>
      <c r="M335" s="302">
        <f t="shared" ref="M335:M336" si="258">F335-F325</f>
        <v>-3.0271542340868124E-2</v>
      </c>
      <c r="N335" s="302">
        <f t="shared" ref="N335:N336" si="259">SUM(K335:M335)</f>
        <v>-0.28757612500760443</v>
      </c>
    </row>
    <row r="336" spans="1:14" x14ac:dyDescent="0.2">
      <c r="A336" s="282" t="s">
        <v>363</v>
      </c>
      <c r="B336" s="302">
        <f>SUM(B334:B335)</f>
        <v>3.8206935901687347</v>
      </c>
      <c r="C336" s="299" t="str">
        <f>CONCATENATE("(",ROUND((B336/$H336)*100,1),")")</f>
        <v>(72.1)</v>
      </c>
      <c r="D336" s="302">
        <f>SUM(D334:D335)</f>
        <v>0.69379389137168668</v>
      </c>
      <c r="E336" s="299" t="str">
        <f>CONCATENATE("(",ROUND((D336/$H336)*100,1),")")</f>
        <v>(13.1)</v>
      </c>
      <c r="F336" s="302">
        <f>SUM(F334:F335)</f>
        <v>0.78251251845957126</v>
      </c>
      <c r="G336" s="299" t="str">
        <f>CONCATENATE("(",ROUND((F336/$H336)*100,1),")")</f>
        <v>(14.8)</v>
      </c>
      <c r="H336" s="302">
        <f>SUM(H334:H335)</f>
        <v>5.2969999999999935</v>
      </c>
      <c r="I336" s="299" t="str">
        <f>CONCATENATE("(",ROUND((H336/$H336)*100,1),")")</f>
        <v>(100)</v>
      </c>
      <c r="K336" s="302">
        <f t="shared" si="256"/>
        <v>-0.33543257252944514</v>
      </c>
      <c r="L336" s="302">
        <f t="shared" si="257"/>
        <v>-0.19023304186052636</v>
      </c>
      <c r="M336" s="302">
        <f t="shared" si="258"/>
        <v>-3.5334385610033769E-2</v>
      </c>
      <c r="N336" s="302">
        <f t="shared" si="259"/>
        <v>-0.56100000000000527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6.3521758339599854</v>
      </c>
      <c r="C345" s="299" t="str">
        <f>CONCATENATE("(",ROUND((B345/$H347)*100,1),")")</f>
        <v>(35.1)</v>
      </c>
      <c r="D345" s="302">
        <f>'Ind T6'!M144</f>
        <v>0.99041306855732647</v>
      </c>
      <c r="E345" s="299" t="str">
        <f>CONCATENATE("(",ROUND((D345/$H347)*100,1),")")</f>
        <v>(5.5)</v>
      </c>
      <c r="F345" s="302">
        <f>'Ind T6'!N144</f>
        <v>1.6884969226022382</v>
      </c>
      <c r="G345" s="299" t="str">
        <f>CONCATENATE("(",ROUND((F345/$H347)*100,1),")")</f>
        <v>(9.3)</v>
      </c>
      <c r="H345" s="302">
        <f>SUM(B345,D345,F345)</f>
        <v>9.0310858251195505</v>
      </c>
      <c r="I345" s="299" t="str">
        <f>CONCATENATE("(",ROUND((H345/$H347)*100,1),")")</f>
        <v>(50)</v>
      </c>
      <c r="K345" s="302">
        <f>B350-B345</f>
        <v>0.27681390249540172</v>
      </c>
      <c r="L345" s="302">
        <f>D350-D345</f>
        <v>9.1437828535485988E-2</v>
      </c>
      <c r="M345" s="302">
        <f>F350-F345</f>
        <v>0.11582240776638075</v>
      </c>
      <c r="N345" s="302">
        <f>SUM(K345:M345)</f>
        <v>0.48407413879726846</v>
      </c>
    </row>
    <row r="346" spans="1:14" x14ac:dyDescent="0.2">
      <c r="A346" s="282" t="s">
        <v>365</v>
      </c>
      <c r="B346" s="302">
        <f>'Ind T6'!L143</f>
        <v>4.400216502784013</v>
      </c>
      <c r="C346" s="299" t="str">
        <f>CONCATENATE("(",ROUND((B346/$H347)*100,1),")")</f>
        <v>(24.3)</v>
      </c>
      <c r="D346" s="302">
        <f>'Ind T6'!M143</f>
        <v>2.6918648503664246</v>
      </c>
      <c r="E346" s="299" t="str">
        <f>CONCATENATE("(",ROUND((D346/$H347)*100,1),")")</f>
        <v>(14.9)</v>
      </c>
      <c r="F346" s="302">
        <f>'Ind T6'!N143</f>
        <v>1.9508328217299915</v>
      </c>
      <c r="G346" s="299" t="str">
        <f>CONCATENATE("(",ROUND((F346/$H347)*100,1),")")</f>
        <v>(10.8)</v>
      </c>
      <c r="H346" s="302">
        <f t="shared" ref="H346" si="260">SUM(B346,D346,F346)</f>
        <v>9.042914174880428</v>
      </c>
      <c r="I346" s="299" t="str">
        <f>CONCATENATE("(",ROUND((H346/$H347)*100,1),")")</f>
        <v>(50)</v>
      </c>
      <c r="K346" s="302">
        <f t="shared" ref="K346:K347" si="261">B351-B346</f>
        <v>0.32431681579327343</v>
      </c>
      <c r="L346" s="302">
        <f t="shared" ref="L346:L347" si="262">D351-D346</f>
        <v>0.23027211187381225</v>
      </c>
      <c r="M346" s="302">
        <f t="shared" ref="M346:M347" si="263">F351-F346</f>
        <v>0.19933693353564474</v>
      </c>
      <c r="N346" s="302">
        <f t="shared" ref="N346:N347" si="264">SUM(K346:M346)</f>
        <v>0.75392586120273042</v>
      </c>
    </row>
    <row r="347" spans="1:14" x14ac:dyDescent="0.2">
      <c r="A347" s="282" t="s">
        <v>363</v>
      </c>
      <c r="B347" s="302">
        <f>SUM(B345:B346)</f>
        <v>10.752392336743998</v>
      </c>
      <c r="C347" s="299" t="str">
        <f>CONCATENATE("(",ROUND((B347/$H347)*100,1),")")</f>
        <v>(59.5)</v>
      </c>
      <c r="D347" s="302">
        <f>SUM(D345:D346)</f>
        <v>3.6822779189237513</v>
      </c>
      <c r="E347" s="299" t="str">
        <f>CONCATENATE("(",ROUND((D347/$H347)*100,1),")")</f>
        <v>(20.4)</v>
      </c>
      <c r="F347" s="302">
        <f>SUM(F345:F346)</f>
        <v>3.6393297443322297</v>
      </c>
      <c r="G347" s="299" t="str">
        <f>CONCATENATE("(",ROUND((F347/$H347)*100,1),")")</f>
        <v>(20.1)</v>
      </c>
      <c r="H347" s="302">
        <f>SUM(H345:H346)</f>
        <v>18.073999999999977</v>
      </c>
      <c r="I347" s="299" t="str">
        <f>CONCATENATE("(",ROUND((H347/$H347)*100,1),")")</f>
        <v>(100)</v>
      </c>
      <c r="K347" s="302">
        <f t="shared" si="261"/>
        <v>0.60113071828867604</v>
      </c>
      <c r="L347" s="302">
        <f t="shared" si="262"/>
        <v>0.32170994040929823</v>
      </c>
      <c r="M347" s="302">
        <f t="shared" si="263"/>
        <v>0.31515934130202528</v>
      </c>
      <c r="N347" s="302">
        <f t="shared" si="264"/>
        <v>1.2379999999999995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6.6289897364553871</v>
      </c>
      <c r="C350" s="299" t="str">
        <f>CONCATENATE("(",ROUND((B350/$H352)*100,1),")")</f>
        <v>(34.3)</v>
      </c>
      <c r="D350" s="302">
        <f>'Ind T6'!R144</f>
        <v>1.0818508970928125</v>
      </c>
      <c r="E350" s="299" t="str">
        <f>CONCATENATE("(",ROUND((D350/$H352)*100,1),")")</f>
        <v>(5.6)</v>
      </c>
      <c r="F350" s="302">
        <f>'Ind T6'!S144</f>
        <v>1.8043193303686189</v>
      </c>
      <c r="G350" s="299" t="str">
        <f>CONCATENATE("(",ROUND((F350/$H352)*100,1),")")</f>
        <v>(9.3)</v>
      </c>
      <c r="H350" s="302">
        <f>SUM(B350,D350,F350)</f>
        <v>9.515159963916819</v>
      </c>
      <c r="I350" s="299" t="str">
        <f>CONCATENATE("(",ROUND((H350/$H352)*100,1),")")</f>
        <v>(49.3)</v>
      </c>
      <c r="K350" s="302">
        <f>B355-B350</f>
        <v>0.42591048288496403</v>
      </c>
      <c r="L350" s="302">
        <f>D355-D350</f>
        <v>0.1589021193915825</v>
      </c>
      <c r="M350" s="302">
        <f>F355-F350</f>
        <v>0.18163852077706544</v>
      </c>
      <c r="N350" s="302">
        <f>SUM(K350:M350)</f>
        <v>0.76645112305361196</v>
      </c>
    </row>
    <row r="351" spans="1:14" x14ac:dyDescent="0.2">
      <c r="A351" s="282" t="s">
        <v>365</v>
      </c>
      <c r="B351" s="302">
        <f>'Ind T6'!Q143</f>
        <v>4.7245333185772864</v>
      </c>
      <c r="C351" s="299" t="str">
        <f>CONCATENATE("(",ROUND((B351/$H352)*100,1),")")</f>
        <v>(24.5)</v>
      </c>
      <c r="D351" s="302">
        <f>'Ind T6'!R143</f>
        <v>2.9221369622402369</v>
      </c>
      <c r="E351" s="299" t="str">
        <f>CONCATENATE("(",ROUND((D351/$H352)*100,1),")")</f>
        <v>(15.1)</v>
      </c>
      <c r="F351" s="302">
        <f>'Ind T6'!S143</f>
        <v>2.1501697552656363</v>
      </c>
      <c r="G351" s="299" t="str">
        <f>CONCATENATE("(",ROUND((F351/$H352)*100,1),")")</f>
        <v>(11.1)</v>
      </c>
      <c r="H351" s="302">
        <f t="shared" ref="H351" si="265">SUM(B351,D351,F351)</f>
        <v>9.7968400360831591</v>
      </c>
      <c r="I351" s="299" t="str">
        <f>CONCATENATE("(",ROUND((H351/$H352)*100,1),")")</f>
        <v>(50.7)</v>
      </c>
      <c r="K351" s="302">
        <f t="shared" ref="K351:K352" si="266">B356-B351</f>
        <v>0.45128063340627911</v>
      </c>
      <c r="L351" s="302">
        <f t="shared" ref="L351:L352" si="267">D356-D351</f>
        <v>0.32636817814055874</v>
      </c>
      <c r="M351" s="302">
        <f t="shared" ref="M351:M352" si="268">F356-F351</f>
        <v>0.31490006539959525</v>
      </c>
      <c r="N351" s="302">
        <f t="shared" ref="N351:N352" si="269">SUM(K351:M351)</f>
        <v>1.0925488769464331</v>
      </c>
    </row>
    <row r="352" spans="1:14" x14ac:dyDescent="0.2">
      <c r="A352" s="282" t="s">
        <v>363</v>
      </c>
      <c r="B352" s="302">
        <f>SUM(B350:B351)</f>
        <v>11.353523055032674</v>
      </c>
      <c r="C352" s="299" t="str">
        <f>CONCATENATE("(",ROUND((B352/$H352)*100,1),")")</f>
        <v>(58.8)</v>
      </c>
      <c r="D352" s="302">
        <f>SUM(D350:D351)</f>
        <v>4.0039878593330496</v>
      </c>
      <c r="E352" s="299" t="str">
        <f>CONCATENATE("(",ROUND((D352/$H352)*100,1),")")</f>
        <v>(20.7)</v>
      </c>
      <c r="F352" s="302">
        <f>SUM(F350:F351)</f>
        <v>3.9544890856342549</v>
      </c>
      <c r="G352" s="299" t="str">
        <f>CONCATENATE("(",ROUND((F352/$H352)*100,1),")")</f>
        <v>(20.5)</v>
      </c>
      <c r="H352" s="302">
        <f>SUM(H350:H351)</f>
        <v>19.311999999999976</v>
      </c>
      <c r="I352" s="299" t="str">
        <f>CONCATENATE("(",ROUND((H352/$H352)*100,1),")")</f>
        <v>(100)</v>
      </c>
      <c r="K352" s="302">
        <f t="shared" si="266"/>
        <v>0.87719111629124313</v>
      </c>
      <c r="L352" s="302">
        <f t="shared" si="267"/>
        <v>0.48527029753214102</v>
      </c>
      <c r="M352" s="302">
        <f t="shared" si="268"/>
        <v>0.49653858617666113</v>
      </c>
      <c r="N352" s="302">
        <f t="shared" si="269"/>
        <v>1.8590000000000453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7.0549002193403512</v>
      </c>
      <c r="C355" s="299" t="str">
        <f>CONCATENATE("(",ROUND((B355/$H357)*100,1),")")</f>
        <v>(33.3)</v>
      </c>
      <c r="D355" s="302">
        <f>'Ind T6'!W144</f>
        <v>1.240753016484395</v>
      </c>
      <c r="E355" s="299" t="str">
        <f>CONCATENATE("(",ROUND((D355/$H357)*100,1),")")</f>
        <v>(5.9)</v>
      </c>
      <c r="F355" s="302">
        <f>'Ind T6'!X144</f>
        <v>1.9859578511456843</v>
      </c>
      <c r="G355" s="299" t="str">
        <f>CONCATENATE("(",ROUND((F355/$H357)*100,1),")")</f>
        <v>(9.4)</v>
      </c>
      <c r="H355" s="302">
        <f>SUM(B355,D355,F355)</f>
        <v>10.281611086970431</v>
      </c>
      <c r="I355" s="299" t="str">
        <f>CONCATENATE("(",ROUND((H355/$H357)*100,1),")")</f>
        <v>(48.6)</v>
      </c>
      <c r="K355" s="302">
        <f>B355-B345</f>
        <v>0.70272438538036575</v>
      </c>
      <c r="L355" s="302">
        <f>D355-D345</f>
        <v>0.25033994792706848</v>
      </c>
      <c r="M355" s="302">
        <f>F355-F345</f>
        <v>0.29746092854344619</v>
      </c>
      <c r="N355" s="302">
        <f>SUM(K355:M355)</f>
        <v>1.2505252618508804</v>
      </c>
    </row>
    <row r="356" spans="1:14" x14ac:dyDescent="0.2">
      <c r="A356" s="282" t="s">
        <v>365</v>
      </c>
      <c r="B356" s="302">
        <f>'Ind T6'!V143</f>
        <v>5.1758139519835655</v>
      </c>
      <c r="C356" s="299" t="str">
        <f>CONCATENATE("(",ROUND((B356/$H357)*100,1),")")</f>
        <v>(24.4)</v>
      </c>
      <c r="D356" s="302">
        <f>'Ind T6'!W143</f>
        <v>3.2485051403807956</v>
      </c>
      <c r="E356" s="299" t="str">
        <f>CONCATENATE("(",ROUND((D356/$H357)*100,1),")")</f>
        <v>(15.3)</v>
      </c>
      <c r="F356" s="302">
        <f>'Ind T6'!X143</f>
        <v>2.4650698206652315</v>
      </c>
      <c r="G356" s="299" t="str">
        <f>CONCATENATE("(",ROUND((F356/$H357)*100,1),")")</f>
        <v>(11.6)</v>
      </c>
      <c r="H356" s="302">
        <f t="shared" ref="H356" si="270">SUM(B356,D356,F356)</f>
        <v>10.889388913029592</v>
      </c>
      <c r="I356" s="299" t="str">
        <f>CONCATENATE("(",ROUND((H356/$H357)*100,1),")")</f>
        <v>(51.4)</v>
      </c>
      <c r="K356" s="302">
        <f t="shared" ref="K356:K357" si="271">B356-B346</f>
        <v>0.77559744919955254</v>
      </c>
      <c r="L356" s="302">
        <f t="shared" ref="L356:L357" si="272">D356-D346</f>
        <v>0.55664029001437099</v>
      </c>
      <c r="M356" s="302">
        <f t="shared" ref="M356:M357" si="273">F356-F346</f>
        <v>0.51423699893524</v>
      </c>
      <c r="N356" s="302">
        <f t="shared" ref="N356:N357" si="274">SUM(K356:M356)</f>
        <v>1.8464747381491635</v>
      </c>
    </row>
    <row r="357" spans="1:14" x14ac:dyDescent="0.2">
      <c r="A357" s="282" t="s">
        <v>363</v>
      </c>
      <c r="B357" s="302">
        <f>SUM(B355:B356)</f>
        <v>12.230714171323918</v>
      </c>
      <c r="C357" s="299" t="str">
        <f>CONCATENATE("(",ROUND((B357/$H357)*100,1),")")</f>
        <v>(57.8)</v>
      </c>
      <c r="D357" s="302">
        <f>SUM(D355:D356)</f>
        <v>4.4892581568651906</v>
      </c>
      <c r="E357" s="299" t="str">
        <f>CONCATENATE("(",ROUND((D357/$H357)*100,1),")")</f>
        <v>(21.2)</v>
      </c>
      <c r="F357" s="302">
        <f>SUM(F355:F356)</f>
        <v>4.4510276718109161</v>
      </c>
      <c r="G357" s="299" t="str">
        <f>CONCATENATE("(",ROUND((F357/$H357)*100,1),")")</f>
        <v>(21)</v>
      </c>
      <c r="H357" s="302">
        <f>SUM(H355:H356)</f>
        <v>21.171000000000021</v>
      </c>
      <c r="I357" s="299" t="str">
        <f>CONCATENATE("(",ROUND((H357/$H357)*100,1),")")</f>
        <v>(100)</v>
      </c>
      <c r="K357" s="302">
        <f t="shared" si="271"/>
        <v>1.4783218345799192</v>
      </c>
      <c r="L357" s="302">
        <f t="shared" si="272"/>
        <v>0.80698023794143925</v>
      </c>
      <c r="M357" s="302">
        <f t="shared" si="273"/>
        <v>0.81169792747868641</v>
      </c>
      <c r="N357" s="302">
        <f t="shared" si="274"/>
        <v>3.0970000000000448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5.154888792710234</v>
      </c>
      <c r="C366" s="299" t="str">
        <f>CONCATENATE("(",ROUND((B366/$H368)*100,1),")")</f>
        <v>(32.8)</v>
      </c>
      <c r="D366" s="302">
        <f>'Ind T6'!M153</f>
        <v>1.6167717990095716</v>
      </c>
      <c r="E366" s="299" t="str">
        <f>CONCATENATE("(",ROUND((D366/$H368)*100,1),")")</f>
        <v>(10.3)</v>
      </c>
      <c r="F366" s="302">
        <f>'Ind T6'!N153</f>
        <v>1.4630514397784826</v>
      </c>
      <c r="G366" s="299" t="str">
        <f>CONCATENATE("(",ROUND((F366/$H368)*100,1),")")</f>
        <v>(9.3)</v>
      </c>
      <c r="H366" s="302">
        <f>SUM(B366,D366,F366)</f>
        <v>8.2347120314982885</v>
      </c>
      <c r="I366" s="299" t="str">
        <f>CONCATENATE("(",ROUND((H366/$H368)*100,1),")")</f>
        <v>(52.3)</v>
      </c>
      <c r="K366" s="302">
        <f>B371-B366</f>
        <v>0.85493855018175058</v>
      </c>
      <c r="L366" s="302">
        <f>D371-D366</f>
        <v>0.26444108279755718</v>
      </c>
      <c r="M366" s="302">
        <f>F371-F366</f>
        <v>0.21591286491098272</v>
      </c>
      <c r="N366" s="302">
        <f>SUM(K366:M366)</f>
        <v>1.3352924978902905</v>
      </c>
    </row>
    <row r="367" spans="1:14" x14ac:dyDescent="0.2">
      <c r="A367" s="282" t="s">
        <v>365</v>
      </c>
      <c r="B367" s="302">
        <f>'Ind T6'!L152</f>
        <v>3.0328310045917126</v>
      </c>
      <c r="C367" s="299" t="str">
        <f>CONCATENATE("(",ROUND((B367/$H368)*100,1),")")</f>
        <v>(19.3)</v>
      </c>
      <c r="D367" s="302">
        <f>'Ind T6'!M152</f>
        <v>2.8024097614624424</v>
      </c>
      <c r="E367" s="299" t="str">
        <f>CONCATENATE("(",ROUND((D367/$H368)*100,1),")")</f>
        <v>(17.8)</v>
      </c>
      <c r="F367" s="302">
        <f>'Ind T6'!N152</f>
        <v>1.6630472024475693</v>
      </c>
      <c r="G367" s="299" t="str">
        <f>CONCATENATE("(",ROUND((F367/$H368)*100,1),")")</f>
        <v>(10.6)</v>
      </c>
      <c r="H367" s="302">
        <f t="shared" ref="H367" si="275">SUM(B367,D367,F367)</f>
        <v>7.4982879685017245</v>
      </c>
      <c r="I367" s="299" t="str">
        <f>CONCATENATE("(",ROUND((H367/$H368)*100,1),")")</f>
        <v>(47.7)</v>
      </c>
      <c r="K367" s="302">
        <f t="shared" ref="K367:K368" si="276">B372-B367</f>
        <v>0.56665835365770034</v>
      </c>
      <c r="L367" s="302">
        <f t="shared" ref="L367:L368" si="277">D372-D367</f>
        <v>0.40337237896670786</v>
      </c>
      <c r="M367" s="302">
        <f t="shared" ref="M367:M368" si="278">F372-F367</f>
        <v>0.24367676948528816</v>
      </c>
      <c r="N367" s="302">
        <f t="shared" ref="N367:N368" si="279">SUM(K367:M367)</f>
        <v>1.2137075021096964</v>
      </c>
    </row>
    <row r="368" spans="1:14" x14ac:dyDescent="0.2">
      <c r="A368" s="282" t="s">
        <v>363</v>
      </c>
      <c r="B368" s="302">
        <f>SUM(B366:B367)</f>
        <v>8.1877197973019467</v>
      </c>
      <c r="C368" s="299" t="str">
        <f>CONCATENATE("(",ROUND((B368/$H368)*100,1),")")</f>
        <v>(52)</v>
      </c>
      <c r="D368" s="302">
        <f>SUM(D366:D367)</f>
        <v>4.4191815604720137</v>
      </c>
      <c r="E368" s="299" t="str">
        <f>CONCATENATE("(",ROUND((D368/$H368)*100,1),")")</f>
        <v>(28.1)</v>
      </c>
      <c r="F368" s="302">
        <f>SUM(F366:F367)</f>
        <v>3.1260986422260517</v>
      </c>
      <c r="G368" s="299" t="str">
        <f>CONCATENATE("(",ROUND((F368/$H368)*100,1),")")</f>
        <v>(19.9)</v>
      </c>
      <c r="H368" s="302">
        <f>SUM(H366:H367)</f>
        <v>15.733000000000013</v>
      </c>
      <c r="I368" s="299" t="str">
        <f>CONCATENATE("(",ROUND((H368/$H368)*100,1),")")</f>
        <v>(100)</v>
      </c>
      <c r="K368" s="302">
        <f t="shared" si="276"/>
        <v>1.4215969038394505</v>
      </c>
      <c r="L368" s="302">
        <f t="shared" si="277"/>
        <v>0.66781346176426482</v>
      </c>
      <c r="M368" s="302">
        <f t="shared" si="278"/>
        <v>0.45958963439627087</v>
      </c>
      <c r="N368" s="302">
        <f t="shared" si="279"/>
        <v>2.5489999999999862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6.0098273428919846</v>
      </c>
      <c r="C371" s="299" t="str">
        <f>CONCATENATE("(",ROUND((B371/$H373)*100,1),")")</f>
        <v>(32.9)</v>
      </c>
      <c r="D371" s="302">
        <f>'Ind T6'!R153</f>
        <v>1.8812128818071288</v>
      </c>
      <c r="E371" s="299" t="str">
        <f>CONCATENATE("(",ROUND((D371/$H373)*100,1),")")</f>
        <v>(10.3)</v>
      </c>
      <c r="F371" s="302">
        <f>'Ind T6'!S153</f>
        <v>1.6789643046894653</v>
      </c>
      <c r="G371" s="299" t="str">
        <f>CONCATENATE("(",ROUND((F371/$H373)*100,1),")")</f>
        <v>(9.2)</v>
      </c>
      <c r="H371" s="302">
        <f>SUM(B371,D371,F371)</f>
        <v>9.5700045293885783</v>
      </c>
      <c r="I371" s="299" t="str">
        <f>CONCATENATE("(",ROUND((H371/$H373)*100,1),")")</f>
        <v>(52.3)</v>
      </c>
      <c r="K371" s="302">
        <f>B376-B371</f>
        <v>0.85979628851463019</v>
      </c>
      <c r="L371" s="302">
        <f>D376-D371</f>
        <v>0.24934935093216426</v>
      </c>
      <c r="M371" s="302">
        <f>F376-F371</f>
        <v>0.24639389973555192</v>
      </c>
      <c r="N371" s="302">
        <f>SUM(K371:M371)</f>
        <v>1.3555395391823464</v>
      </c>
    </row>
    <row r="372" spans="1:14" x14ac:dyDescent="0.2">
      <c r="A372" s="282" t="s">
        <v>365</v>
      </c>
      <c r="B372" s="302">
        <f>'Ind T6'!Q152</f>
        <v>3.599489358249413</v>
      </c>
      <c r="C372" s="299" t="str">
        <f>CONCATENATE("(",ROUND((B372/$H373)*100,1),")")</f>
        <v>(19.7)</v>
      </c>
      <c r="D372" s="302">
        <f>'Ind T6'!R152</f>
        <v>3.2057821404291502</v>
      </c>
      <c r="E372" s="299" t="str">
        <f>CONCATENATE("(",ROUND((D372/$H373)*100,1),")")</f>
        <v>(17.5)</v>
      </c>
      <c r="F372" s="302">
        <f>'Ind T6'!S152</f>
        <v>1.9067239719328575</v>
      </c>
      <c r="G372" s="299" t="str">
        <f>CONCATENATE("(",ROUND((F372/$H373)*100,1),")")</f>
        <v>(10.4)</v>
      </c>
      <c r="H372" s="302">
        <f t="shared" ref="H372" si="280">SUM(B372,D372,F372)</f>
        <v>8.71199547061142</v>
      </c>
      <c r="I372" s="299" t="str">
        <f>CONCATENATE("(",ROUND((H372/$H373)*100,1),")")</f>
        <v>(47.7)</v>
      </c>
      <c r="K372" s="302">
        <f t="shared" ref="K372:K373" si="281">B377-B372</f>
        <v>0.60666974242701999</v>
      </c>
      <c r="L372" s="302">
        <f t="shared" ref="L372:L373" si="282">D377-D372</f>
        <v>0.33346386824777019</v>
      </c>
      <c r="M372" s="302">
        <f t="shared" ref="M372:M373" si="283">F377-F372</f>
        <v>0.29232685014285686</v>
      </c>
      <c r="N372" s="302">
        <f t="shared" ref="N372:N373" si="284">SUM(K372:M372)</f>
        <v>1.232460460817647</v>
      </c>
    </row>
    <row r="373" spans="1:14" x14ac:dyDescent="0.2">
      <c r="A373" s="282" t="s">
        <v>363</v>
      </c>
      <c r="B373" s="302">
        <f>SUM(B371:B372)</f>
        <v>9.6093167011413971</v>
      </c>
      <c r="C373" s="299" t="str">
        <f>CONCATENATE("(",ROUND((B373/$H373)*100,1),")")</f>
        <v>(52.6)</v>
      </c>
      <c r="D373" s="302">
        <f>SUM(D371:D372)</f>
        <v>5.0869950222362785</v>
      </c>
      <c r="E373" s="299" t="str">
        <f>CONCATENATE("(",ROUND((D373/$H373)*100,1),")")</f>
        <v>(27.8)</v>
      </c>
      <c r="F373" s="302">
        <f>SUM(F371:F372)</f>
        <v>3.5856882766223226</v>
      </c>
      <c r="G373" s="299" t="str">
        <f>CONCATENATE("(",ROUND((F373/$H373)*100,1),")")</f>
        <v>(19.6)</v>
      </c>
      <c r="H373" s="302">
        <f>SUM(H371:H372)</f>
        <v>18.281999999999996</v>
      </c>
      <c r="I373" s="299" t="str">
        <f>CONCATENATE("(",ROUND((H373/$H373)*100,1),")")</f>
        <v>(100)</v>
      </c>
      <c r="K373" s="302">
        <f t="shared" si="281"/>
        <v>1.4664660309416515</v>
      </c>
      <c r="L373" s="302">
        <f t="shared" si="282"/>
        <v>0.58281321917993445</v>
      </c>
      <c r="M373" s="302">
        <f t="shared" si="283"/>
        <v>0.53872074987840879</v>
      </c>
      <c r="N373" s="302">
        <f t="shared" si="284"/>
        <v>2.5879999999999947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6.8696236314066148</v>
      </c>
      <c r="C376" s="299" t="str">
        <f>CONCATENATE("(",ROUND((B376/$H378)*100,1),")")</f>
        <v>(32.9)</v>
      </c>
      <c r="D376" s="302">
        <f>'Ind T6'!W153</f>
        <v>2.130562232739293</v>
      </c>
      <c r="E376" s="299" t="str">
        <f>CONCATENATE("(",ROUND((D376/$H378)*100,1),")")</f>
        <v>(10.2)</v>
      </c>
      <c r="F376" s="302">
        <f>'Ind T6'!X153</f>
        <v>1.9253582044250173</v>
      </c>
      <c r="G376" s="299" t="str">
        <f>CONCATENATE("(",ROUND((F376/$H378)*100,1),")")</f>
        <v>(9.2)</v>
      </c>
      <c r="H376" s="302">
        <f>SUM(B376,D376,F376)</f>
        <v>10.925544068570925</v>
      </c>
      <c r="I376" s="299" t="str">
        <f>CONCATENATE("(",ROUND((H376/$H378)*100,1),")")</f>
        <v>(52.4)</v>
      </c>
      <c r="K376" s="302">
        <f>B376-B366</f>
        <v>1.7147348386963808</v>
      </c>
      <c r="L376" s="302">
        <f>D376-D366</f>
        <v>0.51379043372972144</v>
      </c>
      <c r="M376" s="302">
        <f>F376-F366</f>
        <v>0.46230676464653464</v>
      </c>
      <c r="N376" s="302">
        <f>SUM(K376:M376)</f>
        <v>2.6908320370726369</v>
      </c>
    </row>
    <row r="377" spans="1:14" x14ac:dyDescent="0.2">
      <c r="A377" s="282" t="s">
        <v>365</v>
      </c>
      <c r="B377" s="302">
        <f>'Ind T6'!V152</f>
        <v>4.2061591006764329</v>
      </c>
      <c r="C377" s="299" t="str">
        <f>CONCATENATE("(",ROUND((B377/$H378)*100,1),")")</f>
        <v>(20.2)</v>
      </c>
      <c r="D377" s="302">
        <f>'Ind T6'!W152</f>
        <v>3.5392460086769204</v>
      </c>
      <c r="E377" s="299" t="str">
        <f>CONCATENATE("(",ROUND((D377/$H378)*100,1),")")</f>
        <v>(17)</v>
      </c>
      <c r="F377" s="302">
        <f>'Ind T6'!X152</f>
        <v>2.1990508220757143</v>
      </c>
      <c r="G377" s="299" t="str">
        <f>CONCATENATE("(",ROUND((F377/$H378)*100,1),")")</f>
        <v>(10.5)</v>
      </c>
      <c r="H377" s="302">
        <f t="shared" ref="H377" si="285">SUM(B377,D377,F377)</f>
        <v>9.9444559314290668</v>
      </c>
      <c r="I377" s="299" t="str">
        <f>CONCATENATE("(",ROUND((H377/$H378)*100,1),")")</f>
        <v>(47.6)</v>
      </c>
      <c r="K377" s="302">
        <f t="shared" ref="K377:K378" si="286">B377-B367</f>
        <v>1.1733280960847203</v>
      </c>
      <c r="L377" s="302">
        <f t="shared" ref="L377:L378" si="287">D377-D367</f>
        <v>0.73683624721447805</v>
      </c>
      <c r="M377" s="302">
        <f t="shared" ref="M377:M378" si="288">F377-F367</f>
        <v>0.53600361962814502</v>
      </c>
      <c r="N377" s="302">
        <f t="shared" ref="N377:N378" si="289">SUM(K377:M377)</f>
        <v>2.4461679629273432</v>
      </c>
    </row>
    <row r="378" spans="1:14" x14ac:dyDescent="0.2">
      <c r="A378" s="282" t="s">
        <v>363</v>
      </c>
      <c r="B378" s="302">
        <f>SUM(B376:B377)</f>
        <v>11.075782732083049</v>
      </c>
      <c r="C378" s="299" t="str">
        <f>CONCATENATE("(",ROUND((B378/$H378)*100,1),")")</f>
        <v>(53.1)</v>
      </c>
      <c r="D378" s="302">
        <f>SUM(D376:D377)</f>
        <v>5.669808241416213</v>
      </c>
      <c r="E378" s="299" t="str">
        <f>CONCATENATE("(",ROUND((D378/$H378)*100,1),")")</f>
        <v>(27.2)</v>
      </c>
      <c r="F378" s="302">
        <f>SUM(F376:F377)</f>
        <v>4.1244090265007314</v>
      </c>
      <c r="G378" s="299" t="str">
        <f>CONCATENATE("(",ROUND((F378/$H378)*100,1),")")</f>
        <v>(19.8)</v>
      </c>
      <c r="H378" s="302">
        <f>SUM(H376:H377)</f>
        <v>20.86999999999999</v>
      </c>
      <c r="I378" s="299" t="str">
        <f>CONCATENATE("(",ROUND((H378/$H378)*100,1),")")</f>
        <v>(100)</v>
      </c>
      <c r="K378" s="302">
        <f t="shared" si="286"/>
        <v>2.888062934781102</v>
      </c>
      <c r="L378" s="302">
        <f t="shared" si="287"/>
        <v>1.2506266809441993</v>
      </c>
      <c r="M378" s="302">
        <f t="shared" si="288"/>
        <v>0.99831038427467966</v>
      </c>
      <c r="N378" s="302">
        <f t="shared" si="289"/>
        <v>5.1369999999999809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3.3469024390082343</v>
      </c>
      <c r="C387" s="299" t="str">
        <f>CONCATENATE("(",ROUND((B387/$H389)*100,1),")")</f>
        <v>(36.1)</v>
      </c>
      <c r="D387" s="302">
        <f>'Ind T6'!M162</f>
        <v>0.54267425800933711</v>
      </c>
      <c r="E387" s="299" t="str">
        <f>CONCATENATE("(",ROUND((D387/$H389)*100,1),")")</f>
        <v>(5.9)</v>
      </c>
      <c r="F387" s="302">
        <f>'Ind T6'!N162</f>
        <v>0.30693975903920029</v>
      </c>
      <c r="G387" s="299" t="str">
        <f>CONCATENATE("(",ROUND((F387/$H389)*100,1),")")</f>
        <v>(3.3)</v>
      </c>
      <c r="H387" s="302">
        <f>SUM(B387,D387,F387)</f>
        <v>4.1965164560567718</v>
      </c>
      <c r="I387" s="299" t="str">
        <f>CONCATENATE("(",ROUND((H387/$H389)*100,1),")")</f>
        <v>(45.3)</v>
      </c>
      <c r="K387" s="302">
        <f>B392-B387</f>
        <v>-7.1047536496440244E-3</v>
      </c>
      <c r="L387" s="302">
        <f>D392-D387</f>
        <v>3.97523762405253E-2</v>
      </c>
      <c r="M387" s="302">
        <f>F392-F387</f>
        <v>5.9435320412118409E-3</v>
      </c>
      <c r="N387" s="302">
        <f>SUM(K387:M387)</f>
        <v>3.8591154632093116E-2</v>
      </c>
    </row>
    <row r="388" spans="1:14" x14ac:dyDescent="0.2">
      <c r="A388" s="282" t="s">
        <v>365</v>
      </c>
      <c r="B388" s="302">
        <f>'Ind T6'!L161</f>
        <v>2.5546269468240781</v>
      </c>
      <c r="C388" s="299" t="str">
        <f>CONCATENATE("(",ROUND((B388/$H389)*100,1),")")</f>
        <v>(27.6)</v>
      </c>
      <c r="D388" s="302">
        <f>'Ind T6'!M161</f>
        <v>2.2663179547456829</v>
      </c>
      <c r="E388" s="299" t="str">
        <f>CONCATENATE("(",ROUND((D388/$H389)*100,1),")")</f>
        <v>(24.5)</v>
      </c>
      <c r="F388" s="302">
        <f>'Ind T6'!N161</f>
        <v>0.24653864237344919</v>
      </c>
      <c r="G388" s="299" t="str">
        <f>CONCATENATE("(",ROUND((F388/$H389)*100,1),")")</f>
        <v>(2.7)</v>
      </c>
      <c r="H388" s="302">
        <f t="shared" ref="H388" si="290">SUM(B388,D388,F388)</f>
        <v>5.0674835439432098</v>
      </c>
      <c r="I388" s="299" t="str">
        <f>CONCATENATE("(",ROUND((H388/$H389)*100,1),")")</f>
        <v>(54.7)</v>
      </c>
      <c r="K388" s="302">
        <f t="shared" ref="K388:K389" si="291">B393-B388</f>
        <v>4.6998847300142366E-2</v>
      </c>
      <c r="L388" s="302">
        <f t="shared" ref="L388:L389" si="292">D393-D388</f>
        <v>4.651140025605649E-2</v>
      </c>
      <c r="M388" s="302">
        <f t="shared" ref="M388:M389" si="293">F393-F388</f>
        <v>4.8985978117109252E-3</v>
      </c>
      <c r="N388" s="302">
        <f t="shared" ref="N388:N389" si="294">SUM(K388:M388)</f>
        <v>9.8408845367909781E-2</v>
      </c>
    </row>
    <row r="389" spans="1:14" x14ac:dyDescent="0.2">
      <c r="A389" s="282" t="s">
        <v>363</v>
      </c>
      <c r="B389" s="302">
        <f>SUM(B387:B388)</f>
        <v>5.9015293858323119</v>
      </c>
      <c r="C389" s="299" t="str">
        <f>CONCATENATE("(",ROUND((B389/$H389)*100,1),")")</f>
        <v>(63.7)</v>
      </c>
      <c r="D389" s="302">
        <f>SUM(D387:D388)</f>
        <v>2.8089922127550198</v>
      </c>
      <c r="E389" s="299" t="str">
        <f>CONCATENATE("(",ROUND((D389/$H389)*100,1),")")</f>
        <v>(30.3)</v>
      </c>
      <c r="F389" s="302">
        <f>SUM(F387:F388)</f>
        <v>0.55347840141264948</v>
      </c>
      <c r="G389" s="299" t="str">
        <f>CONCATENATE("(",ROUND((F389/$H389)*100,1),")")</f>
        <v>(6)</v>
      </c>
      <c r="H389" s="302">
        <f>SUM(H387:H388)</f>
        <v>9.2639999999999816</v>
      </c>
      <c r="I389" s="299" t="str">
        <f>CONCATENATE("(",ROUND((H389/$H389)*100,1),")")</f>
        <v>(100)</v>
      </c>
      <c r="K389" s="302">
        <f t="shared" si="291"/>
        <v>3.9894093650499229E-2</v>
      </c>
      <c r="L389" s="302">
        <f t="shared" si="292"/>
        <v>8.6263776496581901E-2</v>
      </c>
      <c r="M389" s="302">
        <f t="shared" si="293"/>
        <v>1.0842129852922766E-2</v>
      </c>
      <c r="N389" s="302">
        <f t="shared" si="294"/>
        <v>0.1370000000000039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3.3397976853585902</v>
      </c>
      <c r="C392" s="299" t="str">
        <f>CONCATENATE("(",ROUND((B392/$H394)*100,1),")")</f>
        <v>(35.5)</v>
      </c>
      <c r="D392" s="302">
        <f>'Ind T6'!R162</f>
        <v>0.58242663424986241</v>
      </c>
      <c r="E392" s="299" t="str">
        <f>CONCATENATE("(",ROUND((D392/$H394)*100,1),")")</f>
        <v>(6.2)</v>
      </c>
      <c r="F392" s="302">
        <f>'Ind T6'!S162</f>
        <v>0.31288329108041213</v>
      </c>
      <c r="G392" s="299" t="str">
        <f>CONCATENATE("(",ROUND((F392/$H394)*100,1),")")</f>
        <v>(3.3)</v>
      </c>
      <c r="H392" s="302">
        <f>SUM(B392,D392,F392)</f>
        <v>4.235107610688865</v>
      </c>
      <c r="I392" s="299" t="str">
        <f>CONCATENATE("(",ROUND((H392/$H394)*100,1),")")</f>
        <v>(45)</v>
      </c>
      <c r="K392" s="302">
        <f>B397-B392</f>
        <v>-0.10431477214526996</v>
      </c>
      <c r="L392" s="302">
        <f>D397-D392</f>
        <v>6.6505181017034398E-2</v>
      </c>
      <c r="M392" s="302">
        <f>F397-F392</f>
        <v>6.5115790588645139E-3</v>
      </c>
      <c r="N392" s="302">
        <f>SUM(K392:M392)</f>
        <v>-3.1298012069371051E-2</v>
      </c>
    </row>
    <row r="393" spans="1:14" x14ac:dyDescent="0.2">
      <c r="A393" s="282" t="s">
        <v>365</v>
      </c>
      <c r="B393" s="302">
        <f>'Ind T6'!Q161</f>
        <v>2.6016257941242205</v>
      </c>
      <c r="C393" s="299" t="str">
        <f>CONCATENATE("(",ROUND((B393/$H394)*100,1),")")</f>
        <v>(27.7)</v>
      </c>
      <c r="D393" s="302">
        <f>'Ind T6'!R161</f>
        <v>2.3128293550017394</v>
      </c>
      <c r="E393" s="299" t="str">
        <f>CONCATENATE("(",ROUND((D393/$H394)*100,1),")")</f>
        <v>(24.6)</v>
      </c>
      <c r="F393" s="302">
        <f>'Ind T6'!S161</f>
        <v>0.25143724018516012</v>
      </c>
      <c r="G393" s="299" t="str">
        <f>CONCATENATE("(",ROUND((F393/$H394)*100,1),")")</f>
        <v>(2.7)</v>
      </c>
      <c r="H393" s="302">
        <f t="shared" ref="H393" si="295">SUM(B393,D393,F393)</f>
        <v>5.1658923893111197</v>
      </c>
      <c r="I393" s="299" t="str">
        <f>CONCATENATE("(",ROUND((H393/$H394)*100,1),")")</f>
        <v>(55)</v>
      </c>
      <c r="K393" s="302">
        <f t="shared" ref="K393:K394" si="296">B398-B393</f>
        <v>2.5815574545269282E-2</v>
      </c>
      <c r="L393" s="302">
        <f t="shared" ref="L393:L394" si="297">D398-D393</f>
        <v>2.3953022712050576E-2</v>
      </c>
      <c r="M393" s="302">
        <f t="shared" ref="M393:M394" si="298">F398-F393</f>
        <v>4.5294148120719746E-3</v>
      </c>
      <c r="N393" s="302">
        <f t="shared" ref="N393:N394" si="299">SUM(K393:M393)</f>
        <v>5.4298012069391832E-2</v>
      </c>
    </row>
    <row r="394" spans="1:14" x14ac:dyDescent="0.2">
      <c r="A394" s="282" t="s">
        <v>363</v>
      </c>
      <c r="B394" s="302">
        <f>SUM(B392:B393)</f>
        <v>5.9414234794828111</v>
      </c>
      <c r="C394" s="299" t="str">
        <f>CONCATENATE("(",ROUND((B394/$H394)*100,1),")")</f>
        <v>(63.2)</v>
      </c>
      <c r="D394" s="302">
        <f>SUM(D392:D393)</f>
        <v>2.8952559892516017</v>
      </c>
      <c r="E394" s="299" t="str">
        <f>CONCATENATE("(",ROUND((D394/$H394)*100,1),")")</f>
        <v>(30.8)</v>
      </c>
      <c r="F394" s="302">
        <f>SUM(F392:F393)</f>
        <v>0.56432053126557224</v>
      </c>
      <c r="G394" s="299" t="str">
        <f>CONCATENATE("(",ROUND((F394/$H394)*100,1),")")</f>
        <v>(6)</v>
      </c>
      <c r="H394" s="302">
        <f>SUM(H392:H393)</f>
        <v>9.4009999999999856</v>
      </c>
      <c r="I394" s="299" t="str">
        <f>CONCATENATE("(",ROUND((H394/$H394)*100,1),")")</f>
        <v>(100)</v>
      </c>
      <c r="K394" s="302">
        <f t="shared" si="296"/>
        <v>-7.8499197600001125E-2</v>
      </c>
      <c r="L394" s="302">
        <f t="shared" si="297"/>
        <v>9.0458203729085085E-2</v>
      </c>
      <c r="M394" s="302">
        <f t="shared" si="298"/>
        <v>1.1040993870936489E-2</v>
      </c>
      <c r="N394" s="302">
        <f t="shared" si="299"/>
        <v>2.3000000000020449E-2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3.2354829132133203</v>
      </c>
      <c r="C397" s="299" t="str">
        <f>CONCATENATE("(",ROUND((B397/$H399)*100,1),")")</f>
        <v>(34.3)</v>
      </c>
      <c r="D397" s="302">
        <f>'Ind T6'!W162</f>
        <v>0.64893181526689681</v>
      </c>
      <c r="E397" s="299" t="str">
        <f>CONCATENATE("(",ROUND((D397/$H399)*100,1),")")</f>
        <v>(6.9)</v>
      </c>
      <c r="F397" s="302">
        <f>'Ind T6'!X162</f>
        <v>0.31939487013927664</v>
      </c>
      <c r="G397" s="299" t="str">
        <f>CONCATENATE("(",ROUND((F397/$H399)*100,1),")")</f>
        <v>(3.4)</v>
      </c>
      <c r="H397" s="302">
        <f>SUM(B397,D397,F397)</f>
        <v>4.2038095986194941</v>
      </c>
      <c r="I397" s="299" t="str">
        <f>CONCATENATE("(",ROUND((H397/$H399)*100,1),")")</f>
        <v>(44.6)</v>
      </c>
      <c r="K397" s="302">
        <f>B397-B387</f>
        <v>-0.11141952579491399</v>
      </c>
      <c r="L397" s="302">
        <f>D397-D387</f>
        <v>0.1062575572575597</v>
      </c>
      <c r="M397" s="302">
        <f>F397-F387</f>
        <v>1.2455111100076355E-2</v>
      </c>
      <c r="N397" s="302">
        <f>SUM(K397:M397)</f>
        <v>7.2931425627220658E-3</v>
      </c>
    </row>
    <row r="398" spans="1:14" x14ac:dyDescent="0.2">
      <c r="A398" s="282" t="s">
        <v>365</v>
      </c>
      <c r="B398" s="302">
        <f>'Ind T6'!V161</f>
        <v>2.6274413686694897</v>
      </c>
      <c r="C398" s="299" t="str">
        <f>CONCATENATE("(",ROUND((B398/$H399)*100,1),")")</f>
        <v>(27.9)</v>
      </c>
      <c r="D398" s="302">
        <f>'Ind T6'!W161</f>
        <v>2.3367823777137899</v>
      </c>
      <c r="E398" s="299" t="str">
        <f>CONCATENATE("(",ROUND((D398/$H399)*100,1),")")</f>
        <v>(24.8)</v>
      </c>
      <c r="F398" s="302">
        <f>'Ind T6'!X161</f>
        <v>0.25596665499723209</v>
      </c>
      <c r="G398" s="299" t="str">
        <f>CONCATENATE("(",ROUND((F398/$H399)*100,1),")")</f>
        <v>(2.7)</v>
      </c>
      <c r="H398" s="302">
        <f t="shared" ref="H398" si="300">SUM(B398,D398,F398)</f>
        <v>5.2201904013805116</v>
      </c>
      <c r="I398" s="299" t="str">
        <f>CONCATENATE("(",ROUND((H398/$H399)*100,1),")")</f>
        <v>(55.4)</v>
      </c>
      <c r="K398" s="302">
        <f t="shared" ref="K398:K399" si="301">B398-B388</f>
        <v>7.2814421845411648E-2</v>
      </c>
      <c r="L398" s="302">
        <f t="shared" ref="L398:L399" si="302">D398-D388</f>
        <v>7.0464422968107066E-2</v>
      </c>
      <c r="M398" s="302">
        <f t="shared" ref="M398:M399" si="303">F398-F388</f>
        <v>9.4280126237828998E-3</v>
      </c>
      <c r="N398" s="302">
        <f t="shared" ref="N398:N399" si="304">SUM(K398:M398)</f>
        <v>0.15270685743730161</v>
      </c>
    </row>
    <row r="399" spans="1:14" x14ac:dyDescent="0.2">
      <c r="A399" s="282" t="s">
        <v>363</v>
      </c>
      <c r="B399" s="302">
        <f>SUM(B397:B398)</f>
        <v>5.86292428188281</v>
      </c>
      <c r="C399" s="299" t="str">
        <f>CONCATENATE("(",ROUND((B399/$H399)*100,1),")")</f>
        <v>(62.2)</v>
      </c>
      <c r="D399" s="302">
        <f>SUM(D397:D398)</f>
        <v>2.9857141929806867</v>
      </c>
      <c r="E399" s="299" t="str">
        <f>CONCATENATE("(",ROUND((D399/$H399)*100,1),")")</f>
        <v>(31.7)</v>
      </c>
      <c r="F399" s="302">
        <f>SUM(F397:F398)</f>
        <v>0.57536152513650873</v>
      </c>
      <c r="G399" s="299" t="str">
        <f>CONCATENATE("(",ROUND((F399/$H399)*100,1),")")</f>
        <v>(6.1)</v>
      </c>
      <c r="H399" s="302">
        <f>SUM(H397:H398)</f>
        <v>9.4240000000000066</v>
      </c>
      <c r="I399" s="299" t="str">
        <f>CONCATENATE("(",ROUND((H399/$H399)*100,1),")")</f>
        <v>(100)</v>
      </c>
      <c r="K399" s="302">
        <f t="shared" si="301"/>
        <v>-3.8605103949501895E-2</v>
      </c>
      <c r="L399" s="302">
        <f t="shared" si="302"/>
        <v>0.17672198022566699</v>
      </c>
      <c r="M399" s="302">
        <f t="shared" si="303"/>
        <v>2.1883123723859255E-2</v>
      </c>
      <c r="N399" s="302">
        <f t="shared" si="304"/>
        <v>0.16000000000002434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3.6338045774330912</v>
      </c>
      <c r="C408" s="299" t="str">
        <f>CONCATENATE("(",ROUND((B408/$H410)*100,1),")")</f>
        <v>(17.8)</v>
      </c>
      <c r="D408" s="302">
        <f>'Ind T6'!M171</f>
        <v>1.4499189205160297</v>
      </c>
      <c r="E408" s="299" t="str">
        <f>CONCATENATE("(",ROUND((D408/$H410)*100,1),")")</f>
        <v>(7.1)</v>
      </c>
      <c r="F408" s="302">
        <f>'Ind T6'!N171</f>
        <v>0.38083100305026552</v>
      </c>
      <c r="G408" s="299" t="str">
        <f>CONCATENATE("(",ROUND((F408/$H410)*100,1),")")</f>
        <v>(1.9)</v>
      </c>
      <c r="H408" s="302">
        <f>SUM(B408,D408,F408)</f>
        <v>5.4645545009993866</v>
      </c>
      <c r="I408" s="299" t="str">
        <f>CONCATENATE("(",ROUND((H408/$H410)*100,1),")")</f>
        <v>(26.8)</v>
      </c>
      <c r="K408" s="302">
        <f>B413-B408</f>
        <v>4.7487956920258423E-2</v>
      </c>
      <c r="L408" s="302">
        <f>D413-D408</f>
        <v>5.8349772285063439E-2</v>
      </c>
      <c r="M408" s="302">
        <f>F413-F408</f>
        <v>1.768464695906119E-2</v>
      </c>
      <c r="N408" s="302">
        <f>SUM(K408:M408)</f>
        <v>0.12352237616438305</v>
      </c>
    </row>
    <row r="409" spans="1:14" x14ac:dyDescent="0.2">
      <c r="A409" s="282" t="s">
        <v>365</v>
      </c>
      <c r="B409" s="302">
        <f>'Ind T6'!L170</f>
        <v>5.2381098949479474</v>
      </c>
      <c r="C409" s="299" t="str">
        <f>CONCATENATE("(",ROUND((B409/$H410)*100,1),")")</f>
        <v>(25.7)</v>
      </c>
      <c r="D409" s="302">
        <f>'Ind T6'!M170</f>
        <v>8.2276837763391022</v>
      </c>
      <c r="E409" s="299" t="str">
        <f>CONCATENATE("(",ROUND((D409/$H410)*100,1),")")</f>
        <v>(40.4)</v>
      </c>
      <c r="F409" s="302">
        <f>'Ind T6'!N170</f>
        <v>1.4316518277135644</v>
      </c>
      <c r="G409" s="299" t="str">
        <f>CONCATENATE("(",ROUND((F409/$H410)*100,1),")")</f>
        <v>(7)</v>
      </c>
      <c r="H409" s="302">
        <f t="shared" ref="H409" si="305">SUM(B409,D409,F409)</f>
        <v>14.897445499000613</v>
      </c>
      <c r="I409" s="299" t="str">
        <f>CONCATENATE("(",ROUND((H409/$H410)*100,1),")")</f>
        <v>(73.2)</v>
      </c>
      <c r="K409" s="302">
        <f t="shared" ref="K409:K410" si="306">B414-B409</f>
        <v>0.25818352987034743</v>
      </c>
      <c r="L409" s="302">
        <f t="shared" ref="L409:L410" si="307">D414-D409</f>
        <v>3.603257319868014E-2</v>
      </c>
      <c r="M409" s="302">
        <f t="shared" ref="M409:M410" si="308">F414-F409</f>
        <v>5.426152076657087E-2</v>
      </c>
      <c r="N409" s="302">
        <f t="shared" ref="N409:N410" si="309">SUM(K409:M409)</f>
        <v>0.34847762383559844</v>
      </c>
    </row>
    <row r="410" spans="1:14" x14ac:dyDescent="0.2">
      <c r="A410" s="282" t="s">
        <v>363</v>
      </c>
      <c r="B410" s="302">
        <f>SUM(B408:B409)</f>
        <v>8.8719144723810395</v>
      </c>
      <c r="C410" s="299" t="str">
        <f>CONCATENATE("(",ROUND((B410/$H410)*100,1),")")</f>
        <v>(43.6)</v>
      </c>
      <c r="D410" s="302">
        <f>SUM(D408:D409)</f>
        <v>9.6776026968551321</v>
      </c>
      <c r="E410" s="299" t="str">
        <f>CONCATENATE("(",ROUND((D410/$H410)*100,1),")")</f>
        <v>(47.5)</v>
      </c>
      <c r="F410" s="302">
        <f>SUM(F408:F409)</f>
        <v>1.8124828307638299</v>
      </c>
      <c r="G410" s="299" t="str">
        <f>CONCATENATE("(",ROUND((F410/$H410)*100,1),")")</f>
        <v>(8.9)</v>
      </c>
      <c r="H410" s="302">
        <f>SUM(H408:H409)</f>
        <v>20.361999999999998</v>
      </c>
      <c r="I410" s="299" t="str">
        <f>CONCATENATE("(",ROUND((H410/$H410)*100,1),")")</f>
        <v>(100)</v>
      </c>
      <c r="K410" s="302">
        <f t="shared" si="306"/>
        <v>0.30567148679060452</v>
      </c>
      <c r="L410" s="302">
        <f t="shared" si="307"/>
        <v>9.4382345483744245E-2</v>
      </c>
      <c r="M410" s="302">
        <f t="shared" si="308"/>
        <v>7.1946167725632115E-2</v>
      </c>
      <c r="N410" s="302">
        <f t="shared" si="309"/>
        <v>0.47199999999998088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3.6812925343533496</v>
      </c>
      <c r="C413" s="299" t="str">
        <f>CONCATENATE("(",ROUND((B413/$H415)*100,1),")")</f>
        <v>(17.7)</v>
      </c>
      <c r="D413" s="302">
        <f>'Ind T6'!R171</f>
        <v>1.5082686928010931</v>
      </c>
      <c r="E413" s="299" t="str">
        <f>CONCATENATE("(",ROUND((D413/$H415)*100,1),")")</f>
        <v>(7.2)</v>
      </c>
      <c r="F413" s="302">
        <f>'Ind T6'!S171</f>
        <v>0.39851565000932671</v>
      </c>
      <c r="G413" s="299" t="str">
        <f>CONCATENATE("(",ROUND((F413/$H415)*100,1),")")</f>
        <v>(1.9)</v>
      </c>
      <c r="H413" s="302">
        <f>SUM(B413,D413,F413)</f>
        <v>5.5880768771637692</v>
      </c>
      <c r="I413" s="299" t="str">
        <f>CONCATENATE("(",ROUND((H413/$H415)*100,1),")")</f>
        <v>(26.8)</v>
      </c>
      <c r="K413" s="302">
        <f>B418-B413</f>
        <v>0.16125750191493537</v>
      </c>
      <c r="L413" s="302">
        <f>D418-D413</f>
        <v>0.14178646239065062</v>
      </c>
      <c r="M413" s="302">
        <f>F418-F413</f>
        <v>4.1357665246196551E-2</v>
      </c>
      <c r="N413" s="302">
        <f>SUM(K413:M413)</f>
        <v>0.34440162955178255</v>
      </c>
    </row>
    <row r="414" spans="1:14" x14ac:dyDescent="0.2">
      <c r="A414" s="282" t="s">
        <v>365</v>
      </c>
      <c r="B414" s="302">
        <f>'Ind T6'!Q170</f>
        <v>5.4962934248182949</v>
      </c>
      <c r="C414" s="299" t="str">
        <f>CONCATENATE("(",ROUND((B414/$H415)*100,1),")")</f>
        <v>(26.4)</v>
      </c>
      <c r="D414" s="302">
        <f>'Ind T6'!R170</f>
        <v>8.2637163495377823</v>
      </c>
      <c r="E414" s="299" t="str">
        <f>CONCATENATE("(",ROUND((D414/$H415)*100,1),")")</f>
        <v>(39.7)</v>
      </c>
      <c r="F414" s="302">
        <f>'Ind T6'!S170</f>
        <v>1.4859133484801352</v>
      </c>
      <c r="G414" s="299" t="str">
        <f>CONCATENATE("(",ROUND((F414/$H415)*100,1),")")</f>
        <v>(7.1)</v>
      </c>
      <c r="H414" s="302">
        <f t="shared" ref="H414" si="310">SUM(B414,D414,F414)</f>
        <v>15.245923122836214</v>
      </c>
      <c r="I414" s="299" t="str">
        <f>CONCATENATE("(",ROUND((H414/$H415)*100,1),")")</f>
        <v>(73.2)</v>
      </c>
      <c r="K414" s="302">
        <f t="shared" ref="K414:K415" si="311">B419-B414</f>
        <v>0.66235716629172359</v>
      </c>
      <c r="L414" s="302">
        <f t="shared" ref="L414:L415" si="312">D419-D414</f>
        <v>0.20076967195234907</v>
      </c>
      <c r="M414" s="302">
        <f t="shared" ref="M414:M415" si="313">F419-F414</f>
        <v>0.10747153220416483</v>
      </c>
      <c r="N414" s="302">
        <f t="shared" ref="N414:N415" si="314">SUM(K414:M414)</f>
        <v>0.97059837044823749</v>
      </c>
    </row>
    <row r="415" spans="1:14" x14ac:dyDescent="0.2">
      <c r="A415" s="282" t="s">
        <v>363</v>
      </c>
      <c r="B415" s="302">
        <f>SUM(B413:B414)</f>
        <v>9.177585959171644</v>
      </c>
      <c r="C415" s="299" t="str">
        <f>CONCATENATE("(",ROUND((B415/$H415)*100,1),")")</f>
        <v>(44.1)</v>
      </c>
      <c r="D415" s="302">
        <f>SUM(D413:D414)</f>
        <v>9.7719850423388763</v>
      </c>
      <c r="E415" s="299" t="str">
        <f>CONCATENATE("(",ROUND((D415/$H415)*100,1),")")</f>
        <v>(46.9)</v>
      </c>
      <c r="F415" s="302">
        <f>SUM(F413:F414)</f>
        <v>1.884428998489462</v>
      </c>
      <c r="G415" s="299" t="str">
        <f>CONCATENATE("(",ROUND((F415/$H415)*100,1),")")</f>
        <v>(9)</v>
      </c>
      <c r="H415" s="302">
        <f>SUM(H413:H414)</f>
        <v>20.833999999999982</v>
      </c>
      <c r="I415" s="299" t="str">
        <f>CONCATENATE("(",ROUND((H415/$H415)*100,1),")")</f>
        <v>(100)</v>
      </c>
      <c r="K415" s="302">
        <f t="shared" si="311"/>
        <v>0.82361466820665896</v>
      </c>
      <c r="L415" s="302">
        <f t="shared" si="312"/>
        <v>0.34255613434299903</v>
      </c>
      <c r="M415" s="302">
        <f t="shared" si="313"/>
        <v>0.14882919745036149</v>
      </c>
      <c r="N415" s="302">
        <f t="shared" si="314"/>
        <v>1.3150000000000195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3.842550036268285</v>
      </c>
      <c r="C418" s="299" t="str">
        <f>CONCATENATE("(",ROUND((B418/$H420)*100,1),")")</f>
        <v>(17.3)</v>
      </c>
      <c r="D418" s="302">
        <f>'Ind T6'!W171</f>
        <v>1.6500551551917437</v>
      </c>
      <c r="E418" s="299" t="str">
        <f>CONCATENATE("(",ROUND((D418/$H420)*100,1),")")</f>
        <v>(7.4)</v>
      </c>
      <c r="F418" s="302">
        <f>'Ind T6'!X171</f>
        <v>0.43987331525552326</v>
      </c>
      <c r="G418" s="299" t="str">
        <f>CONCATENATE("(",ROUND((F418/$H420)*100,1),")")</f>
        <v>(2)</v>
      </c>
      <c r="H418" s="302">
        <f>SUM(B418,D418,F418)</f>
        <v>5.9324785067155519</v>
      </c>
      <c r="I418" s="299" t="str">
        <f>CONCATENATE("(",ROUND((H418/$H420)*100,1),")")</f>
        <v>(26.8)</v>
      </c>
      <c r="K418" s="302">
        <f>B418-B408</f>
        <v>0.2087454588351938</v>
      </c>
      <c r="L418" s="302">
        <f>D418-D408</f>
        <v>0.20013623467571406</v>
      </c>
      <c r="M418" s="302">
        <f>F418-F408</f>
        <v>5.9042312205257741E-2</v>
      </c>
      <c r="N418" s="302">
        <f>SUM(K418:M418)</f>
        <v>0.4679240057161656</v>
      </c>
    </row>
    <row r="419" spans="1:14" x14ac:dyDescent="0.2">
      <c r="A419" s="282" t="s">
        <v>365</v>
      </c>
      <c r="B419" s="302">
        <f>'Ind T6'!V170</f>
        <v>6.1586505911100184</v>
      </c>
      <c r="C419" s="299" t="str">
        <f>CONCATENATE("(",ROUND((B419/$H420)*100,1),")")</f>
        <v>(27.8)</v>
      </c>
      <c r="D419" s="302">
        <f>'Ind T6'!W170</f>
        <v>8.4644860214901314</v>
      </c>
      <c r="E419" s="299" t="str">
        <f>CONCATENATE("(",ROUND((D419/$H420)*100,1),")")</f>
        <v>(38.2)</v>
      </c>
      <c r="F419" s="302">
        <f>'Ind T6'!X170</f>
        <v>1.5933848806843001</v>
      </c>
      <c r="G419" s="299" t="str">
        <f>CONCATENATE("(",ROUND((F419/$H420)*100,1),")")</f>
        <v>(7.2)</v>
      </c>
      <c r="H419" s="302">
        <f t="shared" ref="H419" si="315">SUM(B419,D419,F419)</f>
        <v>16.21652149328445</v>
      </c>
      <c r="I419" s="299" t="str">
        <f>CONCATENATE("(",ROUND((H419/$H420)*100,1),")")</f>
        <v>(73.2)</v>
      </c>
      <c r="K419" s="302">
        <f t="shared" ref="K419:K420" si="316">B419-B409</f>
        <v>0.92054069616207101</v>
      </c>
      <c r="L419" s="302">
        <f t="shared" ref="L419:L420" si="317">D419-D409</f>
        <v>0.23680224515102921</v>
      </c>
      <c r="M419" s="302">
        <f t="shared" ref="M419:M420" si="318">F419-F409</f>
        <v>0.1617330529707357</v>
      </c>
      <c r="N419" s="302">
        <f t="shared" ref="N419:N420" si="319">SUM(K419:M419)</f>
        <v>1.3190759942838359</v>
      </c>
    </row>
    <row r="420" spans="1:14" x14ac:dyDescent="0.2">
      <c r="A420" s="282" t="s">
        <v>363</v>
      </c>
      <c r="B420" s="302">
        <f>SUM(B418:B419)</f>
        <v>10.001200627378303</v>
      </c>
      <c r="C420" s="299" t="str">
        <f>CONCATENATE("(",ROUND((B420/$H420)*100,1),")")</f>
        <v>(45.2)</v>
      </c>
      <c r="D420" s="302">
        <f>SUM(D418:D419)</f>
        <v>10.114541176681875</v>
      </c>
      <c r="E420" s="299" t="str">
        <f>CONCATENATE("(",ROUND((D420/$H420)*100,1),")")</f>
        <v>(45.7)</v>
      </c>
      <c r="F420" s="302">
        <f>SUM(F418:F419)</f>
        <v>2.0332581959398235</v>
      </c>
      <c r="G420" s="299" t="str">
        <f>CONCATENATE("(",ROUND((F420/$H420)*100,1),")")</f>
        <v>(9.2)</v>
      </c>
      <c r="H420" s="302">
        <f>SUM(H418:H419)</f>
        <v>22.149000000000001</v>
      </c>
      <c r="I420" s="299" t="str">
        <f>CONCATENATE("(",ROUND((H420/$H420)*100,1),")")</f>
        <v>(100)</v>
      </c>
      <c r="K420" s="302">
        <f t="shared" si="316"/>
        <v>1.1292861549972635</v>
      </c>
      <c r="L420" s="302">
        <f t="shared" si="317"/>
        <v>0.43693847982674328</v>
      </c>
      <c r="M420" s="302">
        <f t="shared" si="318"/>
        <v>0.22077536517599361</v>
      </c>
      <c r="N420" s="302">
        <f t="shared" si="319"/>
        <v>1.7870000000000004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4.4646406288242426</v>
      </c>
      <c r="C429" s="299" t="str">
        <f>CONCATENATE("(",ROUND((B429/$H431)*100,1),")")</f>
        <v>(13)</v>
      </c>
      <c r="D429" s="302">
        <f>'Ind T6'!M180</f>
        <v>1.8108486379210258</v>
      </c>
      <c r="E429" s="299" t="str">
        <f>CONCATENATE("(",ROUND((D429/$H431)*100,1),")")</f>
        <v>(5.3)</v>
      </c>
      <c r="F429" s="302">
        <f>'Ind T6'!N180</f>
        <v>1.2428398574441328</v>
      </c>
      <c r="G429" s="299" t="str">
        <f>CONCATENATE("(",ROUND((F429/$H431)*100,1),")")</f>
        <v>(3.6)</v>
      </c>
      <c r="H429" s="302">
        <f>SUM(B429,D429,F429)</f>
        <v>7.5183291241894006</v>
      </c>
      <c r="I429" s="299" t="str">
        <f>CONCATENATE("(",ROUND((H429/$H431)*100,1),")")</f>
        <v>(21.9)</v>
      </c>
      <c r="K429" s="302">
        <f>B434-B429</f>
        <v>0.34049111141721511</v>
      </c>
      <c r="L429" s="302">
        <f>D434-D429</f>
        <v>0.16726542347612572</v>
      </c>
      <c r="M429" s="302">
        <f>F434-F429</f>
        <v>4.9980074946566866E-2</v>
      </c>
      <c r="N429" s="302">
        <f>SUM(K429:M429)</f>
        <v>0.55773660983990769</v>
      </c>
    </row>
    <row r="430" spans="1:14" x14ac:dyDescent="0.2">
      <c r="A430" s="282" t="s">
        <v>365</v>
      </c>
      <c r="B430" s="302">
        <f>'Ind T6'!L179</f>
        <v>11.744406065385384</v>
      </c>
      <c r="C430" s="299" t="str">
        <f>CONCATENATE("(",ROUND((B430/$H431)*100,1),")")</f>
        <v>(34.2)</v>
      </c>
      <c r="D430" s="302">
        <f>'Ind T6'!M179</f>
        <v>13.03323631100591</v>
      </c>
      <c r="E430" s="299" t="str">
        <f>CONCATENATE("(",ROUND((D430/$H431)*100,1),")")</f>
        <v>(37.9)</v>
      </c>
      <c r="F430" s="302">
        <f>'Ind T6'!N179</f>
        <v>2.0940284994193221</v>
      </c>
      <c r="G430" s="299" t="str">
        <f>CONCATENATE("(",ROUND((F430/$H431)*100,1),")")</f>
        <v>(6.1)</v>
      </c>
      <c r="H430" s="302">
        <f t="shared" ref="H430" si="320">SUM(B430,D430,F430)</f>
        <v>26.871670875810615</v>
      </c>
      <c r="I430" s="299" t="str">
        <f>CONCATENATE("(",ROUND((H430/$H431)*100,1),")")</f>
        <v>(78.1)</v>
      </c>
      <c r="K430" s="302">
        <f t="shared" ref="K430:K431" si="321">B435-B430</f>
        <v>1.1643287514819853</v>
      </c>
      <c r="L430" s="302">
        <f t="shared" ref="L430:L431" si="322">D435-D430</f>
        <v>0.49638933827070275</v>
      </c>
      <c r="M430" s="302">
        <f t="shared" ref="M430:M431" si="323">F435-F430</f>
        <v>0.26754530040738045</v>
      </c>
      <c r="N430" s="302">
        <f t="shared" ref="N430:N431" si="324">SUM(K430:M430)</f>
        <v>1.9282633901600685</v>
      </c>
    </row>
    <row r="431" spans="1:14" x14ac:dyDescent="0.2">
      <c r="A431" s="282" t="s">
        <v>363</v>
      </c>
      <c r="B431" s="302">
        <f>SUM(B429:B430)</f>
        <v>16.209046694209626</v>
      </c>
      <c r="C431" s="299" t="str">
        <f>CONCATENATE("(",ROUND((B431/$H431)*100,1),")")</f>
        <v>(47.1)</v>
      </c>
      <c r="D431" s="302">
        <f>SUM(D429:D430)</f>
        <v>14.844084948926936</v>
      </c>
      <c r="E431" s="299" t="str">
        <f>CONCATENATE("(",ROUND((D431/$H431)*100,1),")")</f>
        <v>(43.2)</v>
      </c>
      <c r="F431" s="302">
        <f>SUM(F429:F430)</f>
        <v>3.3368683568634552</v>
      </c>
      <c r="G431" s="299" t="str">
        <f>CONCATENATE("(",ROUND((F431/$H431)*100,1),")")</f>
        <v>(9.7)</v>
      </c>
      <c r="H431" s="302">
        <f>SUM(H429:H430)</f>
        <v>34.390000000000015</v>
      </c>
      <c r="I431" s="299" t="str">
        <f>CONCATENATE("(",ROUND((H431/$H431)*100,1),")")</f>
        <v>(100)</v>
      </c>
      <c r="K431" s="302">
        <f t="shared" si="321"/>
        <v>1.5048198628992004</v>
      </c>
      <c r="L431" s="302">
        <f t="shared" si="322"/>
        <v>0.66365476174682847</v>
      </c>
      <c r="M431" s="302">
        <f t="shared" si="323"/>
        <v>0.31752537535394687</v>
      </c>
      <c r="N431" s="302">
        <f t="shared" si="324"/>
        <v>2.4859999999999758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4.8051317402414577</v>
      </c>
      <c r="C434" s="299" t="str">
        <f>CONCATENATE("(",ROUND((B434/$H436)*100,1),")")</f>
        <v>(13)</v>
      </c>
      <c r="D434" s="302">
        <f>'Ind T6'!R180</f>
        <v>1.9781140613971515</v>
      </c>
      <c r="E434" s="299" t="str">
        <f>CONCATENATE("(",ROUND((D434/$H436)*100,1),")")</f>
        <v>(5.4)</v>
      </c>
      <c r="F434" s="302">
        <f>'Ind T6'!S180</f>
        <v>1.2928199323906997</v>
      </c>
      <c r="G434" s="299" t="str">
        <f>CONCATENATE("(",ROUND((F434/$H436)*100,1),")")</f>
        <v>(3.5)</v>
      </c>
      <c r="H434" s="302">
        <f>SUM(B434,D434,F434)</f>
        <v>8.0760657340293083</v>
      </c>
      <c r="I434" s="299" t="str">
        <f>CONCATENATE("(",ROUND((H434/$H436)*100,1),")")</f>
        <v>(21.9)</v>
      </c>
      <c r="K434" s="302">
        <f>B439-B434</f>
        <v>0.50677559255378579</v>
      </c>
      <c r="L434" s="302">
        <f>D439-D434</f>
        <v>0.26862722446952647</v>
      </c>
      <c r="M434" s="302">
        <f>F439-F434</f>
        <v>2.3983940672081649E-2</v>
      </c>
      <c r="N434" s="302">
        <f>SUM(K434:M434)</f>
        <v>0.79938675769539391</v>
      </c>
    </row>
    <row r="435" spans="1:14" x14ac:dyDescent="0.2">
      <c r="A435" s="282" t="s">
        <v>365</v>
      </c>
      <c r="B435" s="302">
        <f>'Ind T6'!Q179</f>
        <v>12.908734816867369</v>
      </c>
      <c r="C435" s="299" t="str">
        <f>CONCATENATE("(",ROUND((B435/$H436)*100,1),")")</f>
        <v>(35)</v>
      </c>
      <c r="D435" s="302">
        <f>'Ind T6'!R179</f>
        <v>13.529625649276612</v>
      </c>
      <c r="E435" s="299" t="str">
        <f>CONCATENATE("(",ROUND((D435/$H436)*100,1),")")</f>
        <v>(36.7)</v>
      </c>
      <c r="F435" s="302">
        <f>'Ind T6'!S179</f>
        <v>2.3615737998267026</v>
      </c>
      <c r="G435" s="299" t="str">
        <f>CONCATENATE("(",ROUND((F435/$H436)*100,1),")")</f>
        <v>(6.4)</v>
      </c>
      <c r="H435" s="302">
        <f t="shared" ref="H435" si="325">SUM(B435,D435,F435)</f>
        <v>28.799934265970684</v>
      </c>
      <c r="I435" s="299" t="str">
        <f>CONCATENATE("(",ROUND((H435/$H436)*100,1),")")</f>
        <v>(78.1)</v>
      </c>
      <c r="K435" s="302">
        <f t="shared" ref="K435:K436" si="326">B440-B435</f>
        <v>1.8927690046267429</v>
      </c>
      <c r="L435" s="302">
        <f t="shared" ref="L435:L436" si="327">D440-D435</f>
        <v>0.32397724219348589</v>
      </c>
      <c r="M435" s="302">
        <f t="shared" ref="M435:M436" si="328">F440-F435</f>
        <v>0.43986699548441166</v>
      </c>
      <c r="N435" s="302">
        <f t="shared" ref="N435:N436" si="329">SUM(K435:M435)</f>
        <v>2.6566132423046405</v>
      </c>
    </row>
    <row r="436" spans="1:14" x14ac:dyDescent="0.2">
      <c r="A436" s="282" t="s">
        <v>363</v>
      </c>
      <c r="B436" s="302">
        <f>SUM(B434:B435)</f>
        <v>17.713866557108826</v>
      </c>
      <c r="C436" s="299" t="str">
        <f>CONCATENATE("(",ROUND((B436/$H436)*100,1),")")</f>
        <v>(48)</v>
      </c>
      <c r="D436" s="302">
        <f>SUM(D434:D435)</f>
        <v>15.507739710673764</v>
      </c>
      <c r="E436" s="299" t="str">
        <f>CONCATENATE("(",ROUND((D436/$H436)*100,1),")")</f>
        <v>(42.1)</v>
      </c>
      <c r="F436" s="302">
        <f>SUM(F434:F435)</f>
        <v>3.654393732217402</v>
      </c>
      <c r="G436" s="299" t="str">
        <f>CONCATENATE("(",ROUND((F436/$H436)*100,1),")")</f>
        <v>(9.9)</v>
      </c>
      <c r="H436" s="302">
        <f>SUM(H434:H435)</f>
        <v>36.875999999999991</v>
      </c>
      <c r="I436" s="299" t="str">
        <f>CONCATENATE("(",ROUND((H436/$H436)*100,1),")")</f>
        <v>(100)</v>
      </c>
      <c r="K436" s="302">
        <f t="shared" si="326"/>
        <v>2.3995445971805296</v>
      </c>
      <c r="L436" s="302">
        <f t="shared" si="327"/>
        <v>0.59260446666301192</v>
      </c>
      <c r="M436" s="302">
        <f t="shared" si="328"/>
        <v>0.46385093615649353</v>
      </c>
      <c r="N436" s="302">
        <f t="shared" si="329"/>
        <v>3.456000000000035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5.3119073327952435</v>
      </c>
      <c r="C439" s="299" t="str">
        <f>CONCATENATE("(",ROUND((B439/$H441)*100,1),")")</f>
        <v>(13.2)</v>
      </c>
      <c r="D439" s="302">
        <f>'Ind T6'!W180</f>
        <v>2.246741285866678</v>
      </c>
      <c r="E439" s="299" t="str">
        <f>CONCATENATE("(",ROUND((D439/$H441)*100,1),")")</f>
        <v>(5.6)</v>
      </c>
      <c r="F439" s="302">
        <f>'Ind T6'!X180</f>
        <v>1.3168038730627813</v>
      </c>
      <c r="G439" s="299" t="str">
        <f>CONCATENATE("(",ROUND((F439/$H441)*100,1),")")</f>
        <v>(3.3)</v>
      </c>
      <c r="H439" s="302">
        <f>SUM(B439,D439,F439)</f>
        <v>8.8754524917247029</v>
      </c>
      <c r="I439" s="299" t="str">
        <f>CONCATENATE("(",ROUND((H439/$H441)*100,1),")")</f>
        <v>(22)</v>
      </c>
      <c r="K439" s="302">
        <f>B439-B429</f>
        <v>0.8472667039710009</v>
      </c>
      <c r="L439" s="302">
        <f>D439-D429</f>
        <v>0.43589264794565219</v>
      </c>
      <c r="M439" s="302">
        <f>F439-F429</f>
        <v>7.3964015618648515E-2</v>
      </c>
      <c r="N439" s="302">
        <f>SUM(K439:M439)</f>
        <v>1.3571233675353016</v>
      </c>
    </row>
    <row r="440" spans="1:14" x14ac:dyDescent="0.2">
      <c r="A440" s="282" t="s">
        <v>365</v>
      </c>
      <c r="B440" s="302">
        <f>'Ind T6'!V179</f>
        <v>14.801503821494112</v>
      </c>
      <c r="C440" s="299" t="str">
        <f>CONCATENATE("(",ROUND((B440/$H441)*100,1),")")</f>
        <v>(36.7)</v>
      </c>
      <c r="D440" s="302">
        <f>'Ind T6'!W179</f>
        <v>13.853602891470098</v>
      </c>
      <c r="E440" s="299" t="str">
        <f>CONCATENATE("(",ROUND((D440/$H441)*100,1),")")</f>
        <v>(34.3)</v>
      </c>
      <c r="F440" s="302">
        <f>'Ind T6'!X179</f>
        <v>2.8014407953111142</v>
      </c>
      <c r="G440" s="299" t="str">
        <f>CONCATENATE("(",ROUND((F440/$H441)*100,1),")")</f>
        <v>(6.9)</v>
      </c>
      <c r="H440" s="302">
        <f t="shared" ref="H440" si="330">SUM(B440,D440,F440)</f>
        <v>31.456547508275328</v>
      </c>
      <c r="I440" s="299" t="str">
        <f>CONCATENATE("(",ROUND((H440/$H441)*100,1),")")</f>
        <v>(78)</v>
      </c>
      <c r="K440" s="302">
        <f t="shared" ref="K440:K441" si="331">B440-B430</f>
        <v>3.0570977561087282</v>
      </c>
      <c r="L440" s="302">
        <f t="shared" ref="L440:L441" si="332">D440-D430</f>
        <v>0.82036658046418864</v>
      </c>
      <c r="M440" s="302">
        <f t="shared" ref="M440:M441" si="333">F440-F430</f>
        <v>0.70741229589179211</v>
      </c>
      <c r="N440" s="302">
        <f t="shared" ref="N440:N441" si="334">SUM(K440:M440)</f>
        <v>4.5848766324647094</v>
      </c>
    </row>
    <row r="441" spans="1:14" x14ac:dyDescent="0.2">
      <c r="A441" s="282" t="s">
        <v>363</v>
      </c>
      <c r="B441" s="302">
        <f>SUM(B439:B440)</f>
        <v>20.113411154289356</v>
      </c>
      <c r="C441" s="299" t="str">
        <f>CONCATENATE("(",ROUND((B441/$H441)*100,1),")")</f>
        <v>(49.9)</v>
      </c>
      <c r="D441" s="302">
        <f>SUM(D439:D440)</f>
        <v>16.100344177336776</v>
      </c>
      <c r="E441" s="299" t="str">
        <f>CONCATENATE("(",ROUND((D441/$H441)*100,1),")")</f>
        <v>(39.9)</v>
      </c>
      <c r="F441" s="302">
        <f>SUM(F439:F440)</f>
        <v>4.1182446683738956</v>
      </c>
      <c r="G441" s="299" t="str">
        <f>CONCATENATE("(",ROUND((F441/$H441)*100,1),")")</f>
        <v>(10.2)</v>
      </c>
      <c r="H441" s="302">
        <f>SUM(H439:H440)</f>
        <v>40.332000000000029</v>
      </c>
      <c r="I441" s="299" t="str">
        <f>CONCATENATE("(",ROUND((H441/$H441)*100,1),")")</f>
        <v>(100)</v>
      </c>
      <c r="K441" s="302">
        <f t="shared" si="331"/>
        <v>3.90436446007973</v>
      </c>
      <c r="L441" s="302">
        <f t="shared" si="332"/>
        <v>1.2562592284098404</v>
      </c>
      <c r="M441" s="302">
        <f t="shared" si="333"/>
        <v>0.7813763115104404</v>
      </c>
      <c r="N441" s="302">
        <f t="shared" si="334"/>
        <v>5.9420000000000108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1.5797066739606236</v>
      </c>
      <c r="C450" s="299" t="str">
        <f>CONCATENATE("(",ROUND((B450/$H452)*100,1),")")</f>
        <v>(18.3)</v>
      </c>
      <c r="D450" s="302">
        <f>'Ind T6'!M189</f>
        <v>1.1077192195587999</v>
      </c>
      <c r="E450" s="299" t="str">
        <f>CONCATENATE("(",ROUND((D450/$H452)*100,1),")")</f>
        <v>(12.8)</v>
      </c>
      <c r="F450" s="302">
        <f>'Ind T6'!N189</f>
        <v>1.3997667153284543</v>
      </c>
      <c r="G450" s="299" t="str">
        <f>CONCATENATE("(",ROUND((F450/$H452)*100,1),")")</f>
        <v>(16.2)</v>
      </c>
      <c r="H450" s="302">
        <f>SUM(B450,D450,F450)</f>
        <v>4.0871926088478778</v>
      </c>
      <c r="I450" s="299" t="str">
        <f>CONCATENATE("(",ROUND((H450/$H452)*100,1),")")</f>
        <v>(47.2)</v>
      </c>
      <c r="K450" s="302">
        <f>B455-B450</f>
        <v>0.31412976976575324</v>
      </c>
      <c r="L450" s="302">
        <f>D455-D450</f>
        <v>0.25957925502648904</v>
      </c>
      <c r="M450" s="302">
        <f>F455-F450</f>
        <v>0.29186967864044844</v>
      </c>
      <c r="N450" s="302">
        <f>SUM(K450:M450)</f>
        <v>0.86557870343269072</v>
      </c>
    </row>
    <row r="451" spans="1:14" x14ac:dyDescent="0.2">
      <c r="A451" s="282" t="s">
        <v>365</v>
      </c>
      <c r="B451" s="302">
        <f>'Ind T6'!L188</f>
        <v>0.98740869194272096</v>
      </c>
      <c r="C451" s="299" t="str">
        <f>CONCATENATE("(",ROUND((B451/$H452)*100,1),")")</f>
        <v>(11.4)</v>
      </c>
      <c r="D451" s="302">
        <f>'Ind T6'!M188</f>
        <v>2.0969157427809848</v>
      </c>
      <c r="E451" s="299" t="str">
        <f>CONCATENATE("(",ROUND((D451/$H452)*100,1),")")</f>
        <v>(24.2)</v>
      </c>
      <c r="F451" s="302">
        <f>'Ind T6'!N188</f>
        <v>1.4794829564284264</v>
      </c>
      <c r="G451" s="299" t="str">
        <f>CONCATENATE("(",ROUND((F451/$H452)*100,1),")")</f>
        <v>(17.1)</v>
      </c>
      <c r="H451" s="302">
        <f t="shared" ref="H451" si="335">SUM(B451,D451,F451)</f>
        <v>4.5638073911521317</v>
      </c>
      <c r="I451" s="299" t="str">
        <f>CONCATENATE("(",ROUND((H451/$H452)*100,1),")")</f>
        <v>(52.8)</v>
      </c>
      <c r="K451" s="302">
        <f t="shared" ref="K451:K452" si="336">B456-B451</f>
        <v>0.15659808304897416</v>
      </c>
      <c r="L451" s="302">
        <f t="shared" ref="L451:L452" si="337">D456-D451</f>
        <v>0.43849424932682579</v>
      </c>
      <c r="M451" s="302">
        <f t="shared" ref="M451:M452" si="338">F456-F451</f>
        <v>0.24432896419149963</v>
      </c>
      <c r="N451" s="302">
        <f t="shared" ref="N451:N452" si="339">SUM(K451:M451)</f>
        <v>0.83942129656729958</v>
      </c>
    </row>
    <row r="452" spans="1:14" x14ac:dyDescent="0.2">
      <c r="A452" s="282" t="s">
        <v>363</v>
      </c>
      <c r="B452" s="302">
        <f>SUM(B450:B451)</f>
        <v>2.5671153659033443</v>
      </c>
      <c r="C452" s="299" t="str">
        <f>CONCATENATE("(",ROUND((B452/$H452)*100,1),")")</f>
        <v>(29.7)</v>
      </c>
      <c r="D452" s="302">
        <f>SUM(D450:D451)</f>
        <v>3.2046349623397847</v>
      </c>
      <c r="E452" s="299" t="str">
        <f>CONCATENATE("(",ROUND((D452/$H452)*100,1),")")</f>
        <v>(37)</v>
      </c>
      <c r="F452" s="302">
        <f>SUM(F450:F451)</f>
        <v>2.879249671756881</v>
      </c>
      <c r="G452" s="299" t="str">
        <f>CONCATENATE("(",ROUND((F452/$H452)*100,1),")")</f>
        <v>(33.3)</v>
      </c>
      <c r="H452" s="302">
        <f>SUM(H450:H451)</f>
        <v>8.6510000000000105</v>
      </c>
      <c r="I452" s="299" t="str">
        <f>CONCATENATE("(",ROUND((H452/$H452)*100,1),")")</f>
        <v>(100)</v>
      </c>
      <c r="K452" s="302">
        <f t="shared" si="336"/>
        <v>0.4707278528147274</v>
      </c>
      <c r="L452" s="302">
        <f t="shared" si="337"/>
        <v>0.69807350435331506</v>
      </c>
      <c r="M452" s="302">
        <f t="shared" si="338"/>
        <v>0.53619864283194785</v>
      </c>
      <c r="N452" s="302">
        <f t="shared" si="339"/>
        <v>1.7049999999999903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1.8938364437263768</v>
      </c>
      <c r="C455" s="299" t="str">
        <f>CONCATENATE("(",ROUND((B455/$H457)*100,1),")")</f>
        <v>(18.3)</v>
      </c>
      <c r="D455" s="302">
        <f>'Ind T6'!R189</f>
        <v>1.367298474585289</v>
      </c>
      <c r="E455" s="299" t="str">
        <f>CONCATENATE("(",ROUND((D455/$H457)*100,1),")")</f>
        <v>(13.2)</v>
      </c>
      <c r="F455" s="302">
        <f>'Ind T6'!S189</f>
        <v>1.6916363939689028</v>
      </c>
      <c r="G455" s="299" t="str">
        <f>CONCATENATE("(",ROUND((F455/$H457)*100,1),")")</f>
        <v>(16.3)</v>
      </c>
      <c r="H455" s="302">
        <f>SUM(B455,D455,F455)</f>
        <v>4.9527713122805688</v>
      </c>
      <c r="I455" s="299" t="str">
        <f>CONCATENATE("(",ROUND((H455/$H457)*100,1),")")</f>
        <v>(47.8)</v>
      </c>
      <c r="K455" s="302">
        <f>B460-B455</f>
        <v>0.32287751603228898</v>
      </c>
      <c r="L455" s="302">
        <f>D460-D455</f>
        <v>0.29852328794526239</v>
      </c>
      <c r="M455" s="302">
        <f>F460-F455</f>
        <v>0.35813389747468616</v>
      </c>
      <c r="N455" s="302">
        <f>SUM(K455:M455)</f>
        <v>0.97953470145223753</v>
      </c>
    </row>
    <row r="456" spans="1:14" x14ac:dyDescent="0.2">
      <c r="A456" s="282" t="s">
        <v>365</v>
      </c>
      <c r="B456" s="302">
        <f>'Ind T6'!Q188</f>
        <v>1.1440067749916951</v>
      </c>
      <c r="C456" s="299" t="str">
        <f>CONCATENATE("(",ROUND((B456/$H457)*100,1),")")</f>
        <v>(11)</v>
      </c>
      <c r="D456" s="302">
        <f>'Ind T6'!R188</f>
        <v>2.5354099921078106</v>
      </c>
      <c r="E456" s="299" t="str">
        <f>CONCATENATE("(",ROUND((D456/$H457)*100,1),")")</f>
        <v>(24.5)</v>
      </c>
      <c r="F456" s="302">
        <f>'Ind T6'!S188</f>
        <v>1.7238119206199261</v>
      </c>
      <c r="G456" s="299" t="str">
        <f>CONCATENATE("(",ROUND((F456/$H457)*100,1),")")</f>
        <v>(16.6)</v>
      </c>
      <c r="H456" s="302">
        <f t="shared" ref="H456" si="340">SUM(B456,D456,F456)</f>
        <v>5.403228687719432</v>
      </c>
      <c r="I456" s="299" t="str">
        <f>CONCATENATE("(",ROUND((H456/$H457)*100,1),")")</f>
        <v>(52.2)</v>
      </c>
      <c r="K456" s="302">
        <f t="shared" ref="K456:K457" si="341">B461-B456</f>
        <v>0.10259358390182594</v>
      </c>
      <c r="L456" s="302">
        <f t="shared" ref="L456:L457" si="342">D461-D456</f>
        <v>0.40560287564534336</v>
      </c>
      <c r="M456" s="302">
        <f t="shared" ref="M456:M457" si="343">F461-F456</f>
        <v>0.30426883900059254</v>
      </c>
      <c r="N456" s="302">
        <f t="shared" ref="N456:N457" si="344">SUM(K456:M456)</f>
        <v>0.81246529854776184</v>
      </c>
    </row>
    <row r="457" spans="1:14" x14ac:dyDescent="0.2">
      <c r="A457" s="282" t="s">
        <v>363</v>
      </c>
      <c r="B457" s="302">
        <f>SUM(B455:B456)</f>
        <v>3.0378432187180717</v>
      </c>
      <c r="C457" s="299" t="str">
        <f>CONCATENATE("(",ROUND((B457/$H457)*100,1),")")</f>
        <v>(29.3)</v>
      </c>
      <c r="D457" s="302">
        <f>SUM(D455:D456)</f>
        <v>3.9027084666930998</v>
      </c>
      <c r="E457" s="299" t="str">
        <f>CONCATENATE("(",ROUND((D457/$H457)*100,1),")")</f>
        <v>(37.7)</v>
      </c>
      <c r="F457" s="302">
        <f>SUM(F455:F456)</f>
        <v>3.4154483145888288</v>
      </c>
      <c r="G457" s="299" t="str">
        <f>CONCATENATE("(",ROUND((F457/$H457)*100,1),")")</f>
        <v>(33)</v>
      </c>
      <c r="H457" s="302">
        <f>SUM(H455:H456)</f>
        <v>10.356000000000002</v>
      </c>
      <c r="I457" s="299" t="str">
        <f>CONCATENATE("(",ROUND((H457/$H457)*100,1),")")</f>
        <v>(100)</v>
      </c>
      <c r="K457" s="302">
        <f t="shared" si="341"/>
        <v>0.42547109993411514</v>
      </c>
      <c r="L457" s="302">
        <f t="shared" si="342"/>
        <v>0.70412616359060554</v>
      </c>
      <c r="M457" s="302">
        <f t="shared" si="343"/>
        <v>0.6624027364752787</v>
      </c>
      <c r="N457" s="302">
        <f t="shared" si="344"/>
        <v>1.7919999999999994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2.2167139597586658</v>
      </c>
      <c r="C460" s="299" t="str">
        <f>CONCATENATE("(",ROUND((B460/$H462)*100,1),")")</f>
        <v>(18.2)</v>
      </c>
      <c r="D460" s="302">
        <f>'Ind T6'!W189</f>
        <v>1.6658217625305514</v>
      </c>
      <c r="E460" s="299" t="str">
        <f>CONCATENATE("(",ROUND((D460/$H462)*100,1),")")</f>
        <v>(13.7)</v>
      </c>
      <c r="F460" s="302">
        <f>'Ind T6'!X189</f>
        <v>2.0497702914435889</v>
      </c>
      <c r="G460" s="299" t="str">
        <f>CONCATENATE("(",ROUND((F460/$H462)*100,1),")")</f>
        <v>(16.9)</v>
      </c>
      <c r="H460" s="302">
        <f>SUM(B460,D460,F460)</f>
        <v>5.9323060137328056</v>
      </c>
      <c r="I460" s="299" t="str">
        <f>CONCATENATE("(",ROUND((H460/$H462)*100,1),")")</f>
        <v>(48.8)</v>
      </c>
      <c r="K460" s="302">
        <f>B460-B450</f>
        <v>0.63700728579804222</v>
      </c>
      <c r="L460" s="302">
        <f>D460-D450</f>
        <v>0.55810254297175144</v>
      </c>
      <c r="M460" s="302">
        <f>F460-F450</f>
        <v>0.6500035761151346</v>
      </c>
      <c r="N460" s="302">
        <f>SUM(K460:M460)</f>
        <v>1.8451134048849283</v>
      </c>
    </row>
    <row r="461" spans="1:14" x14ac:dyDescent="0.2">
      <c r="A461" s="282" t="s">
        <v>365</v>
      </c>
      <c r="B461" s="302">
        <f>'Ind T6'!V188</f>
        <v>1.2466003588935211</v>
      </c>
      <c r="C461" s="299" t="str">
        <f>CONCATENATE("(",ROUND((B461/$H462)*100,1),")")</f>
        <v>(10.3)</v>
      </c>
      <c r="D461" s="302">
        <f>'Ind T6'!W188</f>
        <v>2.941012867753154</v>
      </c>
      <c r="E461" s="299" t="str">
        <f>CONCATENATE("(",ROUND((D461/$H462)*100,1),")")</f>
        <v>(24.2)</v>
      </c>
      <c r="F461" s="302">
        <f>'Ind T6'!X188</f>
        <v>2.0280807596205186</v>
      </c>
      <c r="G461" s="299" t="str">
        <f>CONCATENATE("(",ROUND((F461/$H462)*100,1),")")</f>
        <v>(16.7)</v>
      </c>
      <c r="H461" s="302">
        <f t="shared" ref="H461" si="345">SUM(B461,D461,F461)</f>
        <v>6.215693986267194</v>
      </c>
      <c r="I461" s="299" t="str">
        <f>CONCATENATE("(",ROUND((H461/$H462)*100,1),")")</f>
        <v>(51.2)</v>
      </c>
      <c r="K461" s="302">
        <f t="shared" ref="K461:K462" si="346">B461-B451</f>
        <v>0.25919166695080009</v>
      </c>
      <c r="L461" s="302">
        <f t="shared" ref="L461:L462" si="347">D461-D451</f>
        <v>0.84409712497216915</v>
      </c>
      <c r="M461" s="302">
        <f t="shared" ref="M461:M462" si="348">F461-F451</f>
        <v>0.54859780319209217</v>
      </c>
      <c r="N461" s="302">
        <f t="shared" ref="N461:N462" si="349">SUM(K461:M461)</f>
        <v>1.6518865951150614</v>
      </c>
    </row>
    <row r="462" spans="1:14" x14ac:dyDescent="0.2">
      <c r="A462" s="282" t="s">
        <v>363</v>
      </c>
      <c r="B462" s="302">
        <f>SUM(B460:B461)</f>
        <v>3.4633143186521869</v>
      </c>
      <c r="C462" s="299" t="str">
        <f>CONCATENATE("(",ROUND((B462/$H462)*100,1),")")</f>
        <v>(28.5)</v>
      </c>
      <c r="D462" s="302">
        <f>SUM(D460:D461)</f>
        <v>4.6068346302837053</v>
      </c>
      <c r="E462" s="299" t="str">
        <f>CONCATENATE("(",ROUND((D462/$H462)*100,1),")")</f>
        <v>(37.9)</v>
      </c>
      <c r="F462" s="302">
        <f>SUM(F460:F461)</f>
        <v>4.0778510510641075</v>
      </c>
      <c r="G462" s="299" t="str">
        <f>CONCATENATE("(",ROUND((F462/$H462)*100,1),")")</f>
        <v>(33.6)</v>
      </c>
      <c r="H462" s="302">
        <f>SUM(H460:H461)</f>
        <v>12.148</v>
      </c>
      <c r="I462" s="299" t="str">
        <f>CONCATENATE("(",ROUND((H462/$H462)*100,1),")")</f>
        <v>(100)</v>
      </c>
      <c r="K462" s="302">
        <f t="shared" si="346"/>
        <v>0.89619895274884254</v>
      </c>
      <c r="L462" s="302">
        <f t="shared" si="347"/>
        <v>1.4021996679439206</v>
      </c>
      <c r="M462" s="302">
        <f t="shared" si="348"/>
        <v>1.1986013793072265</v>
      </c>
      <c r="N462" s="302">
        <f t="shared" si="349"/>
        <v>3.4969999999999897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1.4375487735699102</v>
      </c>
      <c r="C471" s="299" t="str">
        <f>CONCATENATE("(",ROUND((B471/$H473)*100,1),")")</f>
        <v>(18)</v>
      </c>
      <c r="D471" s="302">
        <f>'Ind T6'!M198</f>
        <v>0.63064268783536392</v>
      </c>
      <c r="E471" s="299" t="str">
        <f>CONCATENATE("(",ROUND((D471/$H473)*100,1),")")</f>
        <v>(7.9)</v>
      </c>
      <c r="F471" s="302">
        <f>'Ind T6'!N198</f>
        <v>0.9938583427988793</v>
      </c>
      <c r="G471" s="299" t="str">
        <f>CONCATENATE("(",ROUND((F471/$H473)*100,1),")")</f>
        <v>(12.5)</v>
      </c>
      <c r="H471" s="302">
        <f>SUM(B471,D471,F471)</f>
        <v>3.0620498042041535</v>
      </c>
      <c r="I471" s="299" t="str">
        <f>CONCATENATE("(",ROUND((H471/$H473)*100,1),")")</f>
        <v>(38.4)</v>
      </c>
      <c r="K471" s="302">
        <f>B476-B471</f>
        <v>0.11292836358921599</v>
      </c>
      <c r="L471" s="302">
        <f>D476-D471</f>
        <v>2.5695532837455737E-2</v>
      </c>
      <c r="M471" s="302">
        <f>F476-F471</f>
        <v>7.6867303352739058E-2</v>
      </c>
      <c r="N471" s="302">
        <f>SUM(K471:M471)</f>
        <v>0.21549119977941078</v>
      </c>
    </row>
    <row r="472" spans="1:14" x14ac:dyDescent="0.2">
      <c r="A472" s="282" t="s">
        <v>365</v>
      </c>
      <c r="B472" s="302">
        <f>'Ind T6'!L197</f>
        <v>1.3747517262679334</v>
      </c>
      <c r="C472" s="299" t="str">
        <f>CONCATENATE("(",ROUND((B472/$H473)*100,1),")")</f>
        <v>(17.2)</v>
      </c>
      <c r="D472" s="302">
        <f>'Ind T6'!M197</f>
        <v>1.5402234876001795</v>
      </c>
      <c r="E472" s="299" t="str">
        <f>CONCATENATE("(",ROUND((D472/$H473)*100,1),")")</f>
        <v>(19.3)</v>
      </c>
      <c r="F472" s="302">
        <f>'Ind T6'!N197</f>
        <v>2.0009749819277465</v>
      </c>
      <c r="G472" s="299" t="str">
        <f>CONCATENATE("(",ROUND((F472/$H473)*100,1),")")</f>
        <v>(25.1)</v>
      </c>
      <c r="H472" s="302">
        <f t="shared" ref="H472" si="350">SUM(B472,D472,F472)</f>
        <v>4.9159501957958591</v>
      </c>
      <c r="I472" s="299" t="str">
        <f>CONCATENATE("(",ROUND((H472/$H473)*100,1),")")</f>
        <v>(61.6)</v>
      </c>
      <c r="K472" s="302">
        <f t="shared" ref="K472:K473" si="351">B477-B472</f>
        <v>1.6154088846398018E-2</v>
      </c>
      <c r="L472" s="302">
        <f t="shared" ref="L472:L473" si="352">D477-D472</f>
        <v>4.5321989551536213E-2</v>
      </c>
      <c r="M472" s="302">
        <f t="shared" ref="M472:M473" si="353">F477-F472</f>
        <v>9.5032721822633004E-2</v>
      </c>
      <c r="N472" s="302">
        <f t="shared" ref="N472:N473" si="354">SUM(K472:M472)</f>
        <v>0.15650880022056723</v>
      </c>
    </row>
    <row r="473" spans="1:14" x14ac:dyDescent="0.2">
      <c r="A473" s="282" t="s">
        <v>363</v>
      </c>
      <c r="B473" s="302">
        <f>SUM(B471:B472)</f>
        <v>2.8123004998378436</v>
      </c>
      <c r="C473" s="299" t="str">
        <f>CONCATENATE("(",ROUND((B473/$H473)*100,1),")")</f>
        <v>(35.3)</v>
      </c>
      <c r="D473" s="302">
        <f>SUM(D471:D472)</f>
        <v>2.1708661754355436</v>
      </c>
      <c r="E473" s="299" t="str">
        <f>CONCATENATE("(",ROUND((D473/$H473)*100,1),")")</f>
        <v>(27.2)</v>
      </c>
      <c r="F473" s="302">
        <f>SUM(F471:F472)</f>
        <v>2.9948333247266259</v>
      </c>
      <c r="G473" s="299" t="str">
        <f>CONCATENATE("(",ROUND((F473/$H473)*100,1),")")</f>
        <v>(37.5)</v>
      </c>
      <c r="H473" s="302">
        <f>SUM(H471:H472)</f>
        <v>7.9780000000000122</v>
      </c>
      <c r="I473" s="299" t="str">
        <f>CONCATENATE("(",ROUND((H473/$H473)*100,1),")")</f>
        <v>(100)</v>
      </c>
      <c r="K473" s="302">
        <f t="shared" si="351"/>
        <v>0.12908245243561378</v>
      </c>
      <c r="L473" s="302">
        <f t="shared" si="352"/>
        <v>7.1017522388991949E-2</v>
      </c>
      <c r="M473" s="302">
        <f t="shared" si="353"/>
        <v>0.17190002517537195</v>
      </c>
      <c r="N473" s="302">
        <f t="shared" si="354"/>
        <v>0.37199999999997768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1.5504771371591262</v>
      </c>
      <c r="C476" s="299" t="str">
        <f>CONCATENATE("(",ROUND((B476/$H478)*100,1),")")</f>
        <v>(18.6)</v>
      </c>
      <c r="D476" s="302">
        <f>'Ind T6'!R198</f>
        <v>0.65633822067281966</v>
      </c>
      <c r="E476" s="299" t="str">
        <f>CONCATENATE("(",ROUND((D476/$H478)*100,1),")")</f>
        <v>(7.9)</v>
      </c>
      <c r="F476" s="302">
        <f>'Ind T6'!S198</f>
        <v>1.0707256461516184</v>
      </c>
      <c r="G476" s="299" t="str">
        <f>CONCATENATE("(",ROUND((F476/$H478)*100,1),")")</f>
        <v>(12.8)</v>
      </c>
      <c r="H476" s="302">
        <f>SUM(B476,D476,F476)</f>
        <v>3.2775410039835644</v>
      </c>
      <c r="I476" s="299" t="str">
        <f>CONCATENATE("(",ROUND((H476/$H478)*100,1),")")</f>
        <v>(39.3)</v>
      </c>
      <c r="K476" s="302">
        <f>B481-B476</f>
        <v>0.13026262171260417</v>
      </c>
      <c r="L476" s="302">
        <f>D481-D476</f>
        <v>2.4870696755218469E-2</v>
      </c>
      <c r="M476" s="302">
        <f>F481-F476</f>
        <v>8.5043857719819593E-2</v>
      </c>
      <c r="N476" s="302">
        <f>SUM(K476:M476)</f>
        <v>0.24017717618764223</v>
      </c>
    </row>
    <row r="477" spans="1:14" x14ac:dyDescent="0.2">
      <c r="A477" s="282" t="s">
        <v>365</v>
      </c>
      <c r="B477" s="302">
        <f>'Ind T6'!Q197</f>
        <v>1.3909058151143314</v>
      </c>
      <c r="C477" s="299" t="str">
        <f>CONCATENATE("(",ROUND((B477/$H478)*100,1),")")</f>
        <v>(16.7)</v>
      </c>
      <c r="D477" s="302">
        <f>'Ind T6'!R197</f>
        <v>1.5855454771517157</v>
      </c>
      <c r="E477" s="299" t="str">
        <f>CONCATENATE("(",ROUND((D477/$H478)*100,1),")")</f>
        <v>(19)</v>
      </c>
      <c r="F477" s="302">
        <f>'Ind T6'!S197</f>
        <v>2.0960077037503795</v>
      </c>
      <c r="G477" s="299" t="str">
        <f>CONCATENATE("(",ROUND((F477/$H478)*100,1),")")</f>
        <v>(25.1)</v>
      </c>
      <c r="H477" s="302">
        <f t="shared" ref="H477" si="355">SUM(B477,D477,F477)</f>
        <v>5.0724589960164259</v>
      </c>
      <c r="I477" s="299" t="str">
        <f>CONCATENATE("(",ROUND((H477/$H478)*100,1),")")</f>
        <v>(60.7)</v>
      </c>
      <c r="K477" s="302">
        <f t="shared" ref="K477:K478" si="356">B482-B477</f>
        <v>-1.721625310004038E-2</v>
      </c>
      <c r="L477" s="302">
        <f t="shared" ref="L477:L478" si="357">D482-D477</f>
        <v>2.4112684676833585E-3</v>
      </c>
      <c r="M477" s="302">
        <f t="shared" ref="M477:M478" si="358">F482-F477</f>
        <v>3.8627808444722245E-2</v>
      </c>
      <c r="N477" s="302">
        <f t="shared" ref="N477:N478" si="359">SUM(K477:M477)</f>
        <v>2.3822823812365224E-2</v>
      </c>
    </row>
    <row r="478" spans="1:14" x14ac:dyDescent="0.2">
      <c r="A478" s="282" t="s">
        <v>363</v>
      </c>
      <c r="B478" s="302">
        <f>SUM(B476:B477)</f>
        <v>2.9413829522734574</v>
      </c>
      <c r="C478" s="299" t="str">
        <f>CONCATENATE("(",ROUND((B478/$H478)*100,1),")")</f>
        <v>(35.2)</v>
      </c>
      <c r="D478" s="302">
        <f>SUM(D476:D477)</f>
        <v>2.2418836978245356</v>
      </c>
      <c r="E478" s="299" t="str">
        <f>CONCATENATE("(",ROUND((D478/$H478)*100,1),")")</f>
        <v>(26.8)</v>
      </c>
      <c r="F478" s="302">
        <f>SUM(F476:F477)</f>
        <v>3.1667333499019978</v>
      </c>
      <c r="G478" s="299" t="str">
        <f>CONCATENATE("(",ROUND((F478/$H478)*100,1),")")</f>
        <v>(37.9)</v>
      </c>
      <c r="H478" s="302">
        <f>SUM(H476:H477)</f>
        <v>8.3499999999999908</v>
      </c>
      <c r="I478" s="299" t="str">
        <f>CONCATENATE("(",ROUND((H478/$H478)*100,1),")")</f>
        <v>(100)</v>
      </c>
      <c r="K478" s="302">
        <f t="shared" si="356"/>
        <v>0.11304636861256423</v>
      </c>
      <c r="L478" s="302">
        <f t="shared" si="357"/>
        <v>2.7281965222901494E-2</v>
      </c>
      <c r="M478" s="302">
        <f t="shared" si="358"/>
        <v>0.12367166616454206</v>
      </c>
      <c r="N478" s="302">
        <f t="shared" si="359"/>
        <v>0.26400000000000778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1.6807397588717303</v>
      </c>
      <c r="C481" s="299" t="str">
        <f>CONCATENATE("(",ROUND((B481/$H483)*100,1),")")</f>
        <v>(19.5)</v>
      </c>
      <c r="D481" s="302">
        <f>'Ind T6'!W198</f>
        <v>0.68120891742803813</v>
      </c>
      <c r="E481" s="299" t="str">
        <f>CONCATENATE("(",ROUND((D481/$H483)*100,1),")")</f>
        <v>(7.9)</v>
      </c>
      <c r="F481" s="302">
        <f>'Ind T6'!X198</f>
        <v>1.155769503871438</v>
      </c>
      <c r="G481" s="299" t="str">
        <f>CONCATENATE("(",ROUND((F481/$H483)*100,1),")")</f>
        <v>(13.4)</v>
      </c>
      <c r="H481" s="302">
        <f>SUM(B481,D481,F481)</f>
        <v>3.5177181801712063</v>
      </c>
      <c r="I481" s="299" t="str">
        <f>CONCATENATE("(",ROUND((H481/$H483)*100,1),")")</f>
        <v>(40.8)</v>
      </c>
      <c r="K481" s="302">
        <f>B481-B471</f>
        <v>0.24319098530182015</v>
      </c>
      <c r="L481" s="302">
        <f>D481-D471</f>
        <v>5.0566229592674206E-2</v>
      </c>
      <c r="M481" s="302">
        <f>F481-F471</f>
        <v>0.16191116107255865</v>
      </c>
      <c r="N481" s="302">
        <f>SUM(K481:M481)</f>
        <v>0.45566837596705301</v>
      </c>
    </row>
    <row r="482" spans="1:14" x14ac:dyDescent="0.2">
      <c r="A482" s="282" t="s">
        <v>365</v>
      </c>
      <c r="B482" s="302">
        <f>'Ind T6'!V197</f>
        <v>1.373689562014291</v>
      </c>
      <c r="C482" s="299" t="str">
        <f>CONCATENATE("(",ROUND((B482/$H483)*100,1),")")</f>
        <v>(15.9)</v>
      </c>
      <c r="D482" s="302">
        <f>'Ind T6'!W197</f>
        <v>1.587956745619399</v>
      </c>
      <c r="E482" s="299" t="str">
        <f>CONCATENATE("(",ROUND((D482/$H483)*100,1),")")</f>
        <v>(18.4)</v>
      </c>
      <c r="F482" s="302">
        <f>'Ind T6'!X197</f>
        <v>2.1346355121951017</v>
      </c>
      <c r="G482" s="299" t="str">
        <f>CONCATENATE("(",ROUND((F482/$H483)*100,1),")")</f>
        <v>(24.8)</v>
      </c>
      <c r="H482" s="302">
        <f t="shared" ref="H482" si="360">SUM(B482,D482,F482)</f>
        <v>5.0962818198287918</v>
      </c>
      <c r="I482" s="299" t="str">
        <f>CONCATENATE("(",ROUND((H482/$H483)*100,1),")")</f>
        <v>(59.2)</v>
      </c>
      <c r="K482" s="302">
        <f t="shared" ref="K482:K483" si="361">B482-B472</f>
        <v>-1.0621642536423614E-3</v>
      </c>
      <c r="L482" s="302">
        <f t="shared" ref="L482:L483" si="362">D482-D472</f>
        <v>4.7733258019219571E-2</v>
      </c>
      <c r="M482" s="302">
        <f t="shared" ref="M482:M483" si="363">F482-F472</f>
        <v>0.13366053026735525</v>
      </c>
      <c r="N482" s="302">
        <f t="shared" ref="N482:N483" si="364">SUM(K482:M482)</f>
        <v>0.18033162403293246</v>
      </c>
    </row>
    <row r="483" spans="1:14" x14ac:dyDescent="0.2">
      <c r="A483" s="282" t="s">
        <v>363</v>
      </c>
      <c r="B483" s="302">
        <f>SUM(B481:B482)</f>
        <v>3.0544293208860216</v>
      </c>
      <c r="C483" s="299" t="str">
        <f>CONCATENATE("(",ROUND((B483/$H483)*100,1),")")</f>
        <v>(35.5)</v>
      </c>
      <c r="D483" s="302">
        <f>SUM(D481:D482)</f>
        <v>2.2691656630474371</v>
      </c>
      <c r="E483" s="299" t="str">
        <f>CONCATENATE("(",ROUND((D483/$H483)*100,1),")")</f>
        <v>(26.3)</v>
      </c>
      <c r="F483" s="302">
        <f>SUM(F481:F482)</f>
        <v>3.2904050160665399</v>
      </c>
      <c r="G483" s="299" t="str">
        <f>CONCATENATE("(",ROUND((F483/$H483)*100,1),")")</f>
        <v>(38.2)</v>
      </c>
      <c r="H483" s="302">
        <f>SUM(H481:H482)</f>
        <v>8.6139999999999972</v>
      </c>
      <c r="I483" s="299" t="str">
        <f>CONCATENATE("(",ROUND((H483/$H483)*100,1),")")</f>
        <v>(100)</v>
      </c>
      <c r="K483" s="302">
        <f t="shared" si="361"/>
        <v>0.24212882104817801</v>
      </c>
      <c r="L483" s="302">
        <f t="shared" si="362"/>
        <v>9.8299487611893444E-2</v>
      </c>
      <c r="M483" s="302">
        <f t="shared" si="363"/>
        <v>0.29557169133991401</v>
      </c>
      <c r="N483" s="302">
        <f t="shared" si="364"/>
        <v>0.63599999999998547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Cornwall and the Isles of Scilly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0.67775615886691409</v>
      </c>
      <c r="C8" s="300">
        <v>0.4575661974190246</v>
      </c>
      <c r="D8" s="300">
        <v>0.65660382101495041</v>
      </c>
      <c r="E8" s="300">
        <f>SUM(B8:D8)</f>
        <v>1.7919261773008892</v>
      </c>
      <c r="F8" s="300"/>
      <c r="G8" s="300">
        <v>0.81488233813665056</v>
      </c>
      <c r="H8" s="300">
        <v>0.78792875713505406</v>
      </c>
      <c r="I8" s="300">
        <v>0.70763846025370492</v>
      </c>
      <c r="J8" s="300">
        <f>SUM(G8:I8)</f>
        <v>2.3104495555254099</v>
      </c>
      <c r="K8" s="300"/>
      <c r="L8" s="300">
        <v>0.61579485200996964</v>
      </c>
      <c r="M8" s="300">
        <v>0.5555465925927856</v>
      </c>
      <c r="N8" s="300">
        <v>1.0992905648894338</v>
      </c>
      <c r="O8" s="300">
        <f>SUM(L8:N8)</f>
        <v>2.2706320094921892</v>
      </c>
      <c r="P8" s="300"/>
      <c r="Q8" s="300">
        <v>0.63354945584977096</v>
      </c>
      <c r="R8" s="300">
        <v>0.55420266042070232</v>
      </c>
      <c r="S8" s="300">
        <v>1.1474662647182545</v>
      </c>
      <c r="T8" s="300">
        <f>SUM(Q8:S8)</f>
        <v>2.3352183809887279</v>
      </c>
      <c r="U8" s="300"/>
      <c r="V8" s="300">
        <v>0.64945788202421895</v>
      </c>
      <c r="W8" s="300">
        <v>0.52830146681453927</v>
      </c>
      <c r="X8" s="300">
        <v>1.2123754674425189</v>
      </c>
      <c r="Y8" s="300">
        <f>SUM(V8:X8)</f>
        <v>2.390134816281277</v>
      </c>
    </row>
    <row r="9" spans="1:25" x14ac:dyDescent="0.2">
      <c r="A9" s="260" t="s">
        <v>364</v>
      </c>
      <c r="B9" s="300">
        <v>2.6860531255311528</v>
      </c>
      <c r="C9" s="300">
        <v>1.1604407574994525E-2</v>
      </c>
      <c r="D9" s="300">
        <v>2.5224162895929756</v>
      </c>
      <c r="E9" s="300">
        <f t="shared" ref="E9:E10" si="0">SUM(B9:D9)</f>
        <v>5.2200738226991223</v>
      </c>
      <c r="F9" s="300"/>
      <c r="G9" s="300">
        <v>1.6102268953289005</v>
      </c>
      <c r="H9" s="300">
        <v>0.16927989768362003</v>
      </c>
      <c r="I9" s="300">
        <v>2.7120436514620723</v>
      </c>
      <c r="J9" s="300">
        <f t="shared" ref="J9:J10" si="1">SUM(G9:I9)</f>
        <v>4.4915504444745924</v>
      </c>
      <c r="K9" s="300"/>
      <c r="L9" s="300">
        <v>2.1104731968483383</v>
      </c>
      <c r="M9" s="300">
        <v>0.5692705696763829</v>
      </c>
      <c r="N9" s="300">
        <v>3.0526242239830998</v>
      </c>
      <c r="O9" s="300">
        <f t="shared" ref="O9:O10" si="2">SUM(L9:N9)</f>
        <v>5.7323679905078215</v>
      </c>
      <c r="P9" s="300"/>
      <c r="Q9" s="300">
        <v>2.2444391141238786</v>
      </c>
      <c r="R9" s="300">
        <v>0.58972498219493219</v>
      </c>
      <c r="S9" s="300">
        <v>3.046617522692451</v>
      </c>
      <c r="T9" s="300">
        <f t="shared" ref="T9:T10" si="3">SUM(Q9:S9)</f>
        <v>5.8807816190112625</v>
      </c>
      <c r="U9" s="300"/>
      <c r="V9" s="300">
        <v>2.4966875564808144</v>
      </c>
      <c r="W9" s="300">
        <v>0.60862167956934388</v>
      </c>
      <c r="X9" s="300">
        <v>2.8935559476685668</v>
      </c>
      <c r="Y9" s="300">
        <f t="shared" ref="Y9:Y10" si="4">SUM(V9:X9)</f>
        <v>5.998865183718725</v>
      </c>
    </row>
    <row r="10" spans="1:25" x14ac:dyDescent="0.2">
      <c r="A10" s="264" t="s">
        <v>363</v>
      </c>
      <c r="B10" s="301">
        <f>SUM(B8:B9)</f>
        <v>3.3638092843980667</v>
      </c>
      <c r="C10" s="301">
        <f t="shared" ref="C10:D10" si="5">SUM(C8:C9)</f>
        <v>0.46917060499401914</v>
      </c>
      <c r="D10" s="301">
        <f t="shared" si="5"/>
        <v>3.1790201106079259</v>
      </c>
      <c r="E10" s="301">
        <f t="shared" si="0"/>
        <v>7.0120000000000111</v>
      </c>
      <c r="F10" s="301"/>
      <c r="G10" s="301">
        <f>SUM(G8:G9)</f>
        <v>2.4251092334655509</v>
      </c>
      <c r="H10" s="301">
        <f t="shared" ref="H10" si="6">SUM(H8:H9)</f>
        <v>0.95720865481867412</v>
      </c>
      <c r="I10" s="301">
        <f t="shared" ref="I10" si="7">SUM(I8:I9)</f>
        <v>3.419682111715777</v>
      </c>
      <c r="J10" s="301">
        <f t="shared" si="1"/>
        <v>6.8020000000000014</v>
      </c>
      <c r="K10" s="301"/>
      <c r="L10" s="301">
        <f>SUM(L8:L9)</f>
        <v>2.7262680488583078</v>
      </c>
      <c r="M10" s="301">
        <f t="shared" ref="M10" si="8">SUM(M8:M9)</f>
        <v>1.1248171622691685</v>
      </c>
      <c r="N10" s="301">
        <f t="shared" ref="N10" si="9">SUM(N8:N9)</f>
        <v>4.1519147888725332</v>
      </c>
      <c r="O10" s="301">
        <f t="shared" si="2"/>
        <v>8.003000000000009</v>
      </c>
      <c r="P10" s="301"/>
      <c r="Q10" s="301">
        <f>SUM(Q8:Q9)</f>
        <v>2.8779885699736498</v>
      </c>
      <c r="R10" s="301">
        <f t="shared" ref="R10" si="10">SUM(R8:R9)</f>
        <v>1.1439276426156346</v>
      </c>
      <c r="S10" s="301">
        <f t="shared" ref="S10" si="11">SUM(S8:S9)</f>
        <v>4.1940837874107055</v>
      </c>
      <c r="T10" s="301">
        <f t="shared" si="3"/>
        <v>8.2159999999999904</v>
      </c>
      <c r="U10" s="301"/>
      <c r="V10" s="301">
        <f>SUM(V8:V9)</f>
        <v>3.1461454385050334</v>
      </c>
      <c r="W10" s="301">
        <f t="shared" ref="W10" si="12">SUM(W8:W9)</f>
        <v>1.1369231463838831</v>
      </c>
      <c r="X10" s="301">
        <f t="shared" ref="X10" si="13">SUM(X8:X9)</f>
        <v>4.1059314151110859</v>
      </c>
      <c r="Y10" s="301">
        <f t="shared" si="4"/>
        <v>8.3890000000000029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8.8097415082771913E-2</v>
      </c>
      <c r="C17" s="300">
        <v>1.3259559922951979E-2</v>
      </c>
      <c r="D17" s="300">
        <v>2.2473830378554128E-4</v>
      </c>
      <c r="E17" s="300">
        <f>SUM(B17:D17)</f>
        <v>0.10158171330950944</v>
      </c>
      <c r="F17" s="300"/>
      <c r="G17" s="300">
        <v>9.75630034507914E-2</v>
      </c>
      <c r="H17" s="300">
        <v>3.0972382048347326E-2</v>
      </c>
      <c r="I17" s="300">
        <v>2.2123130034492974E-4</v>
      </c>
      <c r="J17" s="300">
        <f>SUM(G17:I17)</f>
        <v>0.12875661679948366</v>
      </c>
      <c r="K17" s="300"/>
      <c r="L17" s="300">
        <v>9.0917092559840804E-2</v>
      </c>
      <c r="M17" s="300">
        <v>2.5279386711889239E-2</v>
      </c>
      <c r="N17" s="300">
        <v>0</v>
      </c>
      <c r="O17" s="300">
        <f>SUM(L17:N17)</f>
        <v>0.11619647927173005</v>
      </c>
      <c r="P17" s="300"/>
      <c r="Q17" s="300">
        <v>6.4620941262203163E-2</v>
      </c>
      <c r="R17" s="300">
        <v>1.8288945639987817E-2</v>
      </c>
      <c r="S17" s="300">
        <v>0</v>
      </c>
      <c r="T17" s="300">
        <f>SUM(Q17:S17)</f>
        <v>8.2909886902190977E-2</v>
      </c>
      <c r="U17" s="300"/>
      <c r="V17" s="300">
        <v>3.7092348285108913E-2</v>
      </c>
      <c r="W17" s="300">
        <v>1.1319261213049662E-2</v>
      </c>
      <c r="X17" s="300">
        <v>0</v>
      </c>
      <c r="Y17" s="300">
        <f>SUM(V17:X17)</f>
        <v>4.8411609498158578E-2</v>
      </c>
    </row>
    <row r="18" spans="1:25" x14ac:dyDescent="0.2">
      <c r="A18" s="260" t="s">
        <v>364</v>
      </c>
      <c r="B18" s="300">
        <v>0.60859132664109727</v>
      </c>
      <c r="C18" s="300">
        <v>1.7979064302648621E-2</v>
      </c>
      <c r="D18" s="300">
        <v>0.32384789574674339</v>
      </c>
      <c r="E18" s="300">
        <f t="shared" ref="E18:E19" si="14">SUM(B18:D18)</f>
        <v>0.95041828669048933</v>
      </c>
      <c r="F18" s="300"/>
      <c r="G18" s="300">
        <v>0.62342980437417461</v>
      </c>
      <c r="H18" s="300">
        <v>1.6813578826341397E-2</v>
      </c>
      <c r="I18" s="300">
        <v>0</v>
      </c>
      <c r="J18" s="300">
        <f t="shared" ref="J18:J19" si="15">SUM(G18:I18)</f>
        <v>0.64024338320051599</v>
      </c>
      <c r="K18" s="300"/>
      <c r="L18" s="300">
        <v>0.65704230550958853</v>
      </c>
      <c r="M18" s="300">
        <v>7.7612152186817534E-3</v>
      </c>
      <c r="N18" s="300">
        <v>0</v>
      </c>
      <c r="O18" s="300">
        <f t="shared" ref="O18:O19" si="16">SUM(L18:N18)</f>
        <v>0.66480352072827031</v>
      </c>
      <c r="P18" s="300"/>
      <c r="Q18" s="300">
        <v>0.46840021889863714</v>
      </c>
      <c r="R18" s="300">
        <v>5.6898941991722135E-3</v>
      </c>
      <c r="S18" s="300">
        <v>0</v>
      </c>
      <c r="T18" s="300">
        <f t="shared" ref="T18:T19" si="17">SUM(Q18:S18)</f>
        <v>0.47409011309780935</v>
      </c>
      <c r="U18" s="300"/>
      <c r="V18" s="300">
        <v>0.27793139841743186</v>
      </c>
      <c r="W18" s="300">
        <v>3.6569920844096156E-3</v>
      </c>
      <c r="X18" s="300">
        <v>0</v>
      </c>
      <c r="Y18" s="300">
        <f t="shared" ref="Y18:Y19" si="18">SUM(V18:X18)</f>
        <v>0.28158839050184148</v>
      </c>
    </row>
    <row r="19" spans="1:25" x14ac:dyDescent="0.2">
      <c r="A19" s="264" t="s">
        <v>363</v>
      </c>
      <c r="B19" s="301">
        <f>SUM(B17:B18)</f>
        <v>0.69668874172386919</v>
      </c>
      <c r="C19" s="301">
        <f t="shared" ref="C19" si="19">SUM(C17:C18)</f>
        <v>3.12386242256006E-2</v>
      </c>
      <c r="D19" s="301">
        <f t="shared" ref="D19" si="20">SUM(D17:D18)</f>
        <v>0.32407263405052894</v>
      </c>
      <c r="E19" s="301">
        <f t="shared" si="14"/>
        <v>1.0519999999999987</v>
      </c>
      <c r="F19" s="301"/>
      <c r="G19" s="301">
        <f>SUM(G17:G18)</f>
        <v>0.720992807824966</v>
      </c>
      <c r="H19" s="301">
        <f t="shared" ref="H19" si="21">SUM(H17:H18)</f>
        <v>4.7785960874688727E-2</v>
      </c>
      <c r="I19" s="301">
        <f t="shared" ref="I19" si="22">SUM(I17:I18)</f>
        <v>2.2123130034492974E-4</v>
      </c>
      <c r="J19" s="301">
        <f t="shared" si="15"/>
        <v>0.76899999999999968</v>
      </c>
      <c r="K19" s="301"/>
      <c r="L19" s="301">
        <f>SUM(L17:L18)</f>
        <v>0.74795939806942935</v>
      </c>
      <c r="M19" s="301">
        <f t="shared" ref="M19" si="23">SUM(M17:M18)</f>
        <v>3.3040601930570991E-2</v>
      </c>
      <c r="N19" s="301">
        <f t="shared" ref="N19" si="24">SUM(N17:N18)</f>
        <v>0</v>
      </c>
      <c r="O19" s="301">
        <f t="shared" si="16"/>
        <v>0.78100000000000036</v>
      </c>
      <c r="P19" s="301"/>
      <c r="Q19" s="301">
        <f>SUM(Q17:Q18)</f>
        <v>0.53302116016084033</v>
      </c>
      <c r="R19" s="301">
        <f t="shared" ref="R19" si="25">SUM(R17:R18)</f>
        <v>2.3978839839160031E-2</v>
      </c>
      <c r="S19" s="301">
        <f t="shared" ref="S19" si="26">SUM(S17:S18)</f>
        <v>0</v>
      </c>
      <c r="T19" s="301">
        <f t="shared" si="17"/>
        <v>0.55700000000000038</v>
      </c>
      <c r="U19" s="301"/>
      <c r="V19" s="301">
        <f>SUM(V17:V18)</f>
        <v>0.3150237467025408</v>
      </c>
      <c r="W19" s="301">
        <f t="shared" ref="W19" si="27">SUM(W17:W18)</f>
        <v>1.4976253297459278E-2</v>
      </c>
      <c r="X19" s="301">
        <f t="shared" ref="X19" si="28">SUM(X17:X18)</f>
        <v>0</v>
      </c>
      <c r="Y19" s="301">
        <f t="shared" si="18"/>
        <v>0.33000000000000007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1.5861869259641959</v>
      </c>
      <c r="C26" s="300">
        <v>0.59484386818370227</v>
      </c>
      <c r="D26" s="300">
        <v>7.5306320909036994E-2</v>
      </c>
      <c r="E26" s="300">
        <f>SUM(B26:D26)</f>
        <v>2.2563371150569353</v>
      </c>
      <c r="F26" s="300"/>
      <c r="G26" s="300">
        <v>1.2991906764903245</v>
      </c>
      <c r="H26" s="300">
        <v>0.49304425493714726</v>
      </c>
      <c r="I26" s="300">
        <v>0.27115967500580679</v>
      </c>
      <c r="J26" s="300">
        <f>SUM(G26:I26)</f>
        <v>2.0633946064332784</v>
      </c>
      <c r="K26" s="300"/>
      <c r="L26" s="300">
        <v>1.3098238730879197</v>
      </c>
      <c r="M26" s="300">
        <v>0.4466572581856868</v>
      </c>
      <c r="N26" s="300">
        <v>0.33484659459046029</v>
      </c>
      <c r="O26" s="300">
        <f>SUM(L26:N26)</f>
        <v>2.0913277258640668</v>
      </c>
      <c r="P26" s="300"/>
      <c r="Q26" s="300">
        <v>1.270331469014049</v>
      </c>
      <c r="R26" s="300">
        <v>0.41671469602474998</v>
      </c>
      <c r="S26" s="300">
        <v>0.32167191703670045</v>
      </c>
      <c r="T26" s="300">
        <f>SUM(Q26:S26)</f>
        <v>2.0087180820754997</v>
      </c>
      <c r="U26" s="300"/>
      <c r="V26" s="300">
        <v>1.1344814356931117</v>
      </c>
      <c r="W26" s="300">
        <v>0.34595327103095513</v>
      </c>
      <c r="X26" s="300">
        <v>0.27999330884162049</v>
      </c>
      <c r="Y26" s="300">
        <f>SUM(V26:X26)</f>
        <v>1.7604280155656873</v>
      </c>
    </row>
    <row r="27" spans="1:25" x14ac:dyDescent="0.2">
      <c r="A27" s="260" t="s">
        <v>364</v>
      </c>
      <c r="B27" s="300">
        <v>3.8541242571738703</v>
      </c>
      <c r="C27" s="300">
        <v>0.30693030794282</v>
      </c>
      <c r="D27" s="300">
        <v>0.27060831982637018</v>
      </c>
      <c r="E27" s="300">
        <f t="shared" ref="E27:E28" si="29">SUM(B27:D27)</f>
        <v>4.4316628849430604</v>
      </c>
      <c r="F27" s="300"/>
      <c r="G27" s="300">
        <v>2.7312481272309586</v>
      </c>
      <c r="H27" s="300">
        <v>0.20281981099427626</v>
      </c>
      <c r="I27" s="300">
        <v>9.253745534149109E-2</v>
      </c>
      <c r="J27" s="300">
        <f t="shared" ref="J27:J28" si="30">SUM(G27:I27)</f>
        <v>3.0266053935667263</v>
      </c>
      <c r="K27" s="300"/>
      <c r="L27" s="300">
        <v>2.754581557495547</v>
      </c>
      <c r="M27" s="300">
        <v>0.22274323294200724</v>
      </c>
      <c r="N27" s="300">
        <v>0.11634748369837807</v>
      </c>
      <c r="O27" s="300">
        <f t="shared" ref="O27:O28" si="31">SUM(L27:N27)</f>
        <v>3.0936722741359324</v>
      </c>
      <c r="P27" s="300"/>
      <c r="Q27" s="300">
        <v>2.5472938295299232</v>
      </c>
      <c r="R27" s="300">
        <v>0.20820999485811659</v>
      </c>
      <c r="S27" s="300">
        <v>0.1097780935364556</v>
      </c>
      <c r="T27" s="300">
        <f t="shared" ref="T27:T28" si="32">SUM(Q27:S27)</f>
        <v>2.865281917924495</v>
      </c>
      <c r="U27" s="300"/>
      <c r="V27" s="300">
        <v>2.0834972180827345</v>
      </c>
      <c r="W27" s="300">
        <v>0.17409840357640424</v>
      </c>
      <c r="X27" s="300">
        <v>9.497636277517596E-2</v>
      </c>
      <c r="Y27" s="300">
        <f t="shared" ref="Y27:Y28" si="33">SUM(V27:X27)</f>
        <v>2.3525719844343147</v>
      </c>
    </row>
    <row r="28" spans="1:25" x14ac:dyDescent="0.2">
      <c r="A28" s="264" t="s">
        <v>363</v>
      </c>
      <c r="B28" s="301">
        <f>SUM(B26:B27)</f>
        <v>5.4403111831380659</v>
      </c>
      <c r="C28" s="301">
        <f t="shared" ref="C28" si="34">SUM(C26:C27)</f>
        <v>0.90177417612652233</v>
      </c>
      <c r="D28" s="301">
        <f t="shared" ref="D28" si="35">SUM(D26:D27)</f>
        <v>0.34591464073540718</v>
      </c>
      <c r="E28" s="301">
        <f t="shared" si="29"/>
        <v>6.6879999999999962</v>
      </c>
      <c r="F28" s="301"/>
      <c r="G28" s="301">
        <f>SUM(G26:G27)</f>
        <v>4.0304388037212835</v>
      </c>
      <c r="H28" s="301">
        <f t="shared" ref="H28" si="36">SUM(H26:H27)</f>
        <v>0.69586406593142347</v>
      </c>
      <c r="I28" s="301">
        <f t="shared" ref="I28" si="37">SUM(I26:I27)</f>
        <v>0.36369713034729789</v>
      </c>
      <c r="J28" s="301">
        <f t="shared" si="30"/>
        <v>5.0900000000000043</v>
      </c>
      <c r="K28" s="301"/>
      <c r="L28" s="301">
        <f>SUM(L26:L27)</f>
        <v>4.0644054305834665</v>
      </c>
      <c r="M28" s="301">
        <f t="shared" ref="M28" si="38">SUM(M26:M27)</f>
        <v>0.66940049112769406</v>
      </c>
      <c r="N28" s="301">
        <f t="shared" ref="N28" si="39">SUM(N26:N27)</f>
        <v>0.45119407828883834</v>
      </c>
      <c r="O28" s="301">
        <f t="shared" si="31"/>
        <v>5.1849999999999996</v>
      </c>
      <c r="P28" s="301"/>
      <c r="Q28" s="301">
        <f>SUM(Q26:Q27)</f>
        <v>3.8176252985439723</v>
      </c>
      <c r="R28" s="301">
        <f t="shared" ref="R28" si="40">SUM(R26:R27)</f>
        <v>0.62492469088286651</v>
      </c>
      <c r="S28" s="301">
        <f t="shared" ref="S28" si="41">SUM(S26:S27)</f>
        <v>0.43145001057315602</v>
      </c>
      <c r="T28" s="301">
        <f t="shared" si="32"/>
        <v>4.8739999999999952</v>
      </c>
      <c r="U28" s="301"/>
      <c r="V28" s="301">
        <f>SUM(V26:V27)</f>
        <v>3.2179786537758464</v>
      </c>
      <c r="W28" s="301">
        <f t="shared" ref="W28" si="42">SUM(W26:W27)</f>
        <v>0.52005167460735935</v>
      </c>
      <c r="X28" s="301">
        <f t="shared" ref="X28" si="43">SUM(X26:X27)</f>
        <v>0.37496967161679645</v>
      </c>
      <c r="Y28" s="301">
        <f t="shared" si="33"/>
        <v>4.1130000000000022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0.39121990846408877</v>
      </c>
      <c r="C35" s="300">
        <v>9.5307322654239759E-2</v>
      </c>
      <c r="D35" s="300">
        <v>1.2263615560869436E-2</v>
      </c>
      <c r="E35" s="300">
        <f>SUM(B35:D35)</f>
        <v>0.49879084667919793</v>
      </c>
      <c r="F35" s="300"/>
      <c r="G35" s="300">
        <v>0.38011099795932163</v>
      </c>
      <c r="H35" s="300">
        <v>0.1094786150734125</v>
      </c>
      <c r="I35" s="300">
        <v>8.756211812724024E-2</v>
      </c>
      <c r="J35" s="300">
        <f>SUM(G35:I35)</f>
        <v>0.57715173115997431</v>
      </c>
      <c r="K35" s="300"/>
      <c r="L35" s="300">
        <v>0.40496297175702539</v>
      </c>
      <c r="M35" s="300">
        <v>9.1488017482291115E-2</v>
      </c>
      <c r="N35" s="300">
        <v>0.11379464646079965</v>
      </c>
      <c r="O35" s="300">
        <f>SUM(L35:N35)</f>
        <v>0.61024563570011614</v>
      </c>
      <c r="P35" s="300"/>
      <c r="Q35" s="300">
        <v>0.37434885556764469</v>
      </c>
      <c r="R35" s="300">
        <v>8.8253749015590771E-2</v>
      </c>
      <c r="S35" s="300">
        <v>0.10903413575288537</v>
      </c>
      <c r="T35" s="300">
        <f>SUM(Q35:S35)</f>
        <v>0.57163674033612077</v>
      </c>
      <c r="U35" s="300"/>
      <c r="V35" s="300">
        <v>0.28486103292417148</v>
      </c>
      <c r="W35" s="300">
        <v>7.5660997362726565E-2</v>
      </c>
      <c r="X35" s="300">
        <v>9.2013689293076115E-2</v>
      </c>
      <c r="Y35" s="300">
        <f>SUM(V35:X35)</f>
        <v>0.45253571957997418</v>
      </c>
    </row>
    <row r="36" spans="1:25" x14ac:dyDescent="0.2">
      <c r="A36" s="260" t="s">
        <v>364</v>
      </c>
      <c r="B36" s="300">
        <v>1.6267791762025607</v>
      </c>
      <c r="C36" s="300">
        <v>5.7247826086953404E-2</v>
      </c>
      <c r="D36" s="300">
        <v>0.12718215103129366</v>
      </c>
      <c r="E36" s="300">
        <f t="shared" ref="E36:E37" si="44">SUM(B36:D36)</f>
        <v>1.8112091533208077</v>
      </c>
      <c r="F36" s="300"/>
      <c r="G36" s="300">
        <v>1.4629002036660601</v>
      </c>
      <c r="H36" s="300">
        <v>4.0716904276847696E-2</v>
      </c>
      <c r="I36" s="300">
        <v>0.16323116089711301</v>
      </c>
      <c r="J36" s="300">
        <f t="shared" ref="J36:J37" si="45">SUM(G36:I36)</f>
        <v>1.6668482688400208</v>
      </c>
      <c r="K36" s="300"/>
      <c r="L36" s="300">
        <v>1.4237180248457486</v>
      </c>
      <c r="M36" s="300">
        <v>4.9855829750625372E-2</v>
      </c>
      <c r="N36" s="300">
        <v>8.0180509703508693E-2</v>
      </c>
      <c r="O36" s="300">
        <f t="shared" ref="O36:O37" si="46">SUM(L36:N36)</f>
        <v>1.5537543642998826</v>
      </c>
      <c r="P36" s="300"/>
      <c r="Q36" s="300">
        <v>1.3410645224884608</v>
      </c>
      <c r="R36" s="300">
        <v>4.8755919494160582E-2</v>
      </c>
      <c r="S36" s="300">
        <v>7.8542817681255789E-2</v>
      </c>
      <c r="T36" s="300">
        <f t="shared" ref="T36:T37" si="47">SUM(Q36:S36)</f>
        <v>1.4683632596638772</v>
      </c>
      <c r="U36" s="300"/>
      <c r="V36" s="300">
        <v>1.0478595217597801</v>
      </c>
      <c r="W36" s="300">
        <v>4.2049779251920792E-2</v>
      </c>
      <c r="X36" s="300">
        <v>6.6554979408323348E-2</v>
      </c>
      <c r="Y36" s="300">
        <f t="shared" ref="Y36:Y37" si="48">SUM(V36:X36)</f>
        <v>1.1564642804200242</v>
      </c>
    </row>
    <row r="37" spans="1:25" x14ac:dyDescent="0.2">
      <c r="A37" s="264" t="s">
        <v>363</v>
      </c>
      <c r="B37" s="301">
        <f>SUM(B35:B36)</f>
        <v>2.0179990846666493</v>
      </c>
      <c r="C37" s="301">
        <f t="shared" ref="C37" si="49">SUM(C35:C36)</f>
        <v>0.15255514874119316</v>
      </c>
      <c r="D37" s="301">
        <f t="shared" ref="D37" si="50">SUM(D35:D36)</f>
        <v>0.1394457665921631</v>
      </c>
      <c r="E37" s="301">
        <f t="shared" si="44"/>
        <v>2.3100000000000054</v>
      </c>
      <c r="F37" s="301"/>
      <c r="G37" s="301">
        <f>SUM(G35:G36)</f>
        <v>1.8430112016253817</v>
      </c>
      <c r="H37" s="301">
        <f t="shared" ref="H37" si="51">SUM(H35:H36)</f>
        <v>0.15019551935026021</v>
      </c>
      <c r="I37" s="301">
        <f t="shared" ref="I37" si="52">SUM(I35:I36)</f>
        <v>0.25079327902435322</v>
      </c>
      <c r="J37" s="301">
        <f t="shared" si="45"/>
        <v>2.2439999999999953</v>
      </c>
      <c r="K37" s="301"/>
      <c r="L37" s="301">
        <f>SUM(L35:L36)</f>
        <v>1.8286809966027739</v>
      </c>
      <c r="M37" s="301">
        <f t="shared" ref="M37" si="53">SUM(M35:M36)</f>
        <v>0.14134384723291649</v>
      </c>
      <c r="N37" s="301">
        <f t="shared" ref="N37" si="54">SUM(N35:N36)</f>
        <v>0.19397515616430833</v>
      </c>
      <c r="O37" s="301">
        <f t="shared" si="46"/>
        <v>2.1639999999999988</v>
      </c>
      <c r="P37" s="301"/>
      <c r="Q37" s="301">
        <f>SUM(Q35:Q36)</f>
        <v>1.7154133780561054</v>
      </c>
      <c r="R37" s="301">
        <f t="shared" ref="R37" si="55">SUM(R35:R36)</f>
        <v>0.13700966850975135</v>
      </c>
      <c r="S37" s="301">
        <f t="shared" ref="S37" si="56">SUM(S35:S36)</f>
        <v>0.18757695343414116</v>
      </c>
      <c r="T37" s="301">
        <f t="shared" si="47"/>
        <v>2.0399999999999978</v>
      </c>
      <c r="U37" s="301"/>
      <c r="V37" s="301">
        <f>SUM(V35:V36)</f>
        <v>1.3327205546839516</v>
      </c>
      <c r="W37" s="301">
        <f t="shared" ref="W37" si="57">SUM(W35:W36)</f>
        <v>0.11771077661464735</v>
      </c>
      <c r="X37" s="301">
        <f t="shared" ref="X37" si="58">SUM(X35:X36)</f>
        <v>0.15856866870139946</v>
      </c>
      <c r="Y37" s="301">
        <f t="shared" si="48"/>
        <v>1.6089999999999982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1.1624341942684131</v>
      </c>
      <c r="C44" s="300">
        <v>0.4030854319921095</v>
      </c>
      <c r="D44" s="300">
        <v>6.7464103528990932E-2</v>
      </c>
      <c r="E44" s="300">
        <f>SUM(B44:D44)</f>
        <v>1.6329837297895136</v>
      </c>
      <c r="F44" s="300"/>
      <c r="G44" s="300">
        <v>1.3884230802778712</v>
      </c>
      <c r="H44" s="300">
        <v>0.4624775439422964</v>
      </c>
      <c r="I44" s="300">
        <v>0.3403428639534074</v>
      </c>
      <c r="J44" s="300">
        <f>SUM(G44:I44)</f>
        <v>2.1912434881735749</v>
      </c>
      <c r="K44" s="300"/>
      <c r="L44" s="300">
        <v>1.4459276484663111</v>
      </c>
      <c r="M44" s="300">
        <v>0.42596815633591167</v>
      </c>
      <c r="N44" s="300">
        <v>0.44738105507318321</v>
      </c>
      <c r="O44" s="300">
        <f>SUM(L44:N44)</f>
        <v>2.3192768598754059</v>
      </c>
      <c r="P44" s="300"/>
      <c r="Q44" s="300">
        <v>1.4255811482253107</v>
      </c>
      <c r="R44" s="300">
        <v>0.41267973135754227</v>
      </c>
      <c r="S44" s="300">
        <v>0.42310913738977374</v>
      </c>
      <c r="T44" s="300">
        <f>SUM(Q44:S44)</f>
        <v>2.2613700169726267</v>
      </c>
      <c r="U44" s="300"/>
      <c r="V44" s="300">
        <v>1.415163325274406</v>
      </c>
      <c r="W44" s="300">
        <v>0.39972736559840127</v>
      </c>
      <c r="X44" s="300">
        <v>0.3902464563860441</v>
      </c>
      <c r="Y44" s="300">
        <f>SUM(V44:X44)</f>
        <v>2.2051371472588515</v>
      </c>
    </row>
    <row r="45" spans="1:25" x14ac:dyDescent="0.2">
      <c r="A45" s="260" t="s">
        <v>364</v>
      </c>
      <c r="B45" s="300">
        <v>6.7306141867620264</v>
      </c>
      <c r="C45" s="300">
        <v>0.2568922300402709</v>
      </c>
      <c r="D45" s="300">
        <v>0.75550985340818466</v>
      </c>
      <c r="E45" s="300">
        <f t="shared" ref="E45:E46" si="59">SUM(B45:D45)</f>
        <v>7.7430162702104823</v>
      </c>
      <c r="F45" s="300"/>
      <c r="G45" s="300">
        <v>6.8238187094182132</v>
      </c>
      <c r="H45" s="300">
        <v>0.22476990523816212</v>
      </c>
      <c r="I45" s="300">
        <v>0.63716789717004874</v>
      </c>
      <c r="J45" s="300">
        <f t="shared" ref="J45:J46" si="60">SUM(G45:I45)</f>
        <v>7.6857565118264244</v>
      </c>
      <c r="K45" s="300"/>
      <c r="L45" s="300">
        <v>6.7307053241714572</v>
      </c>
      <c r="M45" s="300">
        <v>0.26828010427209931</v>
      </c>
      <c r="N45" s="300">
        <v>0.58173771168102484</v>
      </c>
      <c r="O45" s="300">
        <f t="shared" ref="O45:O46" si="61">SUM(L45:N45)</f>
        <v>7.5807231401245811</v>
      </c>
      <c r="P45" s="300"/>
      <c r="Q45" s="300">
        <v>6.4181440663446727</v>
      </c>
      <c r="R45" s="300">
        <v>0.26048534495055975</v>
      </c>
      <c r="S45" s="300">
        <v>0.5630005717321519</v>
      </c>
      <c r="T45" s="300">
        <f t="shared" ref="T45:T46" si="62">SUM(Q45:S45)</f>
        <v>7.2416299830273845</v>
      </c>
      <c r="U45" s="300"/>
      <c r="V45" s="300">
        <v>6.0934720980604178</v>
      </c>
      <c r="W45" s="300">
        <v>0.24687064231733613</v>
      </c>
      <c r="X45" s="300">
        <v>0.55552011236338394</v>
      </c>
      <c r="Y45" s="300">
        <f t="shared" ref="Y45:Y46" si="63">SUM(V45:X45)</f>
        <v>6.8958628527411374</v>
      </c>
    </row>
    <row r="46" spans="1:25" x14ac:dyDescent="0.2">
      <c r="A46" s="264" t="s">
        <v>363</v>
      </c>
      <c r="B46" s="301">
        <f>SUM(B44:B45)</f>
        <v>7.8930483810304395</v>
      </c>
      <c r="C46" s="301">
        <f t="shared" ref="C46" si="64">SUM(C44:C45)</f>
        <v>0.6599776620323804</v>
      </c>
      <c r="D46" s="301">
        <f t="shared" ref="D46" si="65">SUM(D44:D45)</f>
        <v>0.82297395693717557</v>
      </c>
      <c r="E46" s="301">
        <f t="shared" si="59"/>
        <v>9.3759999999999959</v>
      </c>
      <c r="F46" s="301"/>
      <c r="G46" s="301">
        <f>SUM(G44:G45)</f>
        <v>8.2122417896960851</v>
      </c>
      <c r="H46" s="301">
        <f t="shared" ref="H46" si="66">SUM(H44:H45)</f>
        <v>0.68724744918045855</v>
      </c>
      <c r="I46" s="301">
        <f t="shared" ref="I46" si="67">SUM(I44:I45)</f>
        <v>0.97751076112345614</v>
      </c>
      <c r="J46" s="301">
        <f t="shared" si="60"/>
        <v>9.8770000000000007</v>
      </c>
      <c r="K46" s="301"/>
      <c r="L46" s="301">
        <f>SUM(L44:L45)</f>
        <v>8.1766329726377691</v>
      </c>
      <c r="M46" s="301">
        <f t="shared" ref="M46" si="68">SUM(M44:M45)</f>
        <v>0.69424826060801093</v>
      </c>
      <c r="N46" s="301">
        <f t="shared" ref="N46" si="69">SUM(N44:N45)</f>
        <v>1.0291187667542081</v>
      </c>
      <c r="O46" s="301">
        <f t="shared" si="61"/>
        <v>9.8999999999999879</v>
      </c>
      <c r="P46" s="301"/>
      <c r="Q46" s="301">
        <f>SUM(Q44:Q45)</f>
        <v>7.8437252145699832</v>
      </c>
      <c r="R46" s="301">
        <f t="shared" ref="R46" si="70">SUM(R44:R45)</f>
        <v>0.67316507630810207</v>
      </c>
      <c r="S46" s="301">
        <f t="shared" ref="S46" si="71">SUM(S44:S45)</f>
        <v>0.98610970912192564</v>
      </c>
      <c r="T46" s="301">
        <f t="shared" si="62"/>
        <v>9.5030000000000108</v>
      </c>
      <c r="U46" s="301"/>
      <c r="V46" s="301">
        <f>SUM(V44:V45)</f>
        <v>7.508635423334824</v>
      </c>
      <c r="W46" s="301">
        <f t="shared" ref="W46" si="72">SUM(W44:W45)</f>
        <v>0.6465980079157374</v>
      </c>
      <c r="X46" s="301">
        <f t="shared" ref="X46" si="73">SUM(X44:X45)</f>
        <v>0.9457665687494281</v>
      </c>
      <c r="Y46" s="301">
        <f t="shared" si="63"/>
        <v>9.1009999999999902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0.12634063121903949</v>
      </c>
      <c r="C53" s="300">
        <v>2.4026158658078608E-2</v>
      </c>
      <c r="D53" s="300">
        <v>7.3926642025579642E-5</v>
      </c>
      <c r="E53" s="300">
        <f>SUM(B53:D53)</f>
        <v>0.15044071651914367</v>
      </c>
      <c r="F53" s="300"/>
      <c r="G53" s="300">
        <v>0.11955874415239856</v>
      </c>
      <c r="H53" s="300">
        <v>3.3250719684176068E-2</v>
      </c>
      <c r="I53" s="300">
        <v>5.5325656711610733E-5</v>
      </c>
      <c r="J53" s="300">
        <f>SUM(G53:I53)</f>
        <v>0.15286478949328625</v>
      </c>
      <c r="K53" s="300"/>
      <c r="L53" s="300">
        <v>0.15299876237639376</v>
      </c>
      <c r="M53" s="300">
        <v>4.6669293904188627E-2</v>
      </c>
      <c r="N53" s="300">
        <v>0</v>
      </c>
      <c r="O53" s="300">
        <f>SUM(L53:N53)</f>
        <v>0.19966805628058237</v>
      </c>
      <c r="P53" s="300"/>
      <c r="Q53" s="300">
        <v>0.14969652222353211</v>
      </c>
      <c r="R53" s="300">
        <v>4.5200869446674445E-2</v>
      </c>
      <c r="S53" s="300">
        <v>0</v>
      </c>
      <c r="T53" s="300">
        <f>SUM(Q53:S53)</f>
        <v>0.19489739167020656</v>
      </c>
      <c r="U53" s="300"/>
      <c r="V53" s="300">
        <v>0.15118147569134596</v>
      </c>
      <c r="W53" s="300">
        <v>4.4792792152528148E-2</v>
      </c>
      <c r="X53" s="300">
        <v>0</v>
      </c>
      <c r="Y53" s="300">
        <f>SUM(V53:X53)</f>
        <v>0.19597426784387412</v>
      </c>
    </row>
    <row r="54" spans="1:25" x14ac:dyDescent="0.2">
      <c r="A54" s="260" t="s">
        <v>364</v>
      </c>
      <c r="B54" s="300">
        <v>0.34420244526624927</v>
      </c>
      <c r="C54" s="300">
        <v>3.5484788172146647E-3</v>
      </c>
      <c r="D54" s="300">
        <v>2.1808359397392372E-2</v>
      </c>
      <c r="E54" s="300">
        <f t="shared" ref="E54:E55" si="74">SUM(B54:D54)</f>
        <v>0.36955928348085632</v>
      </c>
      <c r="F54" s="300"/>
      <c r="G54" s="300">
        <v>0.3647067290381501</v>
      </c>
      <c r="H54" s="300">
        <v>5.9087801367820762E-2</v>
      </c>
      <c r="I54" s="300">
        <v>3.8340680100742999E-2</v>
      </c>
      <c r="J54" s="300">
        <f t="shared" ref="J54:J55" si="75">SUM(G54:I54)</f>
        <v>0.46213521050671386</v>
      </c>
      <c r="K54" s="300"/>
      <c r="L54" s="300">
        <v>0.45552612037383616</v>
      </c>
      <c r="M54" s="300">
        <v>2.7805823345583066E-2</v>
      </c>
      <c r="N54" s="300">
        <v>0</v>
      </c>
      <c r="O54" s="300">
        <f t="shared" ref="O54:O55" si="76">SUM(L54:N54)</f>
        <v>0.48333194371941923</v>
      </c>
      <c r="P54" s="300"/>
      <c r="Q54" s="300">
        <v>0.43873578525499335</v>
      </c>
      <c r="R54" s="300">
        <v>2.736682307480057E-2</v>
      </c>
      <c r="S54" s="300">
        <v>0</v>
      </c>
      <c r="T54" s="300">
        <f t="shared" ref="T54:T55" si="77">SUM(Q54:S54)</f>
        <v>0.46610260832979394</v>
      </c>
      <c r="U54" s="300"/>
      <c r="V54" s="300">
        <v>0.42912887403810046</v>
      </c>
      <c r="W54" s="300">
        <v>2.7896858118025062E-2</v>
      </c>
      <c r="X54" s="300">
        <v>0</v>
      </c>
      <c r="Y54" s="300">
        <f t="shared" ref="Y54:Y55" si="78">SUM(V54:X54)</f>
        <v>0.45702573215612552</v>
      </c>
    </row>
    <row r="55" spans="1:25" x14ac:dyDescent="0.2">
      <c r="A55" s="264" t="s">
        <v>363</v>
      </c>
      <c r="B55" s="301">
        <f>SUM(B53:B54)</f>
        <v>0.47054307648528876</v>
      </c>
      <c r="C55" s="301">
        <f t="shared" ref="C55" si="79">SUM(C53:C54)</f>
        <v>2.7574637475293273E-2</v>
      </c>
      <c r="D55" s="301">
        <f t="shared" ref="D55" si="80">SUM(D53:D54)</f>
        <v>2.1882286039417952E-2</v>
      </c>
      <c r="E55" s="301">
        <f t="shared" si="74"/>
        <v>0.52</v>
      </c>
      <c r="F55" s="301"/>
      <c r="G55" s="301">
        <f>SUM(G53:G54)</f>
        <v>0.48426547319054869</v>
      </c>
      <c r="H55" s="301">
        <f t="shared" ref="H55" si="81">SUM(H53:H54)</f>
        <v>9.233852105199683E-2</v>
      </c>
      <c r="I55" s="301">
        <f t="shared" ref="I55" si="82">SUM(I53:I54)</f>
        <v>3.839600575745461E-2</v>
      </c>
      <c r="J55" s="301">
        <f t="shared" si="75"/>
        <v>0.6150000000000001</v>
      </c>
      <c r="K55" s="301"/>
      <c r="L55" s="301">
        <f>SUM(L53:L54)</f>
        <v>0.60852488275022987</v>
      </c>
      <c r="M55" s="301">
        <f t="shared" ref="M55" si="83">SUM(M53:M54)</f>
        <v>7.4475117249771697E-2</v>
      </c>
      <c r="N55" s="301">
        <f t="shared" ref="N55" si="84">SUM(N53:N54)</f>
        <v>0</v>
      </c>
      <c r="O55" s="301">
        <f t="shared" si="76"/>
        <v>0.68300000000000161</v>
      </c>
      <c r="P55" s="301"/>
      <c r="Q55" s="301">
        <f>SUM(Q53:Q54)</f>
        <v>0.58843230747852548</v>
      </c>
      <c r="R55" s="301">
        <f t="shared" ref="R55" si="85">SUM(R53:R54)</f>
        <v>7.2567692521475019E-2</v>
      </c>
      <c r="S55" s="301">
        <f t="shared" ref="S55" si="86">SUM(S53:S54)</f>
        <v>0</v>
      </c>
      <c r="T55" s="301">
        <f t="shared" si="77"/>
        <v>0.66100000000000048</v>
      </c>
      <c r="U55" s="301"/>
      <c r="V55" s="301">
        <f>SUM(V53:V54)</f>
        <v>0.5803103497294464</v>
      </c>
      <c r="W55" s="301">
        <f t="shared" ref="W55" si="87">SUM(W53:W54)</f>
        <v>7.2689650270553213E-2</v>
      </c>
      <c r="X55" s="301">
        <f t="shared" ref="X55" si="88">SUM(X53:X54)</f>
        <v>0</v>
      </c>
      <c r="Y55" s="301">
        <f t="shared" si="78"/>
        <v>0.65299999999999958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0.25528213290794394</v>
      </c>
      <c r="C62" s="300">
        <v>0.1333056108239434</v>
      </c>
      <c r="D62" s="300">
        <v>5.8816852368634868E-2</v>
      </c>
      <c r="E62" s="300">
        <f>SUM(B62:D62)</f>
        <v>0.44740459610052219</v>
      </c>
      <c r="F62" s="300"/>
      <c r="G62" s="300">
        <v>0.25354101334377588</v>
      </c>
      <c r="H62" s="300">
        <v>0.12732443523063794</v>
      </c>
      <c r="I62" s="300">
        <v>0</v>
      </c>
      <c r="J62" s="300">
        <f>SUM(G62:I62)</f>
        <v>0.38086544857441385</v>
      </c>
      <c r="K62" s="300"/>
      <c r="L62" s="300">
        <v>0.24536929111477915</v>
      </c>
      <c r="M62" s="300">
        <v>0.11292841132008262</v>
      </c>
      <c r="N62" s="300">
        <v>6.5041561594291301E-3</v>
      </c>
      <c r="O62" s="300">
        <f>SUM(L62:N62)</f>
        <v>0.36480185859429087</v>
      </c>
      <c r="P62" s="300"/>
      <c r="Q62" s="300">
        <v>0.26424466396325147</v>
      </c>
      <c r="R62" s="300">
        <v>0.1186550979021322</v>
      </c>
      <c r="S62" s="300">
        <v>6.6140853765656931E-3</v>
      </c>
      <c r="T62" s="300">
        <f>SUM(Q62:S62)</f>
        <v>0.38951384724194937</v>
      </c>
      <c r="U62" s="300"/>
      <c r="V62" s="300">
        <v>0.30004308601397123</v>
      </c>
      <c r="W62" s="300">
        <v>0.12766311999298377</v>
      </c>
      <c r="X62" s="300">
        <v>6.8735739136826374E-3</v>
      </c>
      <c r="Y62" s="300">
        <f>SUM(V62:X62)</f>
        <v>0.43457977992063762</v>
      </c>
    </row>
    <row r="63" spans="1:25" x14ac:dyDescent="0.2">
      <c r="A63" s="260" t="s">
        <v>364</v>
      </c>
      <c r="B63" s="300">
        <v>1.1296045563090593</v>
      </c>
      <c r="C63" s="300">
        <v>5.655103462055177E-2</v>
      </c>
      <c r="D63" s="300">
        <v>0.26443981296986818</v>
      </c>
      <c r="E63" s="300">
        <f t="shared" ref="E63:E64" si="89">SUM(B63:D63)</f>
        <v>1.4505954038994793</v>
      </c>
      <c r="F63" s="300"/>
      <c r="G63" s="300">
        <v>1.3010199127483388</v>
      </c>
      <c r="H63" s="300">
        <v>3.5134896980903635E-2</v>
      </c>
      <c r="I63" s="300">
        <v>0.11497974169634138</v>
      </c>
      <c r="J63" s="300">
        <f t="shared" ref="J63:J64" si="90">SUM(G63:I63)</f>
        <v>1.4511345514255838</v>
      </c>
      <c r="K63" s="300"/>
      <c r="L63" s="300">
        <v>1.3160346969298757</v>
      </c>
      <c r="M63" s="300">
        <v>6.0163444475832259E-2</v>
      </c>
      <c r="N63" s="300">
        <v>0</v>
      </c>
      <c r="O63" s="300">
        <f t="shared" ref="O63:O64" si="91">SUM(L63:N63)</f>
        <v>1.3761981414057081</v>
      </c>
      <c r="P63" s="300"/>
      <c r="Q63" s="300">
        <v>1.3548515611191803</v>
      </c>
      <c r="R63" s="300">
        <v>6.2634591638872777E-2</v>
      </c>
      <c r="S63" s="300">
        <v>0</v>
      </c>
      <c r="T63" s="300">
        <f t="shared" ref="T63:T64" si="92">SUM(Q63:S63)</f>
        <v>1.4174861527580531</v>
      </c>
      <c r="U63" s="300"/>
      <c r="V63" s="300">
        <v>1.4083103406391444</v>
      </c>
      <c r="W63" s="300">
        <v>6.6109879440219593E-2</v>
      </c>
      <c r="X63" s="300">
        <v>0</v>
      </c>
      <c r="Y63" s="300">
        <f t="shared" ref="Y63:Y64" si="93">SUM(V63:X63)</f>
        <v>1.4744202200793639</v>
      </c>
    </row>
    <row r="64" spans="1:25" x14ac:dyDescent="0.2">
      <c r="A64" s="264" t="s">
        <v>363</v>
      </c>
      <c r="B64" s="301">
        <f>SUM(B62:B63)</f>
        <v>1.3848866892170033</v>
      </c>
      <c r="C64" s="301">
        <f t="shared" ref="C64" si="94">SUM(C62:C63)</f>
        <v>0.18985664544449518</v>
      </c>
      <c r="D64" s="301">
        <f t="shared" ref="D64" si="95">SUM(D62:D63)</f>
        <v>0.32325666533850306</v>
      </c>
      <c r="E64" s="301">
        <f t="shared" si="89"/>
        <v>1.8980000000000015</v>
      </c>
      <c r="F64" s="301"/>
      <c r="G64" s="301">
        <f>SUM(G62:G63)</f>
        <v>1.5545609260921147</v>
      </c>
      <c r="H64" s="301">
        <f t="shared" ref="H64" si="96">SUM(H62:H63)</f>
        <v>0.16245933221154157</v>
      </c>
      <c r="I64" s="301">
        <f t="shared" ref="I64" si="97">SUM(I62:I63)</f>
        <v>0.11497974169634138</v>
      </c>
      <c r="J64" s="301">
        <f t="shared" si="90"/>
        <v>1.8319999999999976</v>
      </c>
      <c r="K64" s="301"/>
      <c r="L64" s="301">
        <f>SUM(L62:L63)</f>
        <v>1.5614039880446549</v>
      </c>
      <c r="M64" s="301">
        <f t="shared" ref="M64" si="98">SUM(M62:M63)</f>
        <v>0.17309185579591488</v>
      </c>
      <c r="N64" s="301">
        <f t="shared" ref="N64" si="99">SUM(N62:N63)</f>
        <v>6.5041561594291301E-3</v>
      </c>
      <c r="O64" s="301">
        <f t="shared" si="91"/>
        <v>1.740999999999999</v>
      </c>
      <c r="P64" s="301"/>
      <c r="Q64" s="301">
        <f>SUM(Q62:Q63)</f>
        <v>1.6190962250824317</v>
      </c>
      <c r="R64" s="301">
        <f t="shared" ref="R64" si="100">SUM(R62:R63)</f>
        <v>0.18128968954100499</v>
      </c>
      <c r="S64" s="301">
        <f t="shared" ref="S64" si="101">SUM(S62:S63)</f>
        <v>6.6140853765656931E-3</v>
      </c>
      <c r="T64" s="301">
        <f t="shared" si="92"/>
        <v>1.8070000000000024</v>
      </c>
      <c r="U64" s="301"/>
      <c r="V64" s="301">
        <f>SUM(V62:V63)</f>
        <v>1.7083534266531157</v>
      </c>
      <c r="W64" s="301">
        <f t="shared" ref="W64" si="102">SUM(W62:W63)</f>
        <v>0.19377299943320336</v>
      </c>
      <c r="X64" s="301">
        <f t="shared" ref="X64" si="103">SUM(X62:X63)</f>
        <v>6.8735739136826374E-3</v>
      </c>
      <c r="Y64" s="301">
        <f t="shared" si="93"/>
        <v>1.9090000000000018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1.4340007784755358</v>
      </c>
      <c r="C71" s="300">
        <v>1.1239646540576405</v>
      </c>
      <c r="D71" s="300">
        <v>0.30021496568715228</v>
      </c>
      <c r="E71" s="300">
        <f>SUM(B71:D71)</f>
        <v>2.8581803982203287</v>
      </c>
      <c r="F71" s="300"/>
      <c r="G71" s="300">
        <v>1.5614545171118364</v>
      </c>
      <c r="H71" s="300">
        <v>1.2323082689346272</v>
      </c>
      <c r="I71" s="300">
        <v>0.42424945313925044</v>
      </c>
      <c r="J71" s="300">
        <f>SUM(G71:I71)</f>
        <v>3.2180122391857138</v>
      </c>
      <c r="K71" s="300"/>
      <c r="L71" s="300">
        <v>1.6912759500513168</v>
      </c>
      <c r="M71" s="300">
        <v>1.2600972668413692</v>
      </c>
      <c r="N71" s="300">
        <v>0.78736047956658561</v>
      </c>
      <c r="O71" s="300">
        <f>SUM(L71:N71)</f>
        <v>3.7387336964592719</v>
      </c>
      <c r="P71" s="300"/>
      <c r="Q71" s="300">
        <v>1.7827590828543936</v>
      </c>
      <c r="R71" s="300">
        <v>1.3370951327952294</v>
      </c>
      <c r="S71" s="300">
        <v>0.83379955251633509</v>
      </c>
      <c r="T71" s="300">
        <f>SUM(Q71:S71)</f>
        <v>3.9536537681659576</v>
      </c>
      <c r="U71" s="300"/>
      <c r="V71" s="300">
        <v>1.9202849574867782</v>
      </c>
      <c r="W71" s="300">
        <v>1.4561065156270612</v>
      </c>
      <c r="X71" s="300">
        <v>0.9234135562196828</v>
      </c>
      <c r="Y71" s="300">
        <f>SUM(V71:X71)</f>
        <v>4.2998050293335224</v>
      </c>
    </row>
    <row r="72" spans="1:25" x14ac:dyDescent="0.2">
      <c r="A72" s="260" t="s">
        <v>364</v>
      </c>
      <c r="B72" s="300">
        <v>9.8683672531390272</v>
      </c>
      <c r="C72" s="300">
        <v>0.3934043695359094</v>
      </c>
      <c r="D72" s="300">
        <v>8.8150479791047349</v>
      </c>
      <c r="E72" s="300">
        <f t="shared" ref="E72:E73" si="104">SUM(B72:D72)</f>
        <v>19.076819601779672</v>
      </c>
      <c r="F72" s="300"/>
      <c r="G72" s="300">
        <v>11.215491234744711</v>
      </c>
      <c r="H72" s="300">
        <v>0.36003356142882015</v>
      </c>
      <c r="I72" s="300">
        <v>9.4194629646407559</v>
      </c>
      <c r="J72" s="300">
        <f t="shared" ref="J72:J73" si="105">SUM(G72:I72)</f>
        <v>20.994987760814286</v>
      </c>
      <c r="K72" s="300"/>
      <c r="L72" s="300">
        <v>11.370040857559031</v>
      </c>
      <c r="M72" s="300">
        <v>0.71610275367512055</v>
      </c>
      <c r="N72" s="300">
        <v>8.1631226923065654</v>
      </c>
      <c r="O72" s="300">
        <f t="shared" ref="O72:O73" si="106">SUM(L72:N72)</f>
        <v>20.249266303540715</v>
      </c>
      <c r="P72" s="300"/>
      <c r="Q72" s="300">
        <v>11.783189588488113</v>
      </c>
      <c r="R72" s="300">
        <v>0.76532326076592438</v>
      </c>
      <c r="S72" s="300">
        <v>8.6538333825799789</v>
      </c>
      <c r="T72" s="300">
        <f t="shared" ref="T72:T73" si="107">SUM(Q72:S72)</f>
        <v>21.202346231834017</v>
      </c>
      <c r="U72" s="300"/>
      <c r="V72" s="300">
        <v>12.124400219928566</v>
      </c>
      <c r="W72" s="300">
        <v>0.84283731979071919</v>
      </c>
      <c r="X72" s="300">
        <v>9.3979574309472014</v>
      </c>
      <c r="Y72" s="300">
        <f t="shared" ref="Y72:Y73" si="108">SUM(V72:X72)</f>
        <v>22.365194970666487</v>
      </c>
    </row>
    <row r="73" spans="1:25" x14ac:dyDescent="0.2">
      <c r="A73" s="264" t="s">
        <v>363</v>
      </c>
      <c r="B73" s="301">
        <f>SUM(B71:B72)</f>
        <v>11.302368031614563</v>
      </c>
      <c r="C73" s="301">
        <f t="shared" ref="C73" si="109">SUM(C71:C72)</f>
        <v>1.5173690235935497</v>
      </c>
      <c r="D73" s="301">
        <f t="shared" ref="D73" si="110">SUM(D71:D72)</f>
        <v>9.1152629447918869</v>
      </c>
      <c r="E73" s="301">
        <f t="shared" si="104"/>
        <v>21.934999999999999</v>
      </c>
      <c r="F73" s="301"/>
      <c r="G73" s="301">
        <f>SUM(G71:G72)</f>
        <v>12.776945751856548</v>
      </c>
      <c r="H73" s="301">
        <f t="shared" ref="H73" si="111">SUM(H71:H72)</f>
        <v>1.5923418303634473</v>
      </c>
      <c r="I73" s="301">
        <f t="shared" ref="I73" si="112">SUM(I71:I72)</f>
        <v>9.8437124177800062</v>
      </c>
      <c r="J73" s="301">
        <f t="shared" si="105"/>
        <v>24.213000000000001</v>
      </c>
      <c r="K73" s="301"/>
      <c r="L73" s="301">
        <f>SUM(L71:L72)</f>
        <v>13.061316807610348</v>
      </c>
      <c r="M73" s="301">
        <f t="shared" ref="M73" si="113">SUM(M71:M72)</f>
        <v>1.9762000205164898</v>
      </c>
      <c r="N73" s="301">
        <f t="shared" ref="N73" si="114">SUM(N71:N72)</f>
        <v>8.9504831718731506</v>
      </c>
      <c r="O73" s="301">
        <f t="shared" si="106"/>
        <v>23.987999999999989</v>
      </c>
      <c r="P73" s="301"/>
      <c r="Q73" s="301">
        <f>SUM(Q71:Q72)</f>
        <v>13.565948671342507</v>
      </c>
      <c r="R73" s="301">
        <f t="shared" ref="R73" si="115">SUM(R71:R72)</f>
        <v>2.1024183935611536</v>
      </c>
      <c r="S73" s="301">
        <f t="shared" ref="S73" si="116">SUM(S71:S72)</f>
        <v>9.4876329350963147</v>
      </c>
      <c r="T73" s="301">
        <f t="shared" si="107"/>
        <v>25.155999999999977</v>
      </c>
      <c r="U73" s="301"/>
      <c r="V73" s="301">
        <f>SUM(V71:V72)</f>
        <v>14.044685177415344</v>
      </c>
      <c r="W73" s="301">
        <f t="shared" ref="W73" si="117">SUM(W71:W72)</f>
        <v>2.2989438354177802</v>
      </c>
      <c r="X73" s="301">
        <f t="shared" ref="X73" si="118">SUM(X71:X72)</f>
        <v>10.321370987166883</v>
      </c>
      <c r="Y73" s="301">
        <f t="shared" si="108"/>
        <v>26.665000000000006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6.7683403146480909</v>
      </c>
      <c r="C80" s="300">
        <v>12.017163030467433</v>
      </c>
      <c r="D80" s="300">
        <v>1.5106903558422697</v>
      </c>
      <c r="E80" s="300">
        <f>SUM(B80:D80)</f>
        <v>20.296193700957794</v>
      </c>
      <c r="F80" s="300"/>
      <c r="G80" s="300">
        <v>8.2080599331578412</v>
      </c>
      <c r="H80" s="300">
        <v>10.796152593832646</v>
      </c>
      <c r="I80" s="300">
        <v>1.5316505053739755</v>
      </c>
      <c r="J80" s="300">
        <f>SUM(G80:I80)</f>
        <v>20.53586303236446</v>
      </c>
      <c r="K80" s="300"/>
      <c r="L80" s="300">
        <v>7.9385782074885007</v>
      </c>
      <c r="M80" s="300">
        <v>11.187031245686761</v>
      </c>
      <c r="N80" s="300">
        <v>1.7730485869224859</v>
      </c>
      <c r="O80" s="300">
        <f>SUM(L80:N80)</f>
        <v>20.898658040097747</v>
      </c>
      <c r="P80" s="300"/>
      <c r="Q80" s="300">
        <v>8.1982160473768673</v>
      </c>
      <c r="R80" s="300">
        <v>10.774126404833593</v>
      </c>
      <c r="S80" s="300">
        <v>1.8294934051721543</v>
      </c>
      <c r="T80" s="300">
        <f>SUM(Q80:S80)</f>
        <v>20.801835857382617</v>
      </c>
      <c r="U80" s="300"/>
      <c r="V80" s="300">
        <v>8.7654106205895719</v>
      </c>
      <c r="W80" s="300">
        <v>10.036502194735656</v>
      </c>
      <c r="X80" s="300">
        <v>1.9594885495945733</v>
      </c>
      <c r="Y80" s="300">
        <f>SUM(V80:X80)</f>
        <v>20.761401364919802</v>
      </c>
    </row>
    <row r="81" spans="1:25" x14ac:dyDescent="0.2">
      <c r="A81" s="260" t="s">
        <v>364</v>
      </c>
      <c r="B81" s="300">
        <v>16.04105173926018</v>
      </c>
      <c r="C81" s="300">
        <v>5.4043259013358798</v>
      </c>
      <c r="D81" s="300">
        <v>2.0754286584460919</v>
      </c>
      <c r="E81" s="300">
        <f t="shared" ref="E81:E82" si="119">SUM(B81:D81)</f>
        <v>23.520806299042153</v>
      </c>
      <c r="F81" s="300"/>
      <c r="G81" s="300">
        <v>16.581906994676061</v>
      </c>
      <c r="H81" s="300">
        <v>4.6627501055724343</v>
      </c>
      <c r="I81" s="300">
        <v>2.1364798673870111</v>
      </c>
      <c r="J81" s="300">
        <f t="shared" ref="J81:J82" si="120">SUM(G81:I81)</f>
        <v>23.381136967635506</v>
      </c>
      <c r="K81" s="300"/>
      <c r="L81" s="300">
        <v>16.013008457988636</v>
      </c>
      <c r="M81" s="300">
        <v>5.2043123359534968</v>
      </c>
      <c r="N81" s="300">
        <v>2.4690211659600036</v>
      </c>
      <c r="O81" s="300">
        <f t="shared" ref="O81:O82" si="121">SUM(L81:N81)</f>
        <v>23.686341959902137</v>
      </c>
      <c r="P81" s="300"/>
      <c r="Q81" s="300">
        <v>16.154851042545083</v>
      </c>
      <c r="R81" s="300">
        <v>5.2063119117219179</v>
      </c>
      <c r="S81" s="300">
        <v>2.4840011883503763</v>
      </c>
      <c r="T81" s="300">
        <f t="shared" ref="T81:T82" si="122">SUM(Q81:S81)</f>
        <v>23.845164142617378</v>
      </c>
      <c r="U81" s="300"/>
      <c r="V81" s="300">
        <v>16.473285342583637</v>
      </c>
      <c r="W81" s="300">
        <v>5.2534696145555051</v>
      </c>
      <c r="X81" s="300">
        <v>2.5278436779410143</v>
      </c>
      <c r="Y81" s="300">
        <f t="shared" ref="Y81:Y82" si="123">SUM(V81:X81)</f>
        <v>24.254598635080157</v>
      </c>
    </row>
    <row r="82" spans="1:25" x14ac:dyDescent="0.2">
      <c r="A82" s="264" t="s">
        <v>363</v>
      </c>
      <c r="B82" s="301">
        <f>SUM(B80:B81)</f>
        <v>22.809392053908269</v>
      </c>
      <c r="C82" s="301">
        <f t="shared" ref="C82" si="124">SUM(C80:C81)</f>
        <v>17.421488931803314</v>
      </c>
      <c r="D82" s="301">
        <f t="shared" ref="D82" si="125">SUM(D80:D81)</f>
        <v>3.5861190142883617</v>
      </c>
      <c r="E82" s="301">
        <f t="shared" si="119"/>
        <v>43.816999999999943</v>
      </c>
      <c r="F82" s="301"/>
      <c r="G82" s="301">
        <f>SUM(G80:G81)</f>
        <v>24.789966927833902</v>
      </c>
      <c r="H82" s="301">
        <f t="shared" ref="H82" si="126">SUM(H80:H81)</f>
        <v>15.45890269940508</v>
      </c>
      <c r="I82" s="301">
        <f t="shared" ref="I82" si="127">SUM(I80:I81)</f>
        <v>3.6681303727609866</v>
      </c>
      <c r="J82" s="301">
        <f t="shared" si="120"/>
        <v>43.916999999999966</v>
      </c>
      <c r="K82" s="301"/>
      <c r="L82" s="301">
        <f>SUM(L80:L81)</f>
        <v>23.951586665477137</v>
      </c>
      <c r="M82" s="301">
        <f t="shared" ref="M82" si="128">SUM(M80:M81)</f>
        <v>16.391343581640257</v>
      </c>
      <c r="N82" s="301">
        <f t="shared" ref="N82" si="129">SUM(N80:N81)</f>
        <v>4.2420697528824896</v>
      </c>
      <c r="O82" s="301">
        <f t="shared" si="121"/>
        <v>44.58499999999988</v>
      </c>
      <c r="P82" s="301"/>
      <c r="Q82" s="301">
        <f>SUM(Q80:Q81)</f>
        <v>24.35306708992195</v>
      </c>
      <c r="R82" s="301">
        <f t="shared" ref="R82" si="130">SUM(R80:R81)</f>
        <v>15.98043831655551</v>
      </c>
      <c r="S82" s="301">
        <f t="shared" ref="S82" si="131">SUM(S80:S81)</f>
        <v>4.3134945935225311</v>
      </c>
      <c r="T82" s="301">
        <f t="shared" si="122"/>
        <v>44.646999999999991</v>
      </c>
      <c r="U82" s="301"/>
      <c r="V82" s="301">
        <f>SUM(V80:V81)</f>
        <v>25.238695963173207</v>
      </c>
      <c r="W82" s="301">
        <f t="shared" ref="W82" si="132">SUM(W80:W81)</f>
        <v>15.28997180929116</v>
      </c>
      <c r="X82" s="301">
        <f t="shared" ref="X82" si="133">SUM(X80:X81)</f>
        <v>4.4873322275355871</v>
      </c>
      <c r="Y82" s="301">
        <f t="shared" si="123"/>
        <v>45.015999999999956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1.0149894177390366</v>
      </c>
      <c r="C89" s="300">
        <v>0.70671649324266395</v>
      </c>
      <c r="D89" s="300">
        <v>0.17415629842869104</v>
      </c>
      <c r="E89" s="300">
        <f>SUM(B89:D89)</f>
        <v>1.8958622094103916</v>
      </c>
      <c r="F89" s="300"/>
      <c r="G89" s="300">
        <v>1.032030923116761</v>
      </c>
      <c r="H89" s="300">
        <v>0.65829776728049816</v>
      </c>
      <c r="I89" s="300">
        <v>0.22765168912598252</v>
      </c>
      <c r="J89" s="300">
        <f>SUM(G89:I89)</f>
        <v>1.9179803795232417</v>
      </c>
      <c r="K89" s="300"/>
      <c r="L89" s="300">
        <v>0.98309719935506923</v>
      </c>
      <c r="M89" s="300">
        <v>0.83978878476833474</v>
      </c>
      <c r="N89" s="300">
        <v>0.10525018407121033</v>
      </c>
      <c r="O89" s="300">
        <f>SUM(L89:N89)</f>
        <v>1.9281361681946143</v>
      </c>
      <c r="P89" s="300"/>
      <c r="Q89" s="300">
        <v>1.0310179949118816</v>
      </c>
      <c r="R89" s="300">
        <v>0.90049465268813866</v>
      </c>
      <c r="S89" s="300">
        <v>0.10258523553796316</v>
      </c>
      <c r="T89" s="300">
        <f>SUM(Q89:S89)</f>
        <v>2.0340978831379837</v>
      </c>
      <c r="U89" s="300"/>
      <c r="V89" s="300">
        <v>1.0572444604921489</v>
      </c>
      <c r="W89" s="300">
        <v>0.962428206559519</v>
      </c>
      <c r="X89" s="300">
        <v>9.9067134599852225E-2</v>
      </c>
      <c r="Y89" s="300">
        <f>SUM(V89:X89)</f>
        <v>2.1187398016515204</v>
      </c>
    </row>
    <row r="90" spans="1:25" x14ac:dyDescent="0.2">
      <c r="A90" s="260" t="s">
        <v>364</v>
      </c>
      <c r="B90" s="300">
        <v>5.5790237768507751</v>
      </c>
      <c r="C90" s="300">
        <v>0.73625795883097922</v>
      </c>
      <c r="D90" s="300">
        <v>0.97885605490785954</v>
      </c>
      <c r="E90" s="300">
        <f t="shared" ref="E90:E91" si="134">SUM(B90:D90)</f>
        <v>7.2941377905896143</v>
      </c>
      <c r="F90" s="300"/>
      <c r="G90" s="300">
        <v>4.8216568160984776</v>
      </c>
      <c r="H90" s="300">
        <v>0.61628351574253559</v>
      </c>
      <c r="I90" s="300">
        <v>0.95507928863573366</v>
      </c>
      <c r="J90" s="300">
        <f t="shared" ref="J90:J91" si="135">SUM(G90:I90)</f>
        <v>6.3930196204767471</v>
      </c>
      <c r="K90" s="300"/>
      <c r="L90" s="300">
        <v>4.5833615547452142</v>
      </c>
      <c r="M90" s="300">
        <v>0.71661582932646672</v>
      </c>
      <c r="N90" s="300">
        <v>0.88588644773372105</v>
      </c>
      <c r="O90" s="300">
        <f t="shared" ref="O90:O91" si="136">SUM(L90:N90)</f>
        <v>6.1858638318054027</v>
      </c>
      <c r="P90" s="300"/>
      <c r="Q90" s="300">
        <v>4.6040399219832491</v>
      </c>
      <c r="R90" s="300">
        <v>0.72529944189721041</v>
      </c>
      <c r="S90" s="300">
        <v>0.88856275298154341</v>
      </c>
      <c r="T90" s="300">
        <f t="shared" ref="T90:T91" si="137">SUM(Q90:S90)</f>
        <v>6.2179021168620023</v>
      </c>
      <c r="U90" s="300"/>
      <c r="V90" s="300">
        <v>4.4229332792724065</v>
      </c>
      <c r="W90" s="300">
        <v>0.73533030964951385</v>
      </c>
      <c r="X90" s="300">
        <v>0.90399660942654636</v>
      </c>
      <c r="Y90" s="300">
        <f t="shared" ref="Y90:Y91" si="138">SUM(V90:X90)</f>
        <v>6.0622601983484667</v>
      </c>
    </row>
    <row r="91" spans="1:25" x14ac:dyDescent="0.2">
      <c r="A91" s="264" t="s">
        <v>363</v>
      </c>
      <c r="B91" s="301">
        <f>SUM(B89:B90)</f>
        <v>6.5940131945898113</v>
      </c>
      <c r="C91" s="301">
        <f t="shared" ref="C91" si="139">SUM(C89:C90)</f>
        <v>1.4429744520736432</v>
      </c>
      <c r="D91" s="301">
        <f t="shared" ref="D91" si="140">SUM(D89:D90)</f>
        <v>1.1530123533365506</v>
      </c>
      <c r="E91" s="301">
        <f t="shared" si="134"/>
        <v>9.1900000000000048</v>
      </c>
      <c r="F91" s="301"/>
      <c r="G91" s="301">
        <f>SUM(G89:G90)</f>
        <v>5.8536877392152391</v>
      </c>
      <c r="H91" s="301">
        <f t="shared" ref="H91" si="141">SUM(H89:H90)</f>
        <v>1.2745812830230339</v>
      </c>
      <c r="I91" s="301">
        <f t="shared" ref="I91" si="142">SUM(I89:I90)</f>
        <v>1.1827309777617161</v>
      </c>
      <c r="J91" s="301">
        <f t="shared" si="135"/>
        <v>8.3109999999999893</v>
      </c>
      <c r="K91" s="301"/>
      <c r="L91" s="301">
        <f>SUM(L89:L90)</f>
        <v>5.5664587541002835</v>
      </c>
      <c r="M91" s="301">
        <f t="shared" ref="M91" si="143">SUM(M89:M90)</f>
        <v>1.5564046140948014</v>
      </c>
      <c r="N91" s="301">
        <f t="shared" ref="N91" si="144">SUM(N89:N90)</f>
        <v>0.99113663180493139</v>
      </c>
      <c r="O91" s="301">
        <f t="shared" si="136"/>
        <v>8.1140000000000168</v>
      </c>
      <c r="P91" s="301"/>
      <c r="Q91" s="301">
        <f>SUM(Q89:Q90)</f>
        <v>5.6350579168951302</v>
      </c>
      <c r="R91" s="301">
        <f t="shared" ref="R91" si="145">SUM(R89:R90)</f>
        <v>1.6257940945853491</v>
      </c>
      <c r="S91" s="301">
        <f t="shared" ref="S91" si="146">SUM(S89:S90)</f>
        <v>0.99114798851950658</v>
      </c>
      <c r="T91" s="301">
        <f t="shared" si="137"/>
        <v>8.2519999999999865</v>
      </c>
      <c r="U91" s="301"/>
      <c r="V91" s="301">
        <f>SUM(V89:V90)</f>
        <v>5.4801777397645557</v>
      </c>
      <c r="W91" s="301">
        <f t="shared" ref="W91" si="147">SUM(W89:W90)</f>
        <v>1.6977585162090327</v>
      </c>
      <c r="X91" s="301">
        <f t="shared" ref="X91" si="148">SUM(X89:X90)</f>
        <v>1.0030637440263985</v>
      </c>
      <c r="Y91" s="301">
        <f t="shared" si="138"/>
        <v>8.1809999999999867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5.5516017576273775</v>
      </c>
      <c r="C98" s="300">
        <v>8.3908950619320741</v>
      </c>
      <c r="D98" s="300">
        <v>2.1183381892910469</v>
      </c>
      <c r="E98" s="300">
        <f>SUM(B98:D98)</f>
        <v>16.0608350088505</v>
      </c>
      <c r="F98" s="300"/>
      <c r="G98" s="300">
        <v>7.2517918754633346</v>
      </c>
      <c r="H98" s="300">
        <v>11.016288370985322</v>
      </c>
      <c r="I98" s="300">
        <v>1.8709295580316905</v>
      </c>
      <c r="J98" s="300">
        <f>SUM(G98:I98)</f>
        <v>20.139009804480345</v>
      </c>
      <c r="K98" s="300"/>
      <c r="L98" s="300">
        <v>5.4506475228913338</v>
      </c>
      <c r="M98" s="300">
        <v>11.142613686812528</v>
      </c>
      <c r="N98" s="300">
        <v>2.5734084677909719</v>
      </c>
      <c r="O98" s="300">
        <f>SUM(L98:N98)</f>
        <v>19.166669677494834</v>
      </c>
      <c r="P98" s="300"/>
      <c r="Q98" s="300">
        <v>6.0391289970283841</v>
      </c>
      <c r="R98" s="300">
        <v>12.210572260477431</v>
      </c>
      <c r="S98" s="300">
        <v>2.9075951741044492</v>
      </c>
      <c r="T98" s="300">
        <f>SUM(Q98:S98)</f>
        <v>21.157296431610266</v>
      </c>
      <c r="U98" s="300"/>
      <c r="V98" s="300">
        <v>7.0280122649775052</v>
      </c>
      <c r="W98" s="300">
        <v>14.284557224343626</v>
      </c>
      <c r="X98" s="300">
        <v>3.4009292853834796</v>
      </c>
      <c r="Y98" s="300">
        <f>SUM(V98:X98)</f>
        <v>24.713498774704611</v>
      </c>
    </row>
    <row r="99" spans="1:25" x14ac:dyDescent="0.2">
      <c r="A99" s="260" t="s">
        <v>364</v>
      </c>
      <c r="B99" s="300">
        <v>7.1929221803445156</v>
      </c>
      <c r="C99" s="300">
        <v>5.0373405988399469</v>
      </c>
      <c r="D99" s="300">
        <v>1.4819022119649852</v>
      </c>
      <c r="E99" s="300">
        <f t="shared" ref="E99:E100" si="149">SUM(B99:D99)</f>
        <v>13.712164991149448</v>
      </c>
      <c r="F99" s="300"/>
      <c r="G99" s="300">
        <v>9.1642944819495327</v>
      </c>
      <c r="H99" s="300">
        <v>6.1109533892699188</v>
      </c>
      <c r="I99" s="300">
        <v>1.6737423243001859</v>
      </c>
      <c r="J99" s="300">
        <f t="shared" ref="J99:J100" si="150">SUM(G99:I99)</f>
        <v>16.948990195519638</v>
      </c>
      <c r="K99" s="300"/>
      <c r="L99" s="300">
        <v>7.4227304864886312</v>
      </c>
      <c r="M99" s="300">
        <v>7.6781283944281089</v>
      </c>
      <c r="N99" s="300">
        <v>1.1174714415883933</v>
      </c>
      <c r="O99" s="300">
        <f t="shared" ref="O99:O100" si="151">SUM(L99:N99)</f>
        <v>16.218330322505132</v>
      </c>
      <c r="P99" s="300"/>
      <c r="Q99" s="300">
        <v>8.2195007239947184</v>
      </c>
      <c r="R99" s="300">
        <v>8.3158866889475487</v>
      </c>
      <c r="S99" s="300">
        <v>1.2543161554474378</v>
      </c>
      <c r="T99" s="300">
        <f t="shared" ref="T99:T100" si="152">SUM(Q99:S99)</f>
        <v>17.789703568389704</v>
      </c>
      <c r="U99" s="300"/>
      <c r="V99" s="300">
        <v>9.6444662776546224</v>
      </c>
      <c r="W99" s="300">
        <v>9.7298129052950078</v>
      </c>
      <c r="X99" s="300">
        <v>1.4702220423457546</v>
      </c>
      <c r="Y99" s="300">
        <f t="shared" ref="Y99:Y100" si="153">SUM(V99:X99)</f>
        <v>20.844501225295382</v>
      </c>
    </row>
    <row r="100" spans="1:25" x14ac:dyDescent="0.2">
      <c r="A100" s="264" t="s">
        <v>363</v>
      </c>
      <c r="B100" s="301">
        <f>SUM(B98:B99)</f>
        <v>12.744523937971893</v>
      </c>
      <c r="C100" s="301">
        <f t="shared" ref="C100" si="154">SUM(C98:C99)</f>
        <v>13.428235660772021</v>
      </c>
      <c r="D100" s="301">
        <f t="shared" ref="D100" si="155">SUM(D98:D99)</f>
        <v>3.6002404012560323</v>
      </c>
      <c r="E100" s="301">
        <f t="shared" si="149"/>
        <v>29.772999999999946</v>
      </c>
      <c r="F100" s="301"/>
      <c r="G100" s="301">
        <f>SUM(G98:G99)</f>
        <v>16.416086357412865</v>
      </c>
      <c r="H100" s="301">
        <f t="shared" ref="H100" si="156">SUM(H98:H99)</f>
        <v>17.127241760255242</v>
      </c>
      <c r="I100" s="301">
        <f t="shared" ref="I100" si="157">SUM(I98:I99)</f>
        <v>3.5446718823318761</v>
      </c>
      <c r="J100" s="301">
        <f t="shared" si="150"/>
        <v>37.087999999999987</v>
      </c>
      <c r="K100" s="301"/>
      <c r="L100" s="301">
        <f>SUM(L98:L99)</f>
        <v>12.873378009379966</v>
      </c>
      <c r="M100" s="301">
        <f t="shared" ref="M100" si="158">SUM(M98:M99)</f>
        <v>18.820742081240638</v>
      </c>
      <c r="N100" s="301">
        <f t="shared" ref="N100" si="159">SUM(N98:N99)</f>
        <v>3.6908799093793654</v>
      </c>
      <c r="O100" s="301">
        <f t="shared" si="151"/>
        <v>35.38499999999997</v>
      </c>
      <c r="P100" s="301"/>
      <c r="Q100" s="301">
        <f>SUM(Q98:Q99)</f>
        <v>14.258629721023102</v>
      </c>
      <c r="R100" s="301">
        <f t="shared" ref="R100" si="160">SUM(R98:R99)</f>
        <v>20.526458949424978</v>
      </c>
      <c r="S100" s="301">
        <f t="shared" ref="S100" si="161">SUM(S98:S99)</f>
        <v>4.161911329551887</v>
      </c>
      <c r="T100" s="301">
        <f t="shared" si="152"/>
        <v>38.94699999999996</v>
      </c>
      <c r="U100" s="301"/>
      <c r="V100" s="301">
        <f>SUM(V98:V99)</f>
        <v>16.672478542632128</v>
      </c>
      <c r="W100" s="301">
        <f t="shared" ref="W100" si="162">SUM(W98:W99)</f>
        <v>24.014370129638635</v>
      </c>
      <c r="X100" s="301">
        <f t="shared" ref="X100" si="163">SUM(X98:X99)</f>
        <v>4.8711513277292342</v>
      </c>
      <c r="Y100" s="301">
        <f t="shared" si="153"/>
        <v>45.558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0.24756136745597637</v>
      </c>
      <c r="C107" s="300">
        <v>0.11291500093287983</v>
      </c>
      <c r="D107" s="300">
        <v>0.13662861946940222</v>
      </c>
      <c r="E107" s="300">
        <f>SUM(B107:D107)</f>
        <v>0.49710498785825841</v>
      </c>
      <c r="F107" s="300"/>
      <c r="G107" s="300">
        <v>0.46383669982868969</v>
      </c>
      <c r="H107" s="300">
        <v>0.21083486356292233</v>
      </c>
      <c r="I107" s="300">
        <v>0.21405987103300317</v>
      </c>
      <c r="J107" s="300">
        <f>SUM(G107:I107)</f>
        <v>0.88873143442461522</v>
      </c>
      <c r="K107" s="300"/>
      <c r="L107" s="300">
        <v>0.36498623767832639</v>
      </c>
      <c r="M107" s="300">
        <v>0.15926236749302286</v>
      </c>
      <c r="N107" s="300">
        <v>0.24939129625486273</v>
      </c>
      <c r="O107" s="300">
        <f>SUM(L107:N107)</f>
        <v>0.77363990142621208</v>
      </c>
      <c r="P107" s="300"/>
      <c r="Q107" s="300">
        <v>0.34978442481249911</v>
      </c>
      <c r="R107" s="300">
        <v>0.15486820626214126</v>
      </c>
      <c r="S107" s="300">
        <v>0.23671235835568449</v>
      </c>
      <c r="T107" s="300">
        <f>SUM(Q107:S107)</f>
        <v>0.74136498943032492</v>
      </c>
      <c r="U107" s="300"/>
      <c r="V107" s="300">
        <v>0.34166747071445369</v>
      </c>
      <c r="W107" s="300">
        <v>0.15046342423828532</v>
      </c>
      <c r="X107" s="300">
        <v>0.21944560401890434</v>
      </c>
      <c r="Y107" s="300">
        <f>SUM(V107:X107)</f>
        <v>0.71157649897164332</v>
      </c>
    </row>
    <row r="108" spans="1:25" x14ac:dyDescent="0.2">
      <c r="A108" s="260" t="s">
        <v>364</v>
      </c>
      <c r="B108" s="300">
        <v>0.32508948252929504</v>
      </c>
      <c r="C108" s="300">
        <v>0.11607192228650652</v>
      </c>
      <c r="D108" s="300">
        <v>0.24073360732593996</v>
      </c>
      <c r="E108" s="300">
        <f t="shared" ref="E108:E109" si="164">SUM(B108:D108)</f>
        <v>0.68189501214174153</v>
      </c>
      <c r="F108" s="300"/>
      <c r="G108" s="300">
        <v>0.54607439040033579</v>
      </c>
      <c r="H108" s="300">
        <v>6.2242644233259425E-2</v>
      </c>
      <c r="I108" s="300">
        <v>0.39095153094178825</v>
      </c>
      <c r="J108" s="300">
        <f t="shared" ref="J108:J109" si="165">SUM(G108:I108)</f>
        <v>0.99926856557538346</v>
      </c>
      <c r="K108" s="300"/>
      <c r="L108" s="300">
        <v>0.55067258694447307</v>
      </c>
      <c r="M108" s="300">
        <v>0.22320680677195179</v>
      </c>
      <c r="N108" s="300">
        <v>0.16948070485736538</v>
      </c>
      <c r="O108" s="300">
        <f t="shared" ref="O108:O109" si="166">SUM(L108:N108)</f>
        <v>0.94336009857379022</v>
      </c>
      <c r="P108" s="300"/>
      <c r="Q108" s="300">
        <v>0.5255507009782997</v>
      </c>
      <c r="R108" s="300">
        <v>0.22439600537838802</v>
      </c>
      <c r="S108" s="300">
        <v>0.16368830421298411</v>
      </c>
      <c r="T108" s="300">
        <f t="shared" ref="T108:T109" si="167">SUM(Q108:S108)</f>
        <v>0.91363501056967178</v>
      </c>
      <c r="U108" s="300"/>
      <c r="V108" s="300">
        <v>0.50360155556914787</v>
      </c>
      <c r="W108" s="300">
        <v>0.23170734468676388</v>
      </c>
      <c r="X108" s="300">
        <v>0.16011460077244663</v>
      </c>
      <c r="Y108" s="300">
        <f t="shared" ref="Y108:Y109" si="168">SUM(V108:X108)</f>
        <v>0.89542350102835844</v>
      </c>
    </row>
    <row r="109" spans="1:25" x14ac:dyDescent="0.2">
      <c r="A109" s="264" t="s">
        <v>363</v>
      </c>
      <c r="B109" s="301">
        <f>SUM(B107:B108)</f>
        <v>0.57265084998527138</v>
      </c>
      <c r="C109" s="301">
        <f t="shared" ref="C109" si="169">SUM(C107:C108)</f>
        <v>0.22898692321938635</v>
      </c>
      <c r="D109" s="301">
        <f t="shared" ref="D109" si="170">SUM(D107:D108)</f>
        <v>0.37736222679534215</v>
      </c>
      <c r="E109" s="301">
        <f t="shared" si="164"/>
        <v>1.1789999999999998</v>
      </c>
      <c r="F109" s="301"/>
      <c r="G109" s="301">
        <f>SUM(G107:G108)</f>
        <v>1.0099110902290254</v>
      </c>
      <c r="H109" s="301">
        <f t="shared" ref="H109" si="171">SUM(H107:H108)</f>
        <v>0.27307750779618178</v>
      </c>
      <c r="I109" s="301">
        <f t="shared" ref="I109" si="172">SUM(I107:I108)</f>
        <v>0.60501140197479142</v>
      </c>
      <c r="J109" s="301">
        <f t="shared" si="165"/>
        <v>1.8879999999999986</v>
      </c>
      <c r="K109" s="301"/>
      <c r="L109" s="301">
        <f>SUM(L107:L108)</f>
        <v>0.91565882462279946</v>
      </c>
      <c r="M109" s="301">
        <f t="shared" ref="M109" si="173">SUM(M107:M108)</f>
        <v>0.38246917426497462</v>
      </c>
      <c r="N109" s="301">
        <f t="shared" ref="N109" si="174">SUM(N107:N108)</f>
        <v>0.41887200111222811</v>
      </c>
      <c r="O109" s="301">
        <f t="shared" si="166"/>
        <v>1.7170000000000023</v>
      </c>
      <c r="P109" s="301"/>
      <c r="Q109" s="301">
        <f>SUM(Q107:Q108)</f>
        <v>0.87533512579079886</v>
      </c>
      <c r="R109" s="301">
        <f t="shared" ref="R109" si="175">SUM(R107:R108)</f>
        <v>0.37926421164052926</v>
      </c>
      <c r="S109" s="301">
        <f t="shared" ref="S109" si="176">SUM(S107:S108)</f>
        <v>0.40040066256866857</v>
      </c>
      <c r="T109" s="301">
        <f t="shared" si="167"/>
        <v>1.6549999999999967</v>
      </c>
      <c r="U109" s="301"/>
      <c r="V109" s="301">
        <f>SUM(V107:V108)</f>
        <v>0.84526902628360157</v>
      </c>
      <c r="W109" s="301">
        <f t="shared" ref="W109" si="177">SUM(W107:W108)</f>
        <v>0.3821707689250492</v>
      </c>
      <c r="X109" s="301">
        <f t="shared" ref="X109" si="178">SUM(X107:X108)</f>
        <v>0.379560204791351</v>
      </c>
      <c r="Y109" s="301">
        <f t="shared" si="168"/>
        <v>1.607000000000002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0.7151316238653872</v>
      </c>
      <c r="C116" s="300">
        <v>0.22965188743092413</v>
      </c>
      <c r="D116" s="300">
        <v>0.18132703529224306</v>
      </c>
      <c r="E116" s="300">
        <f>SUM(B116:D116)</f>
        <v>1.1261105465885544</v>
      </c>
      <c r="F116" s="300"/>
      <c r="G116" s="300">
        <v>0.69389102193723606</v>
      </c>
      <c r="H116" s="300">
        <v>0.27529425519537842</v>
      </c>
      <c r="I116" s="300">
        <v>5.90127020790897E-2</v>
      </c>
      <c r="J116" s="300">
        <f>SUM(G116:I116)</f>
        <v>1.0281979792117042</v>
      </c>
      <c r="K116" s="300"/>
      <c r="L116" s="300">
        <v>0.575236221063403</v>
      </c>
      <c r="M116" s="300">
        <v>0.17456221953986512</v>
      </c>
      <c r="N116" s="300">
        <v>0.13551992486201511</v>
      </c>
      <c r="O116" s="300">
        <f>SUM(L116:N116)</f>
        <v>0.8853183654652832</v>
      </c>
      <c r="P116" s="300"/>
      <c r="Q116" s="300">
        <v>0.62193444983332258</v>
      </c>
      <c r="R116" s="300">
        <v>0.18192172354631475</v>
      </c>
      <c r="S116" s="300">
        <v>0.1454587524854572</v>
      </c>
      <c r="T116" s="300">
        <f>SUM(Q116:S116)</f>
        <v>0.94931492586509458</v>
      </c>
      <c r="U116" s="300"/>
      <c r="V116" s="300">
        <v>0.68521776670946655</v>
      </c>
      <c r="W116" s="300">
        <v>0.1855357362112223</v>
      </c>
      <c r="X116" s="300">
        <v>0.15419490779235989</v>
      </c>
      <c r="Y116" s="300">
        <f>SUM(V116:X116)</f>
        <v>1.0249484107130487</v>
      </c>
    </row>
    <row r="117" spans="1:25" x14ac:dyDescent="0.2">
      <c r="A117" s="260" t="s">
        <v>364</v>
      </c>
      <c r="B117" s="300">
        <v>2.2294191640371603</v>
      </c>
      <c r="C117" s="300">
        <v>0.15885162545176423</v>
      </c>
      <c r="D117" s="300">
        <v>0.59861866392250851</v>
      </c>
      <c r="E117" s="300">
        <f t="shared" ref="E117:E118" si="179">SUM(B117:D117)</f>
        <v>2.986889453411433</v>
      </c>
      <c r="F117" s="300"/>
      <c r="G117" s="300">
        <v>1.9600085450346967</v>
      </c>
      <c r="H117" s="300">
        <v>6.3094413972619126E-2</v>
      </c>
      <c r="I117" s="300">
        <v>0.35569906178097294</v>
      </c>
      <c r="J117" s="300">
        <f t="shared" ref="J117:J118" si="180">SUM(G117:I117)</f>
        <v>2.3788020207882887</v>
      </c>
      <c r="K117" s="300"/>
      <c r="L117" s="300">
        <v>1.9193015489549525</v>
      </c>
      <c r="M117" s="300">
        <v>0.23680426972307397</v>
      </c>
      <c r="N117" s="300">
        <v>0.24857581585668509</v>
      </c>
      <c r="O117" s="300">
        <f t="shared" ref="O117:O118" si="181">SUM(L117:N117)</f>
        <v>2.4046816345347115</v>
      </c>
      <c r="P117" s="300"/>
      <c r="Q117" s="300">
        <v>2.0129329119303114</v>
      </c>
      <c r="R117" s="300">
        <v>0.25209574333027246</v>
      </c>
      <c r="S117" s="300">
        <v>0.26865641887431918</v>
      </c>
      <c r="T117" s="300">
        <f t="shared" ref="T117:T118" si="182">SUM(Q117:S117)</f>
        <v>2.5336850741349033</v>
      </c>
      <c r="U117" s="300"/>
      <c r="V117" s="300">
        <v>2.1034271530818471</v>
      </c>
      <c r="W117" s="300">
        <v>0.2684388694659447</v>
      </c>
      <c r="X117" s="300">
        <v>0.29018556673915508</v>
      </c>
      <c r="Y117" s="300">
        <f t="shared" ref="Y117:Y118" si="183">SUM(V117:X117)</f>
        <v>2.6620515892869472</v>
      </c>
    </row>
    <row r="118" spans="1:25" x14ac:dyDescent="0.2">
      <c r="A118" s="264" t="s">
        <v>363</v>
      </c>
      <c r="B118" s="301">
        <f>SUM(B116:B117)</f>
        <v>2.9445507879025477</v>
      </c>
      <c r="C118" s="301">
        <f t="shared" ref="C118" si="184">SUM(C116:C117)</f>
        <v>0.38850351288268836</v>
      </c>
      <c r="D118" s="301">
        <f t="shared" ref="D118" si="185">SUM(D116:D117)</f>
        <v>0.77994569921475154</v>
      </c>
      <c r="E118" s="301">
        <f t="shared" si="179"/>
        <v>4.1129999999999871</v>
      </c>
      <c r="F118" s="301"/>
      <c r="G118" s="301">
        <f>SUM(G116:G117)</f>
        <v>2.6538995669719325</v>
      </c>
      <c r="H118" s="301">
        <f t="shared" ref="H118" si="186">SUM(H116:H117)</f>
        <v>0.33838866916799754</v>
      </c>
      <c r="I118" s="301">
        <f t="shared" ref="I118" si="187">SUM(I116:I117)</f>
        <v>0.41471176386006264</v>
      </c>
      <c r="J118" s="301">
        <f t="shared" si="180"/>
        <v>3.4069999999999929</v>
      </c>
      <c r="K118" s="301"/>
      <c r="L118" s="301">
        <f>SUM(L116:L117)</f>
        <v>2.4945377700183555</v>
      </c>
      <c r="M118" s="301">
        <f t="shared" ref="M118" si="188">SUM(M116:M117)</f>
        <v>0.41136648926293906</v>
      </c>
      <c r="N118" s="301">
        <f t="shared" ref="N118" si="189">SUM(N116:N117)</f>
        <v>0.38409574071870023</v>
      </c>
      <c r="O118" s="301">
        <f t="shared" si="181"/>
        <v>3.2899999999999947</v>
      </c>
      <c r="P118" s="301"/>
      <c r="Q118" s="301">
        <f>SUM(Q116:Q117)</f>
        <v>2.634867361763634</v>
      </c>
      <c r="R118" s="301">
        <f t="shared" ref="R118" si="190">SUM(R116:R117)</f>
        <v>0.43401746687658721</v>
      </c>
      <c r="S118" s="301">
        <f t="shared" ref="S118" si="191">SUM(S116:S117)</f>
        <v>0.41411517135977638</v>
      </c>
      <c r="T118" s="301">
        <f t="shared" si="182"/>
        <v>3.4829999999999974</v>
      </c>
      <c r="U118" s="301"/>
      <c r="V118" s="301">
        <f>SUM(V116:V117)</f>
        <v>2.7886449197913139</v>
      </c>
      <c r="W118" s="301">
        <f t="shared" ref="W118" si="192">SUM(W116:W117)</f>
        <v>0.45397460567716696</v>
      </c>
      <c r="X118" s="301">
        <f t="shared" ref="X118" si="193">SUM(X116:X117)</f>
        <v>0.44438047453151497</v>
      </c>
      <c r="Y118" s="301">
        <f t="shared" si="183"/>
        <v>3.6869999999999958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0.9947360883569325</v>
      </c>
      <c r="C125" s="300">
        <v>0.37877908642083102</v>
      </c>
      <c r="D125" s="300">
        <v>0</v>
      </c>
      <c r="E125" s="300">
        <f>SUM(B125:D125)</f>
        <v>1.3735151747777636</v>
      </c>
      <c r="F125" s="300"/>
      <c r="G125" s="300">
        <v>0.91012199567293917</v>
      </c>
      <c r="H125" s="300">
        <v>0.37536025961603953</v>
      </c>
      <c r="I125" s="300">
        <v>4.1675643529356959E-2</v>
      </c>
      <c r="J125" s="300">
        <f>SUM(G125:I125)</f>
        <v>1.3271578988183357</v>
      </c>
      <c r="K125" s="300"/>
      <c r="L125" s="300">
        <v>1.1682479974940767</v>
      </c>
      <c r="M125" s="300">
        <v>0.43802757718177099</v>
      </c>
      <c r="N125" s="300">
        <v>2.6542594503116499E-2</v>
      </c>
      <c r="O125" s="300">
        <f>SUM(L125:N125)</f>
        <v>1.6328181691789643</v>
      </c>
      <c r="P125" s="300"/>
      <c r="Q125" s="300">
        <v>1.1635124681111617</v>
      </c>
      <c r="R125" s="300">
        <v>0.43155871028094822</v>
      </c>
      <c r="S125" s="300">
        <v>2.7644861980988783E-2</v>
      </c>
      <c r="T125" s="300">
        <f>SUM(Q125:S125)</f>
        <v>1.6227160403730987</v>
      </c>
      <c r="U125" s="300"/>
      <c r="V125" s="300">
        <v>1.0887589378733729</v>
      </c>
      <c r="W125" s="300">
        <v>0.40010039831293509</v>
      </c>
      <c r="X125" s="300">
        <v>2.6371828605736707E-2</v>
      </c>
      <c r="Y125" s="300">
        <f>SUM(V125:X125)</f>
        <v>1.5152311647920444</v>
      </c>
    </row>
    <row r="126" spans="1:25" x14ac:dyDescent="0.2">
      <c r="A126" s="260" t="s">
        <v>364</v>
      </c>
      <c r="B126" s="300">
        <v>1.2014576148799163</v>
      </c>
      <c r="C126" s="300">
        <v>7.5121444038830407E-2</v>
      </c>
      <c r="D126" s="300">
        <v>0.1749057663034887</v>
      </c>
      <c r="E126" s="300">
        <f t="shared" ref="E126:E127" si="194">SUM(B126:D126)</f>
        <v>1.4514848252222354</v>
      </c>
      <c r="F126" s="300"/>
      <c r="G126" s="300">
        <v>1.1317749363254928</v>
      </c>
      <c r="H126" s="300">
        <v>5.2190621485609684E-2</v>
      </c>
      <c r="I126" s="300">
        <v>0.19087654337056315</v>
      </c>
      <c r="J126" s="300">
        <f t="shared" ref="J126:J127" si="195">SUM(G126:I126)</f>
        <v>1.3748421011816654</v>
      </c>
      <c r="K126" s="300"/>
      <c r="L126" s="300">
        <v>1.4672447169746781</v>
      </c>
      <c r="M126" s="300">
        <v>4.8038357657867486E-2</v>
      </c>
      <c r="N126" s="300">
        <v>7.6898756188490125E-2</v>
      </c>
      <c r="O126" s="300">
        <f t="shared" ref="O126:O127" si="196">SUM(L126:N126)</f>
        <v>1.5921818308210358</v>
      </c>
      <c r="P126" s="300"/>
      <c r="Q126" s="300">
        <v>1.4674565181941879</v>
      </c>
      <c r="R126" s="300">
        <v>5.0022257017450653E-2</v>
      </c>
      <c r="S126" s="300">
        <v>8.0805184415265213E-2</v>
      </c>
      <c r="T126" s="300">
        <f t="shared" ref="T126:T127" si="197">SUM(Q126:S126)</f>
        <v>1.5982839596269038</v>
      </c>
      <c r="U126" s="300"/>
      <c r="V126" s="300">
        <v>1.3776453590439144</v>
      </c>
      <c r="W126" s="300">
        <v>5.0226843693893485E-2</v>
      </c>
      <c r="X126" s="300">
        <v>7.8896632470150246E-2</v>
      </c>
      <c r="Y126" s="300">
        <f t="shared" ref="Y126:Y127" si="198">SUM(V126:X126)</f>
        <v>1.5067688352079582</v>
      </c>
    </row>
    <row r="127" spans="1:25" x14ac:dyDescent="0.2">
      <c r="A127" s="264" t="s">
        <v>363</v>
      </c>
      <c r="B127" s="301">
        <f>SUM(B125:B126)</f>
        <v>2.1961937032368488</v>
      </c>
      <c r="C127" s="301">
        <f t="shared" ref="C127" si="199">SUM(C125:C126)</f>
        <v>0.45390053045966144</v>
      </c>
      <c r="D127" s="301">
        <f t="shared" ref="D127" si="200">SUM(D125:D126)</f>
        <v>0.1749057663034887</v>
      </c>
      <c r="E127" s="301">
        <f t="shared" si="194"/>
        <v>2.8249999999999988</v>
      </c>
      <c r="F127" s="301"/>
      <c r="G127" s="301">
        <f>SUM(G125:G126)</f>
        <v>2.0418969319984317</v>
      </c>
      <c r="H127" s="301">
        <f t="shared" ref="H127" si="201">SUM(H125:H126)</f>
        <v>0.42755088110164918</v>
      </c>
      <c r="I127" s="301">
        <f t="shared" ref="I127" si="202">SUM(I125:I126)</f>
        <v>0.2325521868999201</v>
      </c>
      <c r="J127" s="301">
        <f t="shared" si="195"/>
        <v>2.7020000000000008</v>
      </c>
      <c r="K127" s="301"/>
      <c r="L127" s="301">
        <f>SUM(L125:L126)</f>
        <v>2.6354927144687545</v>
      </c>
      <c r="M127" s="301">
        <f t="shared" ref="M127" si="203">SUM(M125:M126)</f>
        <v>0.48606593483963845</v>
      </c>
      <c r="N127" s="301">
        <f t="shared" ref="N127" si="204">SUM(N125:N126)</f>
        <v>0.10344135069160662</v>
      </c>
      <c r="O127" s="301">
        <f t="shared" si="196"/>
        <v>3.2249999999999996</v>
      </c>
      <c r="P127" s="301"/>
      <c r="Q127" s="301">
        <f>SUM(Q125:Q126)</f>
        <v>2.6309689863053496</v>
      </c>
      <c r="R127" s="301">
        <f t="shared" ref="R127" si="205">SUM(R125:R126)</f>
        <v>0.48158096729839889</v>
      </c>
      <c r="S127" s="301">
        <f t="shared" ref="S127" si="206">SUM(S125:S126)</f>
        <v>0.108450046396254</v>
      </c>
      <c r="T127" s="301">
        <f t="shared" si="197"/>
        <v>3.2210000000000023</v>
      </c>
      <c r="U127" s="301"/>
      <c r="V127" s="301">
        <f>SUM(V125:V126)</f>
        <v>2.466404296917287</v>
      </c>
      <c r="W127" s="301">
        <f t="shared" ref="W127" si="207">SUM(W125:W126)</f>
        <v>0.45032724200682855</v>
      </c>
      <c r="X127" s="301">
        <f t="shared" ref="X127" si="208">SUM(X125:X126)</f>
        <v>0.10526846107588696</v>
      </c>
      <c r="Y127" s="301">
        <f t="shared" si="198"/>
        <v>3.0220000000000025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1.1807202554087994</v>
      </c>
      <c r="C134" s="300">
        <v>1.0868663958936009</v>
      </c>
      <c r="D134" s="300">
        <v>0.48571791217728882</v>
      </c>
      <c r="E134" s="300">
        <f>SUM(B134:D134)</f>
        <v>2.7533045634796891</v>
      </c>
      <c r="F134" s="300"/>
      <c r="G134" s="300">
        <v>1.2561764409292056</v>
      </c>
      <c r="H134" s="300">
        <v>1.2025058501763366</v>
      </c>
      <c r="I134" s="300">
        <v>0.62595359470495193</v>
      </c>
      <c r="J134" s="300">
        <f>SUM(G134:I134)</f>
        <v>3.0846358858104939</v>
      </c>
      <c r="K134" s="300"/>
      <c r="L134" s="300">
        <v>2.3014588018854822</v>
      </c>
      <c r="M134" s="300">
        <v>0.70490372068237983</v>
      </c>
      <c r="N134" s="300">
        <v>0.26563504789347497</v>
      </c>
      <c r="O134" s="300">
        <f>SUM(L134:N134)</f>
        <v>3.2719975704613371</v>
      </c>
      <c r="P134" s="300"/>
      <c r="Q134" s="300">
        <v>2.1116234985312237</v>
      </c>
      <c r="R134" s="300">
        <v>0.59732437913712522</v>
      </c>
      <c r="S134" s="300">
        <v>0.23864516627160146</v>
      </c>
      <c r="T134" s="300">
        <f>SUM(Q134:S134)</f>
        <v>2.9475930439399503</v>
      </c>
      <c r="U134" s="300"/>
      <c r="V134" s="300">
        <v>2.2136974272662071</v>
      </c>
      <c r="W134" s="300">
        <v>0.53536051263491868</v>
      </c>
      <c r="X134" s="300">
        <v>0.23536350555260685</v>
      </c>
      <c r="Y134" s="300">
        <f>SUM(V134:X134)</f>
        <v>2.9844214454537328</v>
      </c>
    </row>
    <row r="135" spans="1:25" x14ac:dyDescent="0.2">
      <c r="A135" s="260" t="s">
        <v>364</v>
      </c>
      <c r="B135" s="300">
        <v>1.2168104508737729</v>
      </c>
      <c r="C135" s="300">
        <v>0.24489084376340203</v>
      </c>
      <c r="D135" s="300">
        <v>0.73999414188313739</v>
      </c>
      <c r="E135" s="300">
        <f t="shared" ref="E135:E136" si="209">SUM(B135:D135)</f>
        <v>2.2016954365203123</v>
      </c>
      <c r="F135" s="300"/>
      <c r="G135" s="300">
        <v>1.5417080498141555</v>
      </c>
      <c r="H135" s="300">
        <v>0.27140241926646508</v>
      </c>
      <c r="I135" s="300">
        <v>0.74925364510888592</v>
      </c>
      <c r="J135" s="300">
        <f t="shared" ref="J135:J136" si="210">SUM(G135:I135)</f>
        <v>2.5623641141895064</v>
      </c>
      <c r="K135" s="300"/>
      <c r="L135" s="300">
        <v>1.8546673608126973</v>
      </c>
      <c r="M135" s="300">
        <v>0.17912321254983327</v>
      </c>
      <c r="N135" s="300">
        <v>0.55221185617613</v>
      </c>
      <c r="O135" s="300">
        <f t="shared" ref="O135:O136" si="211">SUM(L135:N135)</f>
        <v>2.5860024295386603</v>
      </c>
      <c r="P135" s="300"/>
      <c r="Q135" s="300">
        <v>1.6419559885499702</v>
      </c>
      <c r="R135" s="300">
        <v>0.15896126066825769</v>
      </c>
      <c r="S135" s="300">
        <v>0.51448970684181894</v>
      </c>
      <c r="T135" s="300">
        <f t="shared" ref="T135:T136" si="212">SUM(Q135:S135)</f>
        <v>2.315406956060047</v>
      </c>
      <c r="U135" s="300"/>
      <c r="V135" s="300">
        <v>1.6069961629025278</v>
      </c>
      <c r="W135" s="300">
        <v>0.15843337873676799</v>
      </c>
      <c r="X135" s="300">
        <v>0.54714901290696438</v>
      </c>
      <c r="Y135" s="300">
        <f t="shared" ref="Y135:Y136" si="213">SUM(V135:X135)</f>
        <v>2.3125785545462603</v>
      </c>
    </row>
    <row r="136" spans="1:25" x14ac:dyDescent="0.2">
      <c r="A136" s="264" t="s">
        <v>363</v>
      </c>
      <c r="B136" s="301">
        <f>SUM(B134:B135)</f>
        <v>2.3975307062825726</v>
      </c>
      <c r="C136" s="301">
        <f t="shared" ref="C136" si="214">SUM(C134:C135)</f>
        <v>1.331757239657003</v>
      </c>
      <c r="D136" s="301">
        <f t="shared" ref="D136" si="215">SUM(D134:D135)</f>
        <v>1.2257120540604263</v>
      </c>
      <c r="E136" s="301">
        <f t="shared" si="209"/>
        <v>4.9550000000000018</v>
      </c>
      <c r="F136" s="301"/>
      <c r="G136" s="301">
        <f>SUM(G134:G135)</f>
        <v>2.7978844907433613</v>
      </c>
      <c r="H136" s="301">
        <f t="shared" ref="H136" si="216">SUM(H134:H135)</f>
        <v>1.4739082694428016</v>
      </c>
      <c r="I136" s="301">
        <f t="shared" ref="I136" si="217">SUM(I134:I135)</f>
        <v>1.3752072398138377</v>
      </c>
      <c r="J136" s="301">
        <f t="shared" si="210"/>
        <v>5.6470000000000002</v>
      </c>
      <c r="K136" s="301"/>
      <c r="L136" s="301">
        <f>SUM(L134:L135)</f>
        <v>4.1561261626981798</v>
      </c>
      <c r="M136" s="301">
        <f t="shared" ref="M136" si="218">SUM(M134:M135)</f>
        <v>0.88402693323221304</v>
      </c>
      <c r="N136" s="301">
        <f t="shared" ref="N136" si="219">SUM(N134:N135)</f>
        <v>0.81784690406960503</v>
      </c>
      <c r="O136" s="301">
        <f t="shared" si="211"/>
        <v>5.8579999999999979</v>
      </c>
      <c r="P136" s="301"/>
      <c r="Q136" s="301">
        <f>SUM(Q134:Q135)</f>
        <v>3.7535794870811938</v>
      </c>
      <c r="R136" s="301">
        <f t="shared" ref="R136" si="220">SUM(R134:R135)</f>
        <v>0.75628563980538288</v>
      </c>
      <c r="S136" s="301">
        <f t="shared" ref="S136" si="221">SUM(S134:S135)</f>
        <v>0.75313487311342042</v>
      </c>
      <c r="T136" s="301">
        <f t="shared" si="212"/>
        <v>5.2629999999999963</v>
      </c>
      <c r="U136" s="301"/>
      <c r="V136" s="301">
        <f>SUM(V134:V135)</f>
        <v>3.8206935901687347</v>
      </c>
      <c r="W136" s="301">
        <f t="shared" ref="W136" si="222">SUM(W134:W135)</f>
        <v>0.69379389137168668</v>
      </c>
      <c r="X136" s="301">
        <f t="shared" ref="X136" si="223">SUM(X134:X135)</f>
        <v>0.78251251845957126</v>
      </c>
      <c r="Y136" s="301">
        <f t="shared" si="213"/>
        <v>5.2969999999999926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3.7811554324209999</v>
      </c>
      <c r="C143" s="300">
        <v>2.2021882511958082</v>
      </c>
      <c r="D143" s="300">
        <v>1.6699608911728272</v>
      </c>
      <c r="E143" s="300">
        <f>SUM(B143:D143)</f>
        <v>7.6533045747896349</v>
      </c>
      <c r="F143" s="300"/>
      <c r="G143" s="300">
        <v>4.1688055298987603</v>
      </c>
      <c r="H143" s="300">
        <v>2.3985546865069525</v>
      </c>
      <c r="I143" s="300">
        <v>1.4402483530393151</v>
      </c>
      <c r="J143" s="300">
        <f>SUM(G143:I143)</f>
        <v>8.0076085694450274</v>
      </c>
      <c r="K143" s="300"/>
      <c r="L143" s="300">
        <v>4.400216502784013</v>
      </c>
      <c r="M143" s="300">
        <v>2.6918648503664246</v>
      </c>
      <c r="N143" s="300">
        <v>1.9508328217299915</v>
      </c>
      <c r="O143" s="300">
        <f>SUM(L143:N143)</f>
        <v>9.042914174880428</v>
      </c>
      <c r="P143" s="300"/>
      <c r="Q143" s="300">
        <v>4.7245333185772864</v>
      </c>
      <c r="R143" s="300">
        <v>2.9221369622402369</v>
      </c>
      <c r="S143" s="300">
        <v>2.1501697552656363</v>
      </c>
      <c r="T143" s="300">
        <f>SUM(Q143:S143)</f>
        <v>9.7968400360831591</v>
      </c>
      <c r="U143" s="300"/>
      <c r="V143" s="300">
        <v>5.1758139519835655</v>
      </c>
      <c r="W143" s="300">
        <v>3.2485051403807956</v>
      </c>
      <c r="X143" s="300">
        <v>2.4650698206652315</v>
      </c>
      <c r="Y143" s="300">
        <f>SUM(V143:X143)</f>
        <v>10.889388913029592</v>
      </c>
    </row>
    <row r="144" spans="1:25" x14ac:dyDescent="0.2">
      <c r="A144" s="260" t="s">
        <v>364</v>
      </c>
      <c r="B144" s="300">
        <v>6.9745195925857661</v>
      </c>
      <c r="C144" s="300">
        <v>0.79802888325580401</v>
      </c>
      <c r="D144" s="300">
        <v>2.9361469493688102</v>
      </c>
      <c r="E144" s="300">
        <f t="shared" ref="E144:E145" si="224">SUM(B144:D144)</f>
        <v>10.708695425210379</v>
      </c>
      <c r="F144" s="300"/>
      <c r="G144" s="300">
        <v>6.7966109837651905</v>
      </c>
      <c r="H144" s="300">
        <v>0.75482597884963043</v>
      </c>
      <c r="I144" s="300">
        <v>2.9819544679401688</v>
      </c>
      <c r="J144" s="300">
        <f t="shared" ref="J144:J145" si="225">SUM(G144:I144)</f>
        <v>10.533391430554989</v>
      </c>
      <c r="K144" s="300"/>
      <c r="L144" s="300">
        <v>6.3521758339599854</v>
      </c>
      <c r="M144" s="300">
        <v>0.99041306855732647</v>
      </c>
      <c r="N144" s="300">
        <v>1.6884969226022382</v>
      </c>
      <c r="O144" s="300">
        <f t="shared" ref="O144:O145" si="226">SUM(L144:N144)</f>
        <v>9.0310858251195505</v>
      </c>
      <c r="P144" s="300"/>
      <c r="Q144" s="300">
        <v>6.6289897364553871</v>
      </c>
      <c r="R144" s="300">
        <v>1.0818508970928125</v>
      </c>
      <c r="S144" s="300">
        <v>1.8043193303686189</v>
      </c>
      <c r="T144" s="300">
        <f t="shared" ref="T144:T145" si="227">SUM(Q144:S144)</f>
        <v>9.515159963916819</v>
      </c>
      <c r="U144" s="300"/>
      <c r="V144" s="300">
        <v>7.0549002193403512</v>
      </c>
      <c r="W144" s="300">
        <v>1.240753016484395</v>
      </c>
      <c r="X144" s="300">
        <v>1.9859578511456843</v>
      </c>
      <c r="Y144" s="300">
        <f t="shared" ref="Y144:Y145" si="228">SUM(V144:X144)</f>
        <v>10.281611086970431</v>
      </c>
    </row>
    <row r="145" spans="1:25" x14ac:dyDescent="0.2">
      <c r="A145" s="264" t="s">
        <v>363</v>
      </c>
      <c r="B145" s="301">
        <f>SUM(B143:B144)</f>
        <v>10.755675025006767</v>
      </c>
      <c r="C145" s="301">
        <f t="shared" ref="C145" si="229">SUM(C143:C144)</f>
        <v>3.0002171344516122</v>
      </c>
      <c r="D145" s="301">
        <f t="shared" ref="D145" si="230">SUM(D143:D144)</f>
        <v>4.6061078405416378</v>
      </c>
      <c r="E145" s="301">
        <f t="shared" si="224"/>
        <v>18.362000000000016</v>
      </c>
      <c r="F145" s="301"/>
      <c r="G145" s="301">
        <f>SUM(G143:G144)</f>
        <v>10.96541651366395</v>
      </c>
      <c r="H145" s="301">
        <f t="shared" ref="H145" si="231">SUM(H143:H144)</f>
        <v>3.153380665356583</v>
      </c>
      <c r="I145" s="301">
        <f t="shared" ref="I145" si="232">SUM(I143:I144)</f>
        <v>4.4222028209794839</v>
      </c>
      <c r="J145" s="301">
        <f t="shared" si="225"/>
        <v>18.541000000000018</v>
      </c>
      <c r="K145" s="301"/>
      <c r="L145" s="301">
        <f>SUM(L143:L144)</f>
        <v>10.752392336743998</v>
      </c>
      <c r="M145" s="301">
        <f t="shared" ref="M145" si="233">SUM(M143:M144)</f>
        <v>3.6822779189237513</v>
      </c>
      <c r="N145" s="301">
        <f t="shared" ref="N145" si="234">SUM(N143:N144)</f>
        <v>3.6393297443322297</v>
      </c>
      <c r="O145" s="301">
        <f t="shared" si="226"/>
        <v>18.07399999999998</v>
      </c>
      <c r="P145" s="301"/>
      <c r="Q145" s="301">
        <f>SUM(Q143:Q144)</f>
        <v>11.353523055032674</v>
      </c>
      <c r="R145" s="301">
        <f t="shared" ref="R145" si="235">SUM(R143:R144)</f>
        <v>4.0039878593330496</v>
      </c>
      <c r="S145" s="301">
        <f t="shared" ref="S145" si="236">SUM(S143:S144)</f>
        <v>3.9544890856342549</v>
      </c>
      <c r="T145" s="301">
        <f t="shared" si="227"/>
        <v>19.31199999999998</v>
      </c>
      <c r="U145" s="301"/>
      <c r="V145" s="301">
        <f>SUM(V143:V144)</f>
        <v>12.230714171323918</v>
      </c>
      <c r="W145" s="301">
        <f t="shared" ref="W145" si="237">SUM(W143:W144)</f>
        <v>4.4892581568651906</v>
      </c>
      <c r="X145" s="301">
        <f t="shared" ref="X145" si="238">SUM(X143:X144)</f>
        <v>4.4510276718109161</v>
      </c>
      <c r="Y145" s="301">
        <f t="shared" si="228"/>
        <v>21.171000000000024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2.8369930697165491</v>
      </c>
      <c r="C152" s="300">
        <v>2.940478336719345</v>
      </c>
      <c r="D152" s="300">
        <v>1.3409630553121701</v>
      </c>
      <c r="E152" s="300">
        <f>SUM(B152:D152)</f>
        <v>7.1184344617480644</v>
      </c>
      <c r="F152" s="300"/>
      <c r="G152" s="300">
        <v>2.7801901868957071</v>
      </c>
      <c r="H152" s="300">
        <v>3.4623893393515925</v>
      </c>
      <c r="I152" s="300">
        <v>1.6594055312025286</v>
      </c>
      <c r="J152" s="300">
        <f>SUM(G152:I152)</f>
        <v>7.9019850574498278</v>
      </c>
      <c r="K152" s="300"/>
      <c r="L152" s="300">
        <v>3.0328310045917126</v>
      </c>
      <c r="M152" s="300">
        <v>2.8024097614624424</v>
      </c>
      <c r="N152" s="300">
        <v>1.6630472024475693</v>
      </c>
      <c r="O152" s="300">
        <f>SUM(L152:N152)</f>
        <v>7.4982879685017245</v>
      </c>
      <c r="P152" s="300"/>
      <c r="Q152" s="300">
        <v>3.599489358249413</v>
      </c>
      <c r="R152" s="300">
        <v>3.2057821404291502</v>
      </c>
      <c r="S152" s="300">
        <v>1.9067239719328575</v>
      </c>
      <c r="T152" s="300">
        <f>SUM(Q152:S152)</f>
        <v>8.71199547061142</v>
      </c>
      <c r="U152" s="300"/>
      <c r="V152" s="300">
        <v>4.2061591006764329</v>
      </c>
      <c r="W152" s="300">
        <v>3.5392460086769204</v>
      </c>
      <c r="X152" s="300">
        <v>2.1990508220757143</v>
      </c>
      <c r="Y152" s="300">
        <f>SUM(V152:X152)</f>
        <v>9.9444559314290668</v>
      </c>
    </row>
    <row r="153" spans="1:25" x14ac:dyDescent="0.2">
      <c r="A153" s="260" t="s">
        <v>364</v>
      </c>
      <c r="B153" s="300">
        <v>5.6169324425380838</v>
      </c>
      <c r="C153" s="300">
        <v>2.2444071396768606</v>
      </c>
      <c r="D153" s="300">
        <v>1.1602259560369976</v>
      </c>
      <c r="E153" s="300">
        <f t="shared" ref="E153:E154" si="239">SUM(B153:D153)</f>
        <v>9.0215655382519415</v>
      </c>
      <c r="F153" s="300"/>
      <c r="G153" s="300">
        <v>5.3234033755286339</v>
      </c>
      <c r="H153" s="300">
        <v>1.8255646081993866</v>
      </c>
      <c r="I153" s="300">
        <v>1.4690469588221633</v>
      </c>
      <c r="J153" s="300">
        <f t="shared" ref="J153:J154" si="240">SUM(G153:I153)</f>
        <v>8.6180149425501842</v>
      </c>
      <c r="K153" s="300"/>
      <c r="L153" s="300">
        <v>5.154888792710234</v>
      </c>
      <c r="M153" s="300">
        <v>1.6167717990095716</v>
      </c>
      <c r="N153" s="300">
        <v>1.4630514397784826</v>
      </c>
      <c r="O153" s="300">
        <f t="shared" ref="O153:O154" si="241">SUM(L153:N153)</f>
        <v>8.2347120314982885</v>
      </c>
      <c r="P153" s="300"/>
      <c r="Q153" s="300">
        <v>6.0098273428919846</v>
      </c>
      <c r="R153" s="300">
        <v>1.8812128818071288</v>
      </c>
      <c r="S153" s="300">
        <v>1.6789643046894653</v>
      </c>
      <c r="T153" s="300">
        <f t="shared" ref="T153:T154" si="242">SUM(Q153:S153)</f>
        <v>9.5700045293885783</v>
      </c>
      <c r="U153" s="300"/>
      <c r="V153" s="300">
        <v>6.8696236314066148</v>
      </c>
      <c r="W153" s="300">
        <v>2.130562232739293</v>
      </c>
      <c r="X153" s="300">
        <v>1.9253582044250173</v>
      </c>
      <c r="Y153" s="300">
        <f t="shared" ref="Y153:Y154" si="243">SUM(V153:X153)</f>
        <v>10.925544068570925</v>
      </c>
    </row>
    <row r="154" spans="1:25" x14ac:dyDescent="0.2">
      <c r="A154" s="264" t="s">
        <v>363</v>
      </c>
      <c r="B154" s="301">
        <f>SUM(B152:B153)</f>
        <v>8.4539255122546333</v>
      </c>
      <c r="C154" s="301">
        <f t="shared" ref="C154" si="244">SUM(C152:C153)</f>
        <v>5.1848854763962056</v>
      </c>
      <c r="D154" s="301">
        <f t="shared" ref="D154" si="245">SUM(D152:D153)</f>
        <v>2.5011890113491679</v>
      </c>
      <c r="E154" s="301">
        <f t="shared" si="239"/>
        <v>16.140000000000008</v>
      </c>
      <c r="F154" s="301"/>
      <c r="G154" s="301">
        <f>SUM(G152:G153)</f>
        <v>8.10359356242434</v>
      </c>
      <c r="H154" s="301">
        <f t="shared" ref="H154" si="246">SUM(H152:H153)</f>
        <v>5.2879539475509789</v>
      </c>
      <c r="I154" s="301">
        <f t="shared" ref="I154" si="247">SUM(I152:I153)</f>
        <v>3.1284524900246922</v>
      </c>
      <c r="J154" s="301">
        <f t="shared" si="240"/>
        <v>16.52000000000001</v>
      </c>
      <c r="K154" s="301"/>
      <c r="L154" s="301">
        <f>SUM(L152:L153)</f>
        <v>8.1877197973019467</v>
      </c>
      <c r="M154" s="301">
        <f t="shared" ref="M154" si="248">SUM(M152:M153)</f>
        <v>4.4191815604720137</v>
      </c>
      <c r="N154" s="301">
        <f t="shared" ref="N154" si="249">SUM(N152:N153)</f>
        <v>3.1260986422260517</v>
      </c>
      <c r="O154" s="301">
        <f t="shared" si="241"/>
        <v>15.733000000000011</v>
      </c>
      <c r="P154" s="301"/>
      <c r="Q154" s="301">
        <f>SUM(Q152:Q153)</f>
        <v>9.6093167011413971</v>
      </c>
      <c r="R154" s="301">
        <f t="shared" ref="R154" si="250">SUM(R152:R153)</f>
        <v>5.0869950222362785</v>
      </c>
      <c r="S154" s="301">
        <f t="shared" ref="S154" si="251">SUM(S152:S153)</f>
        <v>3.5856882766223226</v>
      </c>
      <c r="T154" s="301">
        <f t="shared" si="242"/>
        <v>18.281999999999996</v>
      </c>
      <c r="U154" s="301"/>
      <c r="V154" s="301">
        <f>SUM(V152:V153)</f>
        <v>11.075782732083049</v>
      </c>
      <c r="W154" s="301">
        <f t="shared" ref="W154" si="252">SUM(W152:W153)</f>
        <v>5.669808241416213</v>
      </c>
      <c r="X154" s="301">
        <f t="shared" ref="X154" si="253">SUM(X152:X153)</f>
        <v>4.1244090265007314</v>
      </c>
      <c r="Y154" s="301">
        <f t="shared" si="243"/>
        <v>20.869999999999994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2.2901341211485158</v>
      </c>
      <c r="C161" s="300">
        <v>2.2947648909632856</v>
      </c>
      <c r="D161" s="300">
        <v>0.23232484942117898</v>
      </c>
      <c r="E161" s="300">
        <f>SUM(B161:D161)</f>
        <v>4.8172238615329803</v>
      </c>
      <c r="F161" s="300"/>
      <c r="G161" s="300">
        <v>2.484116819018551</v>
      </c>
      <c r="H161" s="300">
        <v>2.1991383721234028</v>
      </c>
      <c r="I161" s="300">
        <v>9.5665926810489535E-2</v>
      </c>
      <c r="J161" s="300">
        <f>SUM(G161:I161)</f>
        <v>4.7789211179524429</v>
      </c>
      <c r="K161" s="300"/>
      <c r="L161" s="300">
        <v>2.5546269468240781</v>
      </c>
      <c r="M161" s="300">
        <v>2.2663179547456829</v>
      </c>
      <c r="N161" s="300">
        <v>0.24653864237344919</v>
      </c>
      <c r="O161" s="300">
        <f>SUM(L161:N161)</f>
        <v>5.0674835439432098</v>
      </c>
      <c r="P161" s="300"/>
      <c r="Q161" s="300">
        <v>2.6016257941242205</v>
      </c>
      <c r="R161" s="300">
        <v>2.3128293550017394</v>
      </c>
      <c r="S161" s="300">
        <v>0.25143724018516012</v>
      </c>
      <c r="T161" s="300">
        <f>SUM(Q161:S161)</f>
        <v>5.1658923893111197</v>
      </c>
      <c r="U161" s="300"/>
      <c r="V161" s="300">
        <v>2.6274413686694897</v>
      </c>
      <c r="W161" s="300">
        <v>2.3367823777137899</v>
      </c>
      <c r="X161" s="300">
        <v>0.25596665499723209</v>
      </c>
      <c r="Y161" s="300">
        <f>SUM(V161:X161)</f>
        <v>5.2201904013805116</v>
      </c>
    </row>
    <row r="162" spans="1:25" x14ac:dyDescent="0.2">
      <c r="A162" s="260" t="s">
        <v>364</v>
      </c>
      <c r="B162" s="300">
        <v>3.1568744393551893</v>
      </c>
      <c r="C162" s="300">
        <v>0.53332488936893252</v>
      </c>
      <c r="D162" s="300">
        <v>0.23957680974288589</v>
      </c>
      <c r="E162" s="300">
        <f t="shared" ref="E162:E163" si="254">SUM(B162:D162)</f>
        <v>3.929776138467008</v>
      </c>
      <c r="F162" s="300"/>
      <c r="G162" s="300">
        <v>3.2983289331554908</v>
      </c>
      <c r="H162" s="300">
        <v>0.5159397213868071</v>
      </c>
      <c r="I162" s="300">
        <v>4.9810227505250923E-2</v>
      </c>
      <c r="J162" s="300">
        <f t="shared" ref="J162:J163" si="255">SUM(G162:I162)</f>
        <v>3.8640788820475489</v>
      </c>
      <c r="K162" s="300"/>
      <c r="L162" s="300">
        <v>3.3469024390082343</v>
      </c>
      <c r="M162" s="300">
        <v>0.54267425800933711</v>
      </c>
      <c r="N162" s="300">
        <v>0.30693975903920029</v>
      </c>
      <c r="O162" s="300">
        <f t="shared" ref="O162:O163" si="256">SUM(L162:N162)</f>
        <v>4.1965164560567718</v>
      </c>
      <c r="P162" s="300"/>
      <c r="Q162" s="300">
        <v>3.3397976853585902</v>
      </c>
      <c r="R162" s="300">
        <v>0.58242663424986241</v>
      </c>
      <c r="S162" s="300">
        <v>0.31288329108041213</v>
      </c>
      <c r="T162" s="300">
        <f t="shared" ref="T162:T163" si="257">SUM(Q162:S162)</f>
        <v>4.235107610688865</v>
      </c>
      <c r="U162" s="300"/>
      <c r="V162" s="300">
        <v>3.2354829132133203</v>
      </c>
      <c r="W162" s="300">
        <v>0.64893181526689681</v>
      </c>
      <c r="X162" s="300">
        <v>0.31939487013927664</v>
      </c>
      <c r="Y162" s="300">
        <f t="shared" ref="Y162:Y163" si="258">SUM(V162:X162)</f>
        <v>4.2038095986194941</v>
      </c>
    </row>
    <row r="163" spans="1:25" x14ac:dyDescent="0.2">
      <c r="A163" s="264" t="s">
        <v>363</v>
      </c>
      <c r="B163" s="301">
        <f>SUM(B161:B162)</f>
        <v>5.4470085605037051</v>
      </c>
      <c r="C163" s="301">
        <f t="shared" ref="C163" si="259">SUM(C161:C162)</f>
        <v>2.8280897803322183</v>
      </c>
      <c r="D163" s="301">
        <f t="shared" ref="D163" si="260">SUM(D161:D162)</f>
        <v>0.4719016591640649</v>
      </c>
      <c r="E163" s="301">
        <f t="shared" si="254"/>
        <v>8.7469999999999875</v>
      </c>
      <c r="F163" s="301"/>
      <c r="G163" s="301">
        <f>SUM(G161:G162)</f>
        <v>5.7824457521740413</v>
      </c>
      <c r="H163" s="301">
        <f t="shared" ref="H163" si="261">SUM(H161:H162)</f>
        <v>2.7150780935102099</v>
      </c>
      <c r="I163" s="301">
        <f t="shared" ref="I163" si="262">SUM(I161:I162)</f>
        <v>0.14547615431574046</v>
      </c>
      <c r="J163" s="301">
        <f t="shared" si="255"/>
        <v>8.6429999999999918</v>
      </c>
      <c r="K163" s="301"/>
      <c r="L163" s="301">
        <f>SUM(L161:L162)</f>
        <v>5.9015293858323119</v>
      </c>
      <c r="M163" s="301">
        <f t="shared" ref="M163" si="263">SUM(M161:M162)</f>
        <v>2.8089922127550198</v>
      </c>
      <c r="N163" s="301">
        <f t="shared" ref="N163" si="264">SUM(N161:N162)</f>
        <v>0.55347840141264948</v>
      </c>
      <c r="O163" s="301">
        <f t="shared" si="256"/>
        <v>9.2639999999999798</v>
      </c>
      <c r="P163" s="301"/>
      <c r="Q163" s="301">
        <f>SUM(Q161:Q162)</f>
        <v>5.9414234794828111</v>
      </c>
      <c r="R163" s="301">
        <f t="shared" ref="R163" si="265">SUM(R161:R162)</f>
        <v>2.8952559892516017</v>
      </c>
      <c r="S163" s="301">
        <f t="shared" ref="S163" si="266">SUM(S161:S162)</f>
        <v>0.56432053126557224</v>
      </c>
      <c r="T163" s="301">
        <f t="shared" si="257"/>
        <v>9.4009999999999856</v>
      </c>
      <c r="U163" s="301"/>
      <c r="V163" s="301">
        <f>SUM(V161:V162)</f>
        <v>5.86292428188281</v>
      </c>
      <c r="W163" s="301">
        <f t="shared" ref="W163" si="267">SUM(W161:W162)</f>
        <v>2.9857141929806867</v>
      </c>
      <c r="X163" s="301">
        <f t="shared" ref="X163" si="268">SUM(X161:X162)</f>
        <v>0.57536152513650873</v>
      </c>
      <c r="Y163" s="301">
        <f t="shared" si="258"/>
        <v>9.4240000000000066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5.3738265944497652</v>
      </c>
      <c r="C170" s="300">
        <v>8.752514317236944</v>
      </c>
      <c r="D170" s="300">
        <v>1.2517779162934564</v>
      </c>
      <c r="E170" s="300">
        <f>SUM(B170:D170)</f>
        <v>15.378118827980165</v>
      </c>
      <c r="F170" s="300"/>
      <c r="G170" s="300">
        <v>4.7705359510507996</v>
      </c>
      <c r="H170" s="300">
        <v>8.2864996423694262</v>
      </c>
      <c r="I170" s="300">
        <v>1.5915874588900487</v>
      </c>
      <c r="J170" s="300">
        <f>SUM(G170:I170)</f>
        <v>14.648623052310274</v>
      </c>
      <c r="K170" s="300"/>
      <c r="L170" s="300">
        <v>5.2381098949479474</v>
      </c>
      <c r="M170" s="300">
        <v>8.2276837763391022</v>
      </c>
      <c r="N170" s="300">
        <v>1.4316518277135644</v>
      </c>
      <c r="O170" s="300">
        <f>SUM(L170:N170)</f>
        <v>14.897445499000613</v>
      </c>
      <c r="P170" s="300"/>
      <c r="Q170" s="300">
        <v>5.4962934248182949</v>
      </c>
      <c r="R170" s="300">
        <v>8.2637163495377823</v>
      </c>
      <c r="S170" s="300">
        <v>1.4859133484801352</v>
      </c>
      <c r="T170" s="300">
        <f>SUM(Q170:S170)</f>
        <v>15.245923122836214</v>
      </c>
      <c r="U170" s="300"/>
      <c r="V170" s="300">
        <v>6.1586505911100184</v>
      </c>
      <c r="W170" s="300">
        <v>8.4644860214901314</v>
      </c>
      <c r="X170" s="300">
        <v>1.5933848806843001</v>
      </c>
      <c r="Y170" s="300">
        <f>SUM(V170:X170)</f>
        <v>16.21652149328445</v>
      </c>
    </row>
    <row r="171" spans="1:25" x14ac:dyDescent="0.2">
      <c r="A171" s="260" t="s">
        <v>364</v>
      </c>
      <c r="B171" s="300">
        <v>4.1610374267991226</v>
      </c>
      <c r="C171" s="300">
        <v>1.7019876185023926</v>
      </c>
      <c r="D171" s="300">
        <v>0.89085612671833869</v>
      </c>
      <c r="E171" s="300">
        <f t="shared" ref="E171" si="269">SUM(B171:D171)</f>
        <v>6.7538811720198533</v>
      </c>
      <c r="F171" s="300"/>
      <c r="G171" s="300">
        <v>3.7624488494494477</v>
      </c>
      <c r="H171" s="300">
        <v>1.7822837946405716</v>
      </c>
      <c r="I171" s="300">
        <v>1.0946443035996942</v>
      </c>
      <c r="J171" s="300">
        <f t="shared" ref="J171:J172" si="270">SUM(G171:I171)</f>
        <v>6.6393769476897138</v>
      </c>
      <c r="K171" s="300"/>
      <c r="L171" s="300">
        <v>3.6338045774330912</v>
      </c>
      <c r="M171" s="300">
        <v>1.4499189205160297</v>
      </c>
      <c r="N171" s="300">
        <v>0.38083100305026552</v>
      </c>
      <c r="O171" s="300">
        <f t="shared" ref="O171:O172" si="271">SUM(L171:N171)</f>
        <v>5.4645545009993866</v>
      </c>
      <c r="P171" s="300"/>
      <c r="Q171" s="300">
        <v>3.6812925343533496</v>
      </c>
      <c r="R171" s="300">
        <v>1.5082686928010931</v>
      </c>
      <c r="S171" s="300">
        <v>0.39851565000932671</v>
      </c>
      <c r="T171" s="300">
        <f t="shared" ref="T171:T172" si="272">SUM(Q171:S171)</f>
        <v>5.5880768771637692</v>
      </c>
      <c r="U171" s="300"/>
      <c r="V171" s="300">
        <v>3.842550036268285</v>
      </c>
      <c r="W171" s="300">
        <v>1.6500551551917437</v>
      </c>
      <c r="X171" s="300">
        <v>0.43987331525552326</v>
      </c>
      <c r="Y171" s="300">
        <f t="shared" ref="Y171:Y172" si="273">SUM(V171:X171)</f>
        <v>5.9324785067155519</v>
      </c>
    </row>
    <row r="172" spans="1:25" x14ac:dyDescent="0.2">
      <c r="A172" s="264" t="s">
        <v>363</v>
      </c>
      <c r="B172" s="301">
        <f>SUM(B170:B171)</f>
        <v>9.5348640212488878</v>
      </c>
      <c r="C172" s="301">
        <f t="shared" ref="C172" si="274">SUM(C170:C171)</f>
        <v>10.454501935739337</v>
      </c>
      <c r="D172" s="301">
        <f t="shared" ref="D172" si="275">SUM(D170:D171)</f>
        <v>2.1426340430117952</v>
      </c>
      <c r="E172" s="301">
        <f>SUM(B172:D172)</f>
        <v>22.132000000000019</v>
      </c>
      <c r="F172" s="301"/>
      <c r="G172" s="301">
        <f>SUM(G170:G171)</f>
        <v>8.5329848005002482</v>
      </c>
      <c r="H172" s="301">
        <f t="shared" ref="H172" si="276">SUM(H170:H171)</f>
        <v>10.068783437009998</v>
      </c>
      <c r="I172" s="301">
        <f t="shared" ref="I172" si="277">SUM(I170:I171)</f>
        <v>2.6862317624897427</v>
      </c>
      <c r="J172" s="301">
        <f t="shared" si="270"/>
        <v>21.28799999999999</v>
      </c>
      <c r="K172" s="301"/>
      <c r="L172" s="301">
        <f>SUM(L170:L171)</f>
        <v>8.8719144723810395</v>
      </c>
      <c r="M172" s="301">
        <f t="shared" ref="M172" si="278">SUM(M170:M171)</f>
        <v>9.6776026968551321</v>
      </c>
      <c r="N172" s="301">
        <f t="shared" ref="N172" si="279">SUM(N170:N171)</f>
        <v>1.8124828307638299</v>
      </c>
      <c r="O172" s="301">
        <f t="shared" si="271"/>
        <v>20.362000000000002</v>
      </c>
      <c r="P172" s="301"/>
      <c r="Q172" s="301">
        <f>SUM(Q170:Q171)</f>
        <v>9.177585959171644</v>
      </c>
      <c r="R172" s="301">
        <f t="shared" ref="R172" si="280">SUM(R170:R171)</f>
        <v>9.7719850423388763</v>
      </c>
      <c r="S172" s="301">
        <f t="shared" ref="S172" si="281">SUM(S170:S171)</f>
        <v>1.884428998489462</v>
      </c>
      <c r="T172" s="301">
        <f t="shared" si="272"/>
        <v>20.833999999999982</v>
      </c>
      <c r="U172" s="301"/>
      <c r="V172" s="301">
        <f>SUM(V170:V171)</f>
        <v>10.001200627378303</v>
      </c>
      <c r="W172" s="301">
        <f t="shared" ref="W172" si="282">SUM(W170:W171)</f>
        <v>10.114541176681875</v>
      </c>
      <c r="X172" s="301">
        <f t="shared" ref="X172" si="283">SUM(X170:X171)</f>
        <v>2.0332581959398235</v>
      </c>
      <c r="Y172" s="301">
        <f t="shared" si="273"/>
        <v>22.149000000000001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11.264322342086599</v>
      </c>
      <c r="C179" s="300">
        <v>13.74433673703976</v>
      </c>
      <c r="D179" s="300">
        <v>2.6582524764291651</v>
      </c>
      <c r="E179" s="300">
        <f>SUM(B179:D179)</f>
        <v>27.666911555555526</v>
      </c>
      <c r="F179" s="300"/>
      <c r="G179" s="300">
        <v>12.60756535914007</v>
      </c>
      <c r="H179" s="300">
        <v>13.665195072729235</v>
      </c>
      <c r="I179" s="300">
        <v>2.7386445342816752</v>
      </c>
      <c r="J179" s="300">
        <f>SUM(G179:I179)</f>
        <v>29.01140496615098</v>
      </c>
      <c r="K179" s="300"/>
      <c r="L179" s="300">
        <v>11.744406065385384</v>
      </c>
      <c r="M179" s="300">
        <v>13.03323631100591</v>
      </c>
      <c r="N179" s="300">
        <v>2.0940284994193221</v>
      </c>
      <c r="O179" s="300">
        <f>SUM(L179:N179)</f>
        <v>26.871670875810615</v>
      </c>
      <c r="P179" s="300"/>
      <c r="Q179" s="300">
        <v>12.908734816867369</v>
      </c>
      <c r="R179" s="300">
        <v>13.529625649276612</v>
      </c>
      <c r="S179" s="300">
        <v>2.3615737998267026</v>
      </c>
      <c r="T179" s="300">
        <f>SUM(Q179:S179)</f>
        <v>28.799934265970684</v>
      </c>
      <c r="U179" s="300"/>
      <c r="V179" s="300">
        <v>14.801503821494112</v>
      </c>
      <c r="W179" s="300">
        <v>13.853602891470098</v>
      </c>
      <c r="X179" s="300">
        <v>2.8014407953111142</v>
      </c>
      <c r="Y179" s="300">
        <f>SUM(V179:X179)</f>
        <v>31.456547508275328</v>
      </c>
    </row>
    <row r="180" spans="1:25" x14ac:dyDescent="0.2">
      <c r="A180" s="260" t="s">
        <v>364</v>
      </c>
      <c r="B180" s="300">
        <v>4.6410384933313331</v>
      </c>
      <c r="C180" s="300">
        <v>1.971702455602329</v>
      </c>
      <c r="D180" s="300">
        <v>1.1503474955107784</v>
      </c>
      <c r="E180" s="300">
        <f t="shared" ref="E180:E181" si="284">SUM(B180:D180)</f>
        <v>7.7630884444444401</v>
      </c>
      <c r="F180" s="300"/>
      <c r="G180" s="300">
        <v>4.5483481703186674</v>
      </c>
      <c r="H180" s="300">
        <v>1.3689558933929222</v>
      </c>
      <c r="I180" s="300">
        <v>0.86629097013746448</v>
      </c>
      <c r="J180" s="300">
        <f t="shared" ref="J180:J181" si="285">SUM(G180:I180)</f>
        <v>6.7835950338490543</v>
      </c>
      <c r="K180" s="300"/>
      <c r="L180" s="300">
        <v>4.4646406288242426</v>
      </c>
      <c r="M180" s="300">
        <v>1.8108486379210258</v>
      </c>
      <c r="N180" s="300">
        <v>1.2428398574441328</v>
      </c>
      <c r="O180" s="300">
        <f t="shared" ref="O180:O181" si="286">SUM(L180:N180)</f>
        <v>7.5183291241894006</v>
      </c>
      <c r="P180" s="300"/>
      <c r="Q180" s="300">
        <v>4.8051317402414577</v>
      </c>
      <c r="R180" s="300">
        <v>1.9781140613971515</v>
      </c>
      <c r="S180" s="300">
        <v>1.2928199323906997</v>
      </c>
      <c r="T180" s="300">
        <f t="shared" ref="T180:T181" si="287">SUM(Q180:S180)</f>
        <v>8.0760657340293083</v>
      </c>
      <c r="U180" s="300"/>
      <c r="V180" s="300">
        <v>5.3119073327952435</v>
      </c>
      <c r="W180" s="300">
        <v>2.246741285866678</v>
      </c>
      <c r="X180" s="300">
        <v>1.3168038730627813</v>
      </c>
      <c r="Y180" s="300">
        <f t="shared" ref="Y180:Y181" si="288">SUM(V180:X180)</f>
        <v>8.8754524917247029</v>
      </c>
    </row>
    <row r="181" spans="1:25" x14ac:dyDescent="0.2">
      <c r="A181" s="264" t="s">
        <v>363</v>
      </c>
      <c r="B181" s="301">
        <f>SUM(B179:B180)</f>
        <v>15.905360835417932</v>
      </c>
      <c r="C181" s="301">
        <f t="shared" ref="C181" si="289">SUM(C179:C180)</f>
        <v>15.716039192642089</v>
      </c>
      <c r="D181" s="301">
        <f t="shared" ref="D181" si="290">SUM(D179:D180)</f>
        <v>3.8085999719399437</v>
      </c>
      <c r="E181" s="301">
        <f t="shared" si="284"/>
        <v>35.429999999999964</v>
      </c>
      <c r="F181" s="301"/>
      <c r="G181" s="301">
        <f>SUM(G179:G180)</f>
        <v>17.155913529458736</v>
      </c>
      <c r="H181" s="301">
        <f t="shared" ref="H181" si="291">SUM(H179:H180)</f>
        <v>15.034150966122157</v>
      </c>
      <c r="I181" s="301">
        <f t="shared" ref="I181" si="292">SUM(I179:I180)</f>
        <v>3.6049355044191396</v>
      </c>
      <c r="J181" s="301">
        <f t="shared" si="285"/>
        <v>35.79500000000003</v>
      </c>
      <c r="K181" s="301"/>
      <c r="L181" s="301">
        <f>SUM(L179:L180)</f>
        <v>16.209046694209626</v>
      </c>
      <c r="M181" s="301">
        <f t="shared" ref="M181" si="293">SUM(M179:M180)</f>
        <v>14.844084948926936</v>
      </c>
      <c r="N181" s="301">
        <f t="shared" ref="N181" si="294">SUM(N179:N180)</f>
        <v>3.3368683568634552</v>
      </c>
      <c r="O181" s="301">
        <f t="shared" si="286"/>
        <v>34.390000000000015</v>
      </c>
      <c r="P181" s="301"/>
      <c r="Q181" s="301">
        <f>SUM(Q179:Q180)</f>
        <v>17.713866557108826</v>
      </c>
      <c r="R181" s="301">
        <f t="shared" ref="R181" si="295">SUM(R179:R180)</f>
        <v>15.507739710673764</v>
      </c>
      <c r="S181" s="301">
        <f t="shared" ref="S181" si="296">SUM(S179:S180)</f>
        <v>3.654393732217402</v>
      </c>
      <c r="T181" s="301">
        <f t="shared" si="287"/>
        <v>36.875999999999991</v>
      </c>
      <c r="U181" s="301"/>
      <c r="V181" s="301">
        <f>SUM(V179:V180)</f>
        <v>20.113411154289356</v>
      </c>
      <c r="W181" s="301">
        <f t="shared" ref="W181" si="297">SUM(W179:W180)</f>
        <v>16.100344177336776</v>
      </c>
      <c r="X181" s="301">
        <f t="shared" ref="X181" si="298">SUM(X179:X180)</f>
        <v>4.1182446683738956</v>
      </c>
      <c r="Y181" s="301">
        <f t="shared" si="288"/>
        <v>40.332000000000029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1.4265154724667373</v>
      </c>
      <c r="C188" s="300">
        <v>2.2774034941733627</v>
      </c>
      <c r="D188" s="300">
        <v>1.2742871748930957</v>
      </c>
      <c r="E188" s="300">
        <f>SUM(B188:D188)</f>
        <v>4.978206141533196</v>
      </c>
      <c r="F188" s="300"/>
      <c r="G188" s="300">
        <v>1.1978384924438559</v>
      </c>
      <c r="H188" s="300">
        <v>2.2290286260562886</v>
      </c>
      <c r="I188" s="300">
        <v>1.3940776176355174</v>
      </c>
      <c r="J188" s="300">
        <f>SUM(G188:I188)</f>
        <v>4.8209447361356617</v>
      </c>
      <c r="K188" s="300"/>
      <c r="L188" s="300">
        <v>0.98740869194272096</v>
      </c>
      <c r="M188" s="300">
        <v>2.0969157427809848</v>
      </c>
      <c r="N188" s="300">
        <v>1.4794829564284264</v>
      </c>
      <c r="O188" s="300">
        <f>SUM(L188:N188)</f>
        <v>4.5638073911521317</v>
      </c>
      <c r="P188" s="300"/>
      <c r="Q188" s="300">
        <v>1.1440067749916951</v>
      </c>
      <c r="R188" s="300">
        <v>2.5354099921078106</v>
      </c>
      <c r="S188" s="300">
        <v>1.7238119206199261</v>
      </c>
      <c r="T188" s="300">
        <f>SUM(Q188:S188)</f>
        <v>5.403228687719432</v>
      </c>
      <c r="U188" s="300"/>
      <c r="V188" s="300">
        <v>1.2466003588935211</v>
      </c>
      <c r="W188" s="300">
        <v>2.941012867753154</v>
      </c>
      <c r="X188" s="300">
        <v>2.0280807596205186</v>
      </c>
      <c r="Y188" s="300">
        <f>SUM(V188:X188)</f>
        <v>6.215693986267194</v>
      </c>
    </row>
    <row r="189" spans="1:25" x14ac:dyDescent="0.2">
      <c r="A189" s="260" t="s">
        <v>364</v>
      </c>
      <c r="B189" s="300">
        <v>1.4182224383346331</v>
      </c>
      <c r="C189" s="300">
        <v>1.0515112855936042</v>
      </c>
      <c r="D189" s="300">
        <v>2.1300601345385695</v>
      </c>
      <c r="E189" s="300">
        <f t="shared" ref="E189:E190" si="299">SUM(B189:D189)</f>
        <v>4.599793858466807</v>
      </c>
      <c r="F189" s="300"/>
      <c r="G189" s="300">
        <v>1.7186146139961613</v>
      </c>
      <c r="H189" s="300">
        <v>1.3446172393433136</v>
      </c>
      <c r="I189" s="300">
        <v>1.8408234105248791</v>
      </c>
      <c r="J189" s="300">
        <f t="shared" ref="J189:J190" si="300">SUM(G189:I189)</f>
        <v>4.904055263864354</v>
      </c>
      <c r="K189" s="300"/>
      <c r="L189" s="300">
        <v>1.5797066739606236</v>
      </c>
      <c r="M189" s="300">
        <v>1.1077192195587999</v>
      </c>
      <c r="N189" s="300">
        <v>1.3997667153284543</v>
      </c>
      <c r="O189" s="300">
        <f t="shared" ref="O189:O190" si="301">SUM(L189:N189)</f>
        <v>4.0871926088478778</v>
      </c>
      <c r="P189" s="300"/>
      <c r="Q189" s="300">
        <v>1.8938364437263768</v>
      </c>
      <c r="R189" s="300">
        <v>1.367298474585289</v>
      </c>
      <c r="S189" s="300">
        <v>1.6916363939689028</v>
      </c>
      <c r="T189" s="300">
        <f t="shared" ref="T189:T190" si="302">SUM(Q189:S189)</f>
        <v>4.9527713122805688</v>
      </c>
      <c r="U189" s="300"/>
      <c r="V189" s="300">
        <v>2.2167139597586658</v>
      </c>
      <c r="W189" s="300">
        <v>1.6658217625305514</v>
      </c>
      <c r="X189" s="300">
        <v>2.0497702914435889</v>
      </c>
      <c r="Y189" s="300">
        <f t="shared" ref="Y189:Y190" si="303">SUM(V189:X189)</f>
        <v>5.9323060137328056</v>
      </c>
    </row>
    <row r="190" spans="1:25" x14ac:dyDescent="0.2">
      <c r="A190" s="264" t="s">
        <v>363</v>
      </c>
      <c r="B190" s="301">
        <f>SUM(B188:B189)</f>
        <v>2.8447379108013706</v>
      </c>
      <c r="C190" s="301">
        <f t="shared" ref="C190" si="304">SUM(C188:C189)</f>
        <v>3.3289147797669667</v>
      </c>
      <c r="D190" s="301">
        <f t="shared" ref="D190" si="305">SUM(D188:D189)</f>
        <v>3.4043473094316652</v>
      </c>
      <c r="E190" s="301">
        <f t="shared" si="299"/>
        <v>9.578000000000003</v>
      </c>
      <c r="F190" s="301"/>
      <c r="G190" s="301">
        <f>SUM(G188:G189)</f>
        <v>2.9164531064400174</v>
      </c>
      <c r="H190" s="301">
        <f t="shared" ref="H190" si="306">SUM(H188:H189)</f>
        <v>3.5736458653996022</v>
      </c>
      <c r="I190" s="301">
        <f t="shared" ref="I190" si="307">SUM(I188:I189)</f>
        <v>3.2349010281603965</v>
      </c>
      <c r="J190" s="301">
        <f t="shared" si="300"/>
        <v>9.7250000000000156</v>
      </c>
      <c r="K190" s="301"/>
      <c r="L190" s="301">
        <f>SUM(L188:L189)</f>
        <v>2.5671153659033443</v>
      </c>
      <c r="M190" s="301">
        <f t="shared" ref="M190" si="308">SUM(M188:M189)</f>
        <v>3.2046349623397847</v>
      </c>
      <c r="N190" s="301">
        <f t="shared" ref="N190" si="309">SUM(N188:N189)</f>
        <v>2.879249671756881</v>
      </c>
      <c r="O190" s="301">
        <f t="shared" si="301"/>
        <v>8.6510000000000105</v>
      </c>
      <c r="P190" s="301"/>
      <c r="Q190" s="301">
        <f>SUM(Q188:Q189)</f>
        <v>3.0378432187180717</v>
      </c>
      <c r="R190" s="301">
        <f t="shared" ref="R190" si="310">SUM(R188:R189)</f>
        <v>3.9027084666930998</v>
      </c>
      <c r="S190" s="301">
        <f t="shared" ref="S190" si="311">SUM(S188:S189)</f>
        <v>3.4154483145888288</v>
      </c>
      <c r="T190" s="301">
        <f t="shared" si="302"/>
        <v>10.356</v>
      </c>
      <c r="U190" s="301"/>
      <c r="V190" s="301">
        <f>SUM(V188:V189)</f>
        <v>3.4633143186521869</v>
      </c>
      <c r="W190" s="301">
        <f t="shared" ref="W190" si="312">SUM(W188:W189)</f>
        <v>4.6068346302837053</v>
      </c>
      <c r="X190" s="301">
        <f t="shared" ref="X190" si="313">SUM(X188:X189)</f>
        <v>4.0778510510641075</v>
      </c>
      <c r="Y190" s="301">
        <f t="shared" si="303"/>
        <v>12.148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1.4100960510542999</v>
      </c>
      <c r="C197" s="300">
        <v>1.9175233942356835</v>
      </c>
      <c r="D197" s="300">
        <v>1.6967382003874867</v>
      </c>
      <c r="E197" s="300">
        <f>SUM(B197:D197)</f>
        <v>5.0243576456774699</v>
      </c>
      <c r="F197" s="300"/>
      <c r="G197" s="300">
        <v>1.1310372220681686</v>
      </c>
      <c r="H197" s="300">
        <v>1.7556898992526708</v>
      </c>
      <c r="I197" s="300">
        <v>3.1473569822827856</v>
      </c>
      <c r="J197" s="300">
        <f>SUM(G197:I197)</f>
        <v>6.0340841036036252</v>
      </c>
      <c r="K197" s="300"/>
      <c r="L197" s="300">
        <v>1.3747517262679334</v>
      </c>
      <c r="M197" s="300">
        <v>1.5402234876001795</v>
      </c>
      <c r="N197" s="300">
        <v>2.0009749819277465</v>
      </c>
      <c r="O197" s="300">
        <f>SUM(L197:N197)</f>
        <v>4.9159501957958591</v>
      </c>
      <c r="P197" s="300"/>
      <c r="Q197" s="300">
        <v>1.3909058151143314</v>
      </c>
      <c r="R197" s="300">
        <v>1.5855454771517157</v>
      </c>
      <c r="S197" s="300">
        <v>2.0960077037503795</v>
      </c>
      <c r="T197" s="300">
        <f>SUM(Q197:S197)</f>
        <v>5.0724589960164259</v>
      </c>
      <c r="U197" s="300"/>
      <c r="V197" s="300">
        <v>1.373689562014291</v>
      </c>
      <c r="W197" s="300">
        <v>1.587956745619399</v>
      </c>
      <c r="X197" s="300">
        <v>2.1346355121951017</v>
      </c>
      <c r="Y197" s="300">
        <f>SUM(V197:X197)</f>
        <v>5.0962818198287918</v>
      </c>
    </row>
    <row r="198" spans="1:25" x14ac:dyDescent="0.2">
      <c r="A198" s="260" t="s">
        <v>364</v>
      </c>
      <c r="B198" s="300">
        <v>1.287349047951702</v>
      </c>
      <c r="C198" s="300">
        <v>0.21759696004543994</v>
      </c>
      <c r="D198" s="300">
        <v>0.75969634632537975</v>
      </c>
      <c r="E198" s="300">
        <f t="shared" ref="E198:E199" si="314">SUM(B198:D198)</f>
        <v>2.2646423543225218</v>
      </c>
      <c r="F198" s="300"/>
      <c r="G198" s="300">
        <v>1.6371075026922934</v>
      </c>
      <c r="H198" s="300">
        <v>0.34223382463122409</v>
      </c>
      <c r="I198" s="300">
        <v>0.79257456907285961</v>
      </c>
      <c r="J198" s="300">
        <f t="shared" ref="J198:J199" si="315">SUM(G198:I198)</f>
        <v>2.771915896396377</v>
      </c>
      <c r="K198" s="300"/>
      <c r="L198" s="300">
        <v>1.4375487735699102</v>
      </c>
      <c r="M198" s="300">
        <v>0.63064268783536392</v>
      </c>
      <c r="N198" s="300">
        <v>0.9938583427988793</v>
      </c>
      <c r="O198" s="300">
        <f t="shared" ref="O198:O199" si="316">SUM(L198:N198)</f>
        <v>3.0620498042041535</v>
      </c>
      <c r="P198" s="300"/>
      <c r="Q198" s="300">
        <v>1.5504771371591262</v>
      </c>
      <c r="R198" s="300">
        <v>0.65633822067281966</v>
      </c>
      <c r="S198" s="300">
        <v>1.0707256461516184</v>
      </c>
      <c r="T198" s="300">
        <f t="shared" ref="T198:T199" si="317">SUM(Q198:S198)</f>
        <v>3.2775410039835644</v>
      </c>
      <c r="U198" s="300"/>
      <c r="V198" s="300">
        <v>1.6807397588717303</v>
      </c>
      <c r="W198" s="300">
        <v>0.68120891742803813</v>
      </c>
      <c r="X198" s="300">
        <v>1.155769503871438</v>
      </c>
      <c r="Y198" s="300">
        <f t="shared" ref="Y198:Y199" si="318">SUM(V198:X198)</f>
        <v>3.5177181801712063</v>
      </c>
    </row>
    <row r="199" spans="1:25" x14ac:dyDescent="0.2">
      <c r="A199" s="264" t="s">
        <v>363</v>
      </c>
      <c r="B199" s="301">
        <f>SUM(B197:B198)</f>
        <v>2.6974450990060017</v>
      </c>
      <c r="C199" s="301">
        <f t="shared" ref="C199" si="319">SUM(C197:C198)</f>
        <v>2.1351203542811232</v>
      </c>
      <c r="D199" s="301">
        <f t="shared" ref="D199" si="320">SUM(D197:D198)</f>
        <v>2.4564345467128663</v>
      </c>
      <c r="E199" s="301">
        <f t="shared" si="314"/>
        <v>7.2889999999999908</v>
      </c>
      <c r="F199" s="301"/>
      <c r="G199" s="301">
        <f>SUM(G197:G198)</f>
        <v>2.7681447247604618</v>
      </c>
      <c r="H199" s="301">
        <f t="shared" ref="H199" si="321">SUM(H197:H198)</f>
        <v>2.0979237238838948</v>
      </c>
      <c r="I199" s="301">
        <f t="shared" ref="I199" si="322">SUM(I197:I198)</f>
        <v>3.9399315513556452</v>
      </c>
      <c r="J199" s="301">
        <f t="shared" si="315"/>
        <v>8.8060000000000009</v>
      </c>
      <c r="K199" s="301"/>
      <c r="L199" s="301">
        <f>SUM(L197:L198)</f>
        <v>2.8123004998378436</v>
      </c>
      <c r="M199" s="301">
        <f t="shared" ref="M199" si="323">SUM(M197:M198)</f>
        <v>2.1708661754355436</v>
      </c>
      <c r="N199" s="301">
        <f t="shared" ref="N199" si="324">SUM(N197:N198)</f>
        <v>2.9948333247266259</v>
      </c>
      <c r="O199" s="301">
        <f t="shared" si="316"/>
        <v>7.9780000000000131</v>
      </c>
      <c r="P199" s="301"/>
      <c r="Q199" s="301">
        <f>SUM(Q197:Q198)</f>
        <v>2.9413829522734574</v>
      </c>
      <c r="R199" s="301">
        <f t="shared" ref="R199" si="325">SUM(R197:R198)</f>
        <v>2.2418836978245356</v>
      </c>
      <c r="S199" s="301">
        <f t="shared" ref="S199" si="326">SUM(S197:S198)</f>
        <v>3.1667333499019978</v>
      </c>
      <c r="T199" s="301">
        <f t="shared" si="317"/>
        <v>8.3499999999999908</v>
      </c>
      <c r="U199" s="301"/>
      <c r="V199" s="301">
        <f>SUM(V197:V198)</f>
        <v>3.0544293208860216</v>
      </c>
      <c r="W199" s="301">
        <f t="shared" ref="W199" si="327">SUM(W197:W198)</f>
        <v>2.2691656630474371</v>
      </c>
      <c r="X199" s="301">
        <f t="shared" ref="X199" si="328">SUM(X197:X198)</f>
        <v>3.2904050160665399</v>
      </c>
      <c r="Y199" s="301">
        <f t="shared" si="318"/>
        <v>8.613999999999999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Cornwall and the Isles of Scilly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0.3568554518623035</v>
      </c>
      <c r="N7">
        <f>'Ind T4'!C122</f>
        <v>0.72454816770322061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-0.59409015249253239</v>
      </c>
      <c r="N9">
        <f>'Ind T4'!C120</f>
        <v>1.0681940475783414</v>
      </c>
    </row>
    <row r="10" spans="1:16" x14ac:dyDescent="0.2">
      <c r="L10" s="13" t="str">
        <f>'Ind T4'!A80</f>
        <v>Education</v>
      </c>
      <c r="M10">
        <f>'Ind T4'!B119</f>
        <v>-1.6532632103844258</v>
      </c>
      <c r="N10">
        <f>'Ind T4'!C119</f>
        <v>0.56238836625068789</v>
      </c>
    </row>
    <row r="11" spans="1:16" x14ac:dyDescent="0.2">
      <c r="L11" s="13" t="str">
        <f>'Ind T4'!A79</f>
        <v>Public admin. and defence</v>
      </c>
      <c r="M11">
        <f>'Ind T4'!B118</f>
        <v>1.1551233421395635</v>
      </c>
      <c r="N11">
        <f>'Ind T4'!C118</f>
        <v>0.11422322561738252</v>
      </c>
    </row>
    <row r="12" spans="1:16" x14ac:dyDescent="0.2">
      <c r="L12" s="1" t="str">
        <f>CONCATENATE("[",'Ind T4'!A78,"]")</f>
        <v>[Non-marketed services]</v>
      </c>
      <c r="M12">
        <f>'Ind T4'!B117</f>
        <v>-0.70138041502930681</v>
      </c>
      <c r="N12">
        <f>'Ind T4'!C117</f>
        <v>0.77776064126440225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1.8228424193564408</v>
      </c>
      <c r="N14" s="13">
        <f>'Ind T4'!C115</f>
        <v>0.5126497962762766</v>
      </c>
    </row>
    <row r="15" spans="1:16" x14ac:dyDescent="0.2">
      <c r="L15" s="13" t="str">
        <f>'Ind T4'!A75</f>
        <v>Arts and entertainment</v>
      </c>
      <c r="M15" s="13">
        <f>'Ind T4'!B114</f>
        <v>-2.0152935515834414</v>
      </c>
      <c r="N15" s="13">
        <f>'Ind T4'!C114</f>
        <v>2.2890703161434711</v>
      </c>
    </row>
    <row r="16" spans="1:16" x14ac:dyDescent="0.2">
      <c r="L16" s="13" t="str">
        <f>'Ind T4'!A74</f>
        <v>Support services</v>
      </c>
      <c r="M16" s="13">
        <f>'Ind T4'!B113</f>
        <v>-0.5095025218820548</v>
      </c>
      <c r="N16" s="13">
        <f>'Ind T4'!C113</f>
        <v>1.9015352384730955</v>
      </c>
    </row>
    <row r="17" spans="12:14" x14ac:dyDescent="0.2">
      <c r="L17" s="13" t="str">
        <f>'Ind T4'!A73</f>
        <v>Professional services</v>
      </c>
      <c r="M17" s="13">
        <f>'Ind T4'!B112</f>
        <v>-0.3156780904566614</v>
      </c>
      <c r="N17" s="13">
        <f>'Ind T4'!C112</f>
        <v>1.0599640972419389</v>
      </c>
    </row>
    <row r="18" spans="12:14" x14ac:dyDescent="0.2">
      <c r="L18" s="13" t="str">
        <f>'Ind T4'!A72</f>
        <v>Real estate</v>
      </c>
      <c r="M18" s="13">
        <f>'Ind T4'!B111</f>
        <v>3.4049054163346471</v>
      </c>
      <c r="N18" s="13">
        <f>'Ind T4'!C111</f>
        <v>-0.66887054148908609</v>
      </c>
    </row>
    <row r="19" spans="12:14" x14ac:dyDescent="0.2">
      <c r="L19" t="str">
        <f>'Ind T4'!A71</f>
        <v>Finance and insurance</v>
      </c>
      <c r="M19">
        <f>'Ind T4'!B110</f>
        <v>2.6838759469224982</v>
      </c>
      <c r="N19">
        <f>'Ind T4'!C110</f>
        <v>-0.43248930236011729</v>
      </c>
    </row>
    <row r="20" spans="12:14" x14ac:dyDescent="0.2">
      <c r="L20" t="str">
        <f>'Ind T4'!A70</f>
        <v>Information technology</v>
      </c>
      <c r="M20">
        <f>'Ind T4'!B109</f>
        <v>-4.3670753285748649</v>
      </c>
      <c r="N20">
        <f>'Ind T4'!C109</f>
        <v>0.76239524165164774</v>
      </c>
    </row>
    <row r="21" spans="12:14" x14ac:dyDescent="0.2">
      <c r="L21" t="str">
        <f>'Ind T4'!A69</f>
        <v>Media</v>
      </c>
      <c r="M21">
        <f>'Ind T4'!B108</f>
        <v>7.8080766338314955</v>
      </c>
      <c r="N21">
        <f>'Ind T4'!C108</f>
        <v>-0.4404239111709396</v>
      </c>
    </row>
    <row r="22" spans="12:14" x14ac:dyDescent="0.2">
      <c r="L22" s="1" t="str">
        <f>CONCATENATE("[",'Ind T4'!A68,"]")</f>
        <v>[Business and other services]</v>
      </c>
      <c r="M22">
        <f>'Ind T4'!B107</f>
        <v>2.6366812506228854E-2</v>
      </c>
      <c r="N22">
        <f>'Ind T4'!C107</f>
        <v>1.1338725177183484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3.5140547099841379</v>
      </c>
      <c r="N24">
        <f>'Ind T4'!C105</f>
        <v>1.6989252531986132</v>
      </c>
    </row>
    <row r="25" spans="12:14" x14ac:dyDescent="0.2">
      <c r="L25" s="13" t="str">
        <f>'Ind T4'!A65</f>
        <v>Transport and storage</v>
      </c>
      <c r="M25">
        <f>'Ind T4'!B104</f>
        <v>-2.4597423585262512</v>
      </c>
      <c r="N25">
        <f>'Ind T4'!C104</f>
        <v>5.483788212059526E-2</v>
      </c>
    </row>
    <row r="26" spans="12:14" x14ac:dyDescent="0.2">
      <c r="L26" s="13" t="str">
        <f>'Ind T4'!A64</f>
        <v>Wholesale and retail trade</v>
      </c>
      <c r="M26">
        <f>'Ind T4'!B103</f>
        <v>0.34811671673711242</v>
      </c>
      <c r="N26">
        <f>'Ind T4'!C103</f>
        <v>6.4157255596342111E-2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1.2498343213296792</v>
      </c>
      <c r="N27">
        <f>'Ind T4'!C102</f>
        <v>0.76525408797702976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1.8055091588108141</v>
      </c>
      <c r="N29">
        <f>'Ind T4'!C100</f>
        <v>0.70781417136056568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1.0935666882841089</v>
      </c>
      <c r="N31">
        <f>'Ind T4'!C98</f>
        <v>-0.5594323800155232</v>
      </c>
    </row>
    <row r="32" spans="12:14" x14ac:dyDescent="0.2">
      <c r="L32" s="13" t="str">
        <f>'Ind T4'!A58</f>
        <v>Engineering</v>
      </c>
      <c r="M32">
        <f>'Ind T4'!B97</f>
        <v>-1.2972949079453566</v>
      </c>
      <c r="N32">
        <f>'Ind T4'!C97</f>
        <v>-1.9562488070612893</v>
      </c>
    </row>
    <row r="33" spans="12:14" x14ac:dyDescent="0.2">
      <c r="L33" s="13" t="str">
        <f>'Ind T4'!A57</f>
        <v>Food drink and tobacco</v>
      </c>
      <c r="M33">
        <f>'Ind T4'!B96</f>
        <v>-4.963485665546985</v>
      </c>
      <c r="N33">
        <f>'Ind T4'!C96</f>
        <v>-1.532254028044544</v>
      </c>
    </row>
    <row r="34" spans="12:14" x14ac:dyDescent="0.2">
      <c r="L34" s="1" t="str">
        <f>CONCATENATE("[",'Ind T4'!A56,"]")</f>
        <v>[Manufacturing]</v>
      </c>
      <c r="M34">
        <f>'Ind T4'!B95</f>
        <v>-1.2556985012153632</v>
      </c>
      <c r="N34">
        <f>'Ind T4'!C95</f>
        <v>-1.0054059417560657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-1.7119966890524196</v>
      </c>
      <c r="N36">
        <f>'Ind T4'!C93</f>
        <v>0.61602222008092511</v>
      </c>
    </row>
    <row r="37" spans="12:14" x14ac:dyDescent="0.2">
      <c r="L37" s="13" t="str">
        <f>'Ind T4'!A53</f>
        <v>Electricity and gas</v>
      </c>
      <c r="M37">
        <f>'Ind T4'!B92</f>
        <v>5.6047546747005406</v>
      </c>
      <c r="N37">
        <f>'Ind T4'!C92</f>
        <v>-0.29900362638737299</v>
      </c>
    </row>
    <row r="38" spans="12:14" x14ac:dyDescent="0.2">
      <c r="L38" s="13" t="str">
        <f>'Ind T4'!A52</f>
        <v>Mining and quarrying</v>
      </c>
      <c r="M38">
        <f>'Ind T4'!B91</f>
        <v>-5.783480043332057</v>
      </c>
      <c r="N38">
        <f>'Ind T4'!C91</f>
        <v>-5.5814064215645942</v>
      </c>
    </row>
    <row r="39" spans="12:14" x14ac:dyDescent="0.2">
      <c r="L39" s="45" t="str">
        <f>'Ind T4'!A51</f>
        <v>Agriculture</v>
      </c>
      <c r="M39">
        <f>'Ind T4'!B90</f>
        <v>2.6791303913949349</v>
      </c>
      <c r="N39">
        <f>'Ind T4'!C90</f>
        <v>0.31452594799614708</v>
      </c>
    </row>
    <row r="40" spans="12:14" x14ac:dyDescent="0.2">
      <c r="L40" s="1" t="str">
        <f>CONCATENATE("[",'Ind T4'!A50,"]")</f>
        <v>[Primary sector and utilities]</v>
      </c>
      <c r="M40">
        <f>'Ind T4'!B89</f>
        <v>1.348375861124862</v>
      </c>
      <c r="N40">
        <f>'Ind T4'!C89</f>
        <v>4.3289937977508686E-2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Cornwall and the Isles of Scilly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11.89700000000002</v>
      </c>
      <c r="N5" s="11">
        <f t="shared" ref="N5:AL5" si="1">SUM(N6:N9)</f>
        <v>10.993</v>
      </c>
      <c r="O5" s="11">
        <f t="shared" si="1"/>
        <v>11.560999999999991</v>
      </c>
      <c r="P5" s="11">
        <f t="shared" si="1"/>
        <v>9.876000000000003</v>
      </c>
      <c r="Q5" s="11">
        <f t="shared" si="1"/>
        <v>11.464000000000027</v>
      </c>
      <c r="R5" s="11">
        <f t="shared" si="1"/>
        <v>10.481999999999996</v>
      </c>
      <c r="S5" s="11">
        <f t="shared" si="1"/>
        <v>11.57100000000001</v>
      </c>
      <c r="T5" s="11">
        <f t="shared" si="1"/>
        <v>12.940000000000015</v>
      </c>
      <c r="U5" s="11">
        <f t="shared" si="1"/>
        <v>12.435000000000013</v>
      </c>
      <c r="V5" s="11">
        <f t="shared" si="1"/>
        <v>10.01800000000001</v>
      </c>
      <c r="W5" s="11">
        <f t="shared" si="1"/>
        <v>11.208000000000007</v>
      </c>
      <c r="X5" s="11">
        <f t="shared" si="1"/>
        <v>11.165000000000022</v>
      </c>
      <c r="Y5" s="11">
        <f t="shared" si="1"/>
        <v>11.165999999999983</v>
      </c>
      <c r="Z5" s="11">
        <f t="shared" si="1"/>
        <v>11.199000000000019</v>
      </c>
      <c r="AA5" s="11">
        <f t="shared" si="1"/>
        <v>11.240999999999994</v>
      </c>
      <c r="AB5" s="11">
        <f t="shared" si="1"/>
        <v>11.240999999999998</v>
      </c>
      <c r="AC5" s="11">
        <f t="shared" si="1"/>
        <v>11.245000000000001</v>
      </c>
      <c r="AD5" s="11">
        <f t="shared" si="1"/>
        <v>11.243000000000009</v>
      </c>
      <c r="AE5" s="11">
        <f t="shared" si="1"/>
        <v>11.24100000000003</v>
      </c>
      <c r="AF5" s="11">
        <f t="shared" si="1"/>
        <v>11.239000000000006</v>
      </c>
      <c r="AG5" s="11">
        <f t="shared" si="1"/>
        <v>11.247000000000002</v>
      </c>
      <c r="AH5" s="11">
        <f t="shared" si="1"/>
        <v>11.251999999999979</v>
      </c>
      <c r="AI5" s="11">
        <f t="shared" si="1"/>
        <v>11.257999999999994</v>
      </c>
      <c r="AJ5" s="11">
        <f t="shared" si="1"/>
        <v>11.266000000000005</v>
      </c>
      <c r="AK5" s="11">
        <f t="shared" si="1"/>
        <v>11.272000000000007</v>
      </c>
      <c r="AL5" s="11">
        <f t="shared" si="1"/>
        <v>11.281000000000009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9.1660000000000217</v>
      </c>
      <c r="N6" s="11">
        <v>8.1150000000000038</v>
      </c>
      <c r="O6" s="11">
        <v>8.3209999999999908</v>
      </c>
      <c r="P6" s="11">
        <v>6.4559999999999933</v>
      </c>
      <c r="Q6" s="11">
        <v>8.4570000000000274</v>
      </c>
      <c r="R6" s="11">
        <v>7.0120000000000013</v>
      </c>
      <c r="S6" s="11">
        <v>8.2080000000000162</v>
      </c>
      <c r="T6" s="11">
        <v>9.739000000000015</v>
      </c>
      <c r="U6" s="11">
        <v>8.5850000000000186</v>
      </c>
      <c r="V6" s="11">
        <v>6.8020000000000085</v>
      </c>
      <c r="W6" s="11">
        <v>8.003000000000009</v>
      </c>
      <c r="X6" s="11">
        <v>8.0510000000000197</v>
      </c>
      <c r="Y6" s="11">
        <v>8.0919999999999828</v>
      </c>
      <c r="Z6" s="11">
        <v>8.1600000000000197</v>
      </c>
      <c r="AA6" s="11">
        <v>8.2029999999999959</v>
      </c>
      <c r="AB6" s="11">
        <v>8.215999999999994</v>
      </c>
      <c r="AC6" s="11">
        <v>8.2330000000000041</v>
      </c>
      <c r="AD6" s="11">
        <v>8.2490000000000112</v>
      </c>
      <c r="AE6" s="11">
        <v>8.2630000000000265</v>
      </c>
      <c r="AF6" s="11">
        <v>8.2760000000000105</v>
      </c>
      <c r="AG6" s="11">
        <v>8.2970000000000041</v>
      </c>
      <c r="AH6" s="11">
        <v>8.3169999999999806</v>
      </c>
      <c r="AI6" s="11">
        <v>8.3359999999999896</v>
      </c>
      <c r="AJ6" s="11">
        <v>8.3550000000000058</v>
      </c>
      <c r="AK6" s="172">
        <v>8.3720000000000052</v>
      </c>
      <c r="AL6" s="11">
        <v>8.3890000000000082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1.0089999999999999</v>
      </c>
      <c r="N7" s="11">
        <v>1.0579999999999989</v>
      </c>
      <c r="O7" s="11">
        <v>1.2749999999999988</v>
      </c>
      <c r="P7" s="11">
        <v>1.0100000000000013</v>
      </c>
      <c r="Q7" s="11">
        <v>0.6520000000000008</v>
      </c>
      <c r="R7" s="11">
        <v>1.0519999999999963</v>
      </c>
      <c r="S7" s="11">
        <v>0.8319999999999983</v>
      </c>
      <c r="T7" s="11">
        <v>0.72800000000000198</v>
      </c>
      <c r="U7" s="11">
        <v>0.998999999999999</v>
      </c>
      <c r="V7" s="11">
        <v>0.76900000000000046</v>
      </c>
      <c r="W7" s="11">
        <v>0.78100000000000147</v>
      </c>
      <c r="X7" s="11">
        <v>0.71899999999999942</v>
      </c>
      <c r="Y7" s="11">
        <v>0.69399999999999828</v>
      </c>
      <c r="Z7" s="11">
        <v>0.64400000000000002</v>
      </c>
      <c r="AA7" s="11">
        <v>0.59599999999999997</v>
      </c>
      <c r="AB7" s="11">
        <v>0.55700000000000105</v>
      </c>
      <c r="AC7" s="11">
        <v>0.52599999999999902</v>
      </c>
      <c r="AD7" s="11">
        <v>0.49500000000000033</v>
      </c>
      <c r="AE7" s="11">
        <v>0.46800000000000014</v>
      </c>
      <c r="AF7" s="11">
        <v>0.44399999999999973</v>
      </c>
      <c r="AG7" s="11">
        <v>0.4220000000000016</v>
      </c>
      <c r="AH7" s="11">
        <v>0.40000000000000085</v>
      </c>
      <c r="AI7" s="11">
        <v>0.37999999999999912</v>
      </c>
      <c r="AJ7" s="11">
        <v>0.36200000000000049</v>
      </c>
      <c r="AK7" s="172">
        <v>0.34499999999999975</v>
      </c>
      <c r="AL7" s="11">
        <v>0.32999999999999979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0.7199999999999982</v>
      </c>
      <c r="N8" s="11">
        <v>0.56100000000000017</v>
      </c>
      <c r="O8" s="11">
        <v>0.49099999999999999</v>
      </c>
      <c r="P8" s="11">
        <v>0.747</v>
      </c>
      <c r="Q8" s="11">
        <v>0.65400000000000047</v>
      </c>
      <c r="R8" s="11">
        <v>0.52000000000000035</v>
      </c>
      <c r="S8" s="11">
        <v>0.74299999999999911</v>
      </c>
      <c r="T8" s="11">
        <v>0.70799999999999919</v>
      </c>
      <c r="U8" s="11">
        <v>1.0659999999999974</v>
      </c>
      <c r="V8" s="11">
        <v>0.6150000000000011</v>
      </c>
      <c r="W8" s="11">
        <v>0.68300000000000138</v>
      </c>
      <c r="X8" s="11">
        <v>0.67500000000000115</v>
      </c>
      <c r="Y8" s="11">
        <v>0.66600000000000059</v>
      </c>
      <c r="Z8" s="11">
        <v>0.6630000000000007</v>
      </c>
      <c r="AA8" s="11">
        <v>0.66200000000000103</v>
      </c>
      <c r="AB8" s="11">
        <v>0.66100000000000014</v>
      </c>
      <c r="AC8" s="11">
        <v>0.65899999999999803</v>
      </c>
      <c r="AD8" s="11">
        <v>0.65799999999999992</v>
      </c>
      <c r="AE8" s="11">
        <v>0.65699999999999825</v>
      </c>
      <c r="AF8" s="11">
        <v>0.65599999999999992</v>
      </c>
      <c r="AG8" s="11">
        <v>0.65599999999999947</v>
      </c>
      <c r="AH8" s="11">
        <v>0.65500000000000103</v>
      </c>
      <c r="AI8" s="11">
        <v>0.6540000000000008</v>
      </c>
      <c r="AJ8" s="11">
        <v>0.65400000000000058</v>
      </c>
      <c r="AK8" s="172">
        <v>0.65299999999999936</v>
      </c>
      <c r="AL8" s="11">
        <v>0.65299999999999958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1.0019999999999998</v>
      </c>
      <c r="N9" s="11">
        <v>1.2589999999999981</v>
      </c>
      <c r="O9" s="11">
        <v>1.4740000000000026</v>
      </c>
      <c r="P9" s="11">
        <v>1.6630000000000071</v>
      </c>
      <c r="Q9" s="11">
        <v>1.7009999999999996</v>
      </c>
      <c r="R9" s="11">
        <v>1.8979999999999984</v>
      </c>
      <c r="S9" s="11">
        <v>1.7879999999999969</v>
      </c>
      <c r="T9" s="11">
        <v>1.7650000000000003</v>
      </c>
      <c r="U9" s="11">
        <v>1.7849999999999981</v>
      </c>
      <c r="V9" s="11">
        <v>1.8319999999999985</v>
      </c>
      <c r="W9" s="11">
        <v>1.7409999999999961</v>
      </c>
      <c r="X9" s="11">
        <v>1.720000000000002</v>
      </c>
      <c r="Y9" s="11">
        <v>1.7140000000000013</v>
      </c>
      <c r="Z9" s="11">
        <v>1.7319999999999989</v>
      </c>
      <c r="AA9" s="11">
        <v>1.7799999999999969</v>
      </c>
      <c r="AB9" s="11">
        <v>1.8070000000000035</v>
      </c>
      <c r="AC9" s="11">
        <v>1.8269999999999973</v>
      </c>
      <c r="AD9" s="11">
        <v>1.8409999999999984</v>
      </c>
      <c r="AE9" s="11">
        <v>1.8530000000000044</v>
      </c>
      <c r="AF9" s="11">
        <v>1.862999999999996</v>
      </c>
      <c r="AG9" s="11">
        <v>1.871999999999997</v>
      </c>
      <c r="AH9" s="11">
        <v>1.8799999999999975</v>
      </c>
      <c r="AI9" s="11">
        <v>1.8880000000000037</v>
      </c>
      <c r="AJ9" s="11">
        <v>1.8950000000000005</v>
      </c>
      <c r="AK9" s="172">
        <v>1.9020000000000028</v>
      </c>
      <c r="AL9" s="11">
        <v>1.9090000000000018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20.671000000000006</v>
      </c>
      <c r="N11" s="11">
        <f t="shared" si="2"/>
        <v>19.011000000000013</v>
      </c>
      <c r="O11" s="11">
        <f t="shared" si="2"/>
        <v>21.448000000000036</v>
      </c>
      <c r="P11" s="11">
        <f t="shared" si="2"/>
        <v>19.222999999999956</v>
      </c>
      <c r="Q11" s="11">
        <f t="shared" si="2"/>
        <v>19.301000000000037</v>
      </c>
      <c r="R11" s="11">
        <f t="shared" ref="R11" si="3">SUM(R12:R14)</f>
        <v>18.374000000000002</v>
      </c>
      <c r="S11" s="11">
        <f t="shared" ref="S11" si="4">SUM(S12:S14)</f>
        <v>20.052999999999972</v>
      </c>
      <c r="T11" s="11">
        <f t="shared" ref="T11" si="5">SUM(T12:T14)</f>
        <v>18.538999999999994</v>
      </c>
      <c r="U11" s="11">
        <f t="shared" ref="U11" si="6">SUM(U12:U14)</f>
        <v>18.102000000000004</v>
      </c>
      <c r="V11" s="11">
        <f t="shared" ref="V11" si="7">SUM(V12:V14)</f>
        <v>17.211000000000009</v>
      </c>
      <c r="W11" s="11">
        <f t="shared" ref="W11" si="8">SUM(W12:W14)</f>
        <v>17.249000000000006</v>
      </c>
      <c r="X11" s="11">
        <f t="shared" ref="X11" si="9">SUM(X12:X14)</f>
        <v>17.150999999999986</v>
      </c>
      <c r="Y11" s="11">
        <f t="shared" ref="Y11" si="10">SUM(Y12:Y14)</f>
        <v>16.940999999999985</v>
      </c>
      <c r="Z11" s="11">
        <f t="shared" ref="Z11" si="11">SUM(Z12:Z14)</f>
        <v>16.76100000000001</v>
      </c>
      <c r="AA11" s="11">
        <f t="shared" ref="AA11" si="12">SUM(AA12:AA14)</f>
        <v>16.600000000000023</v>
      </c>
      <c r="AB11" s="11">
        <f t="shared" ref="AB11" si="13">SUM(AB12:AB14)</f>
        <v>16.417000000000009</v>
      </c>
      <c r="AC11" s="11">
        <f t="shared" ref="AC11" si="14">SUM(AC12:AC14)</f>
        <v>16.241</v>
      </c>
      <c r="AD11" s="11">
        <f>SUM(AD12:AD14)</f>
        <v>16.063999999999993</v>
      </c>
      <c r="AE11" s="11">
        <f t="shared" ref="AE11" si="15">SUM(AE12:AE14)</f>
        <v>15.890999999999986</v>
      </c>
      <c r="AF11" s="11">
        <f t="shared" ref="AF11" si="16">SUM(AF12:AF14)</f>
        <v>15.723000000000022</v>
      </c>
      <c r="AG11" s="11">
        <f t="shared" ref="AG11:AL11" si="17">SUM(AG12:AG14)</f>
        <v>15.567999999999993</v>
      </c>
      <c r="AH11" s="11">
        <f t="shared" si="17"/>
        <v>15.411000000000005</v>
      </c>
      <c r="AI11" s="11">
        <f t="shared" si="17"/>
        <v>15.257</v>
      </c>
      <c r="AJ11" s="11">
        <f t="shared" si="17"/>
        <v>15.106999999999964</v>
      </c>
      <c r="AK11" s="11">
        <f t="shared" si="17"/>
        <v>14.962000000000002</v>
      </c>
      <c r="AL11" s="11">
        <f t="shared" si="17"/>
        <v>14.822999999999983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6.7540000000000049</v>
      </c>
      <c r="N12" s="11">
        <v>6.2669999999999915</v>
      </c>
      <c r="O12" s="11">
        <v>6.995999999999996</v>
      </c>
      <c r="P12" s="11">
        <v>6.9409999999999972</v>
      </c>
      <c r="Q12" s="11">
        <v>6.6539999999999999</v>
      </c>
      <c r="R12" s="11">
        <v>6.6880000000000042</v>
      </c>
      <c r="S12" s="11">
        <v>6.6650000000000018</v>
      </c>
      <c r="T12" s="11">
        <v>6.258999999999971</v>
      </c>
      <c r="U12" s="11">
        <v>5.7569999999999961</v>
      </c>
      <c r="V12" s="11">
        <v>5.0900000000000052</v>
      </c>
      <c r="W12" s="11">
        <v>5.1849999999999969</v>
      </c>
      <c r="X12" s="11">
        <v>5.1209999999999907</v>
      </c>
      <c r="Y12" s="11">
        <v>5.0619999999999967</v>
      </c>
      <c r="Z12" s="11">
        <v>5.0280000000000191</v>
      </c>
      <c r="AA12" s="11">
        <v>4.960000000000008</v>
      </c>
      <c r="AB12" s="11">
        <v>4.8739999999999997</v>
      </c>
      <c r="AC12" s="11">
        <v>4.7980000000000098</v>
      </c>
      <c r="AD12" s="11">
        <v>4.7200000000000131</v>
      </c>
      <c r="AE12" s="11">
        <v>4.6409999999999876</v>
      </c>
      <c r="AF12" s="11">
        <v>4.5630000000000042</v>
      </c>
      <c r="AG12" s="11">
        <v>4.4869999999999903</v>
      </c>
      <c r="AH12" s="11">
        <v>4.4110000000000067</v>
      </c>
      <c r="AI12" s="11">
        <v>4.3360000000000083</v>
      </c>
      <c r="AJ12" s="11">
        <v>4.2609999999999957</v>
      </c>
      <c r="AK12" s="172">
        <v>4.1870000000000038</v>
      </c>
      <c r="AL12" s="11">
        <v>4.1129999999999969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1.8240000000000003</v>
      </c>
      <c r="N13" s="11">
        <v>2.4279999999999937</v>
      </c>
      <c r="O13" s="11">
        <v>2.5899999999999848</v>
      </c>
      <c r="P13" s="11">
        <v>2.6329999999999978</v>
      </c>
      <c r="Q13" s="11">
        <v>1.7880000000000027</v>
      </c>
      <c r="R13" s="11">
        <v>2.3100000000000005</v>
      </c>
      <c r="S13" s="11">
        <v>2.1270000000000051</v>
      </c>
      <c r="T13" s="11">
        <v>2.7869999999999964</v>
      </c>
      <c r="U13" s="11">
        <v>2.2400000000000082</v>
      </c>
      <c r="V13" s="11">
        <v>2.2439999999999989</v>
      </c>
      <c r="W13" s="11">
        <v>2.1639999999999988</v>
      </c>
      <c r="X13" s="11">
        <v>2.1959999999999997</v>
      </c>
      <c r="Y13" s="11">
        <v>2.1490000000000027</v>
      </c>
      <c r="Z13" s="11">
        <v>2.1099999999999977</v>
      </c>
      <c r="AA13" s="11">
        <v>2.0700000000000029</v>
      </c>
      <c r="AB13" s="11">
        <v>2.04</v>
      </c>
      <c r="AC13" s="11">
        <v>1.9929999999999977</v>
      </c>
      <c r="AD13" s="11">
        <v>1.946</v>
      </c>
      <c r="AE13" s="11">
        <v>1.901</v>
      </c>
      <c r="AF13" s="11">
        <v>1.856000000000007</v>
      </c>
      <c r="AG13" s="11">
        <v>1.8140000000000058</v>
      </c>
      <c r="AH13" s="11">
        <v>1.7720000000000014</v>
      </c>
      <c r="AI13" s="11">
        <v>1.7299999999999995</v>
      </c>
      <c r="AJ13" s="11">
        <v>1.6890000000000007</v>
      </c>
      <c r="AK13" s="172">
        <v>1.6489999999999985</v>
      </c>
      <c r="AL13" s="11">
        <v>1.6089999999999998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12.093</v>
      </c>
      <c r="N14" s="11">
        <v>10.316000000000027</v>
      </c>
      <c r="O14" s="11">
        <v>11.862000000000053</v>
      </c>
      <c r="P14" s="11">
        <v>9.6489999999999636</v>
      </c>
      <c r="Q14" s="11">
        <v>10.859000000000036</v>
      </c>
      <c r="R14" s="11">
        <v>9.3759999999999959</v>
      </c>
      <c r="S14" s="11">
        <v>11.260999999999965</v>
      </c>
      <c r="T14" s="11">
        <v>9.4930000000000287</v>
      </c>
      <c r="U14" s="11">
        <v>10.104999999999999</v>
      </c>
      <c r="V14" s="11">
        <v>9.8770000000000042</v>
      </c>
      <c r="W14" s="11">
        <v>9.900000000000011</v>
      </c>
      <c r="X14" s="11">
        <v>9.8339999999999961</v>
      </c>
      <c r="Y14" s="11">
        <v>9.7299999999999844</v>
      </c>
      <c r="Z14" s="11">
        <v>9.622999999999994</v>
      </c>
      <c r="AA14" s="11">
        <v>9.5700000000000109</v>
      </c>
      <c r="AB14" s="11">
        <v>9.5030000000000072</v>
      </c>
      <c r="AC14" s="11">
        <v>9.4499999999999922</v>
      </c>
      <c r="AD14" s="11">
        <v>9.3979999999999819</v>
      </c>
      <c r="AE14" s="11">
        <v>9.3489999999999984</v>
      </c>
      <c r="AF14" s="11">
        <v>9.3040000000000109</v>
      </c>
      <c r="AG14" s="11">
        <v>9.2669999999999959</v>
      </c>
      <c r="AH14" s="11">
        <v>9.2279999999999962</v>
      </c>
      <c r="AI14" s="11">
        <v>9.1909999999999918</v>
      </c>
      <c r="AJ14" s="11">
        <v>9.1569999999999663</v>
      </c>
      <c r="AK14" s="172">
        <v>9.1259999999999994</v>
      </c>
      <c r="AL14" s="11">
        <v>9.1009999999999867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18.074999999999992</v>
      </c>
      <c r="N16" s="11">
        <v>20.944000000000038</v>
      </c>
      <c r="O16" s="11">
        <v>20.453000000000063</v>
      </c>
      <c r="P16" s="11">
        <v>21.913000000000046</v>
      </c>
      <c r="Q16" s="11">
        <v>23.18900000000005</v>
      </c>
      <c r="R16" s="11">
        <v>21.935000000000013</v>
      </c>
      <c r="S16" s="11">
        <v>24.196000000000026</v>
      </c>
      <c r="T16" s="11">
        <v>24.65300000000008</v>
      </c>
      <c r="U16" s="11">
        <v>23.123000000000022</v>
      </c>
      <c r="V16" s="11">
        <v>24.212999999999994</v>
      </c>
      <c r="W16" s="11">
        <v>23.987999999999982</v>
      </c>
      <c r="X16" s="11">
        <v>23.902000000000019</v>
      </c>
      <c r="Y16" s="11">
        <v>24.133000000000035</v>
      </c>
      <c r="Z16" s="11">
        <v>24.616000000000057</v>
      </c>
      <c r="AA16" s="11">
        <v>24.98400000000002</v>
      </c>
      <c r="AB16" s="11">
        <v>25.155999999999917</v>
      </c>
      <c r="AC16" s="11">
        <v>25.312000000000012</v>
      </c>
      <c r="AD16" s="11">
        <v>25.437999999999956</v>
      </c>
      <c r="AE16" s="11">
        <v>25.579999999999981</v>
      </c>
      <c r="AF16" s="11">
        <v>25.714999999999943</v>
      </c>
      <c r="AG16" s="11">
        <v>25.867000000000058</v>
      </c>
      <c r="AH16" s="11">
        <v>26.02200000000003</v>
      </c>
      <c r="AI16" s="11">
        <v>26.178999999999995</v>
      </c>
      <c r="AJ16" s="11">
        <v>26.34000000000006</v>
      </c>
      <c r="AK16" s="172">
        <v>26.502000000000006</v>
      </c>
      <c r="AL16" s="11">
        <v>26.665000000000006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83.125000000000043</v>
      </c>
      <c r="N18" s="11">
        <f t="shared" ref="N18:AL18" si="18">SUM(N19:N21)</f>
        <v>81.257999999999953</v>
      </c>
      <c r="O18" s="11">
        <f t="shared" si="18"/>
        <v>80.354000000000056</v>
      </c>
      <c r="P18" s="11">
        <f t="shared" si="18"/>
        <v>82.148000000000067</v>
      </c>
      <c r="Q18" s="11">
        <f t="shared" si="18"/>
        <v>85.832000000000136</v>
      </c>
      <c r="R18" s="11">
        <f t="shared" si="18"/>
        <v>82.779999999999831</v>
      </c>
      <c r="S18" s="11">
        <f t="shared" si="18"/>
        <v>88.405999999999864</v>
      </c>
      <c r="T18" s="11">
        <f t="shared" si="18"/>
        <v>91.035999999999945</v>
      </c>
      <c r="U18" s="11">
        <f t="shared" si="18"/>
        <v>90.230000000000075</v>
      </c>
      <c r="V18" s="11">
        <f t="shared" si="18"/>
        <v>89.315999999999832</v>
      </c>
      <c r="W18" s="11">
        <f t="shared" si="18"/>
        <v>88.083999999999833</v>
      </c>
      <c r="X18" s="11">
        <f t="shared" si="18"/>
        <v>86.607999999999947</v>
      </c>
      <c r="Y18" s="11">
        <f t="shared" si="18"/>
        <v>87.701000000000093</v>
      </c>
      <c r="Z18" s="11">
        <f t="shared" si="18"/>
        <v>89.339999999999975</v>
      </c>
      <c r="AA18" s="11">
        <f t="shared" si="18"/>
        <v>90.822999999999908</v>
      </c>
      <c r="AB18" s="11">
        <f t="shared" si="18"/>
        <v>91.845999999999876</v>
      </c>
      <c r="AC18" s="11">
        <f t="shared" si="18"/>
        <v>92.711000000000041</v>
      </c>
      <c r="AD18" s="11">
        <f t="shared" si="18"/>
        <v>93.489999999999952</v>
      </c>
      <c r="AE18" s="11">
        <f t="shared" si="18"/>
        <v>94.215999999999838</v>
      </c>
      <c r="AF18" s="11">
        <f t="shared" si="18"/>
        <v>94.905999999999977</v>
      </c>
      <c r="AG18" s="11">
        <f t="shared" si="18"/>
        <v>95.6</v>
      </c>
      <c r="AH18" s="11">
        <f t="shared" si="18"/>
        <v>96.267999999999986</v>
      </c>
      <c r="AI18" s="11">
        <f t="shared" si="18"/>
        <v>96.912000000000035</v>
      </c>
      <c r="AJ18" s="11">
        <f t="shared" si="18"/>
        <v>97.559999999999945</v>
      </c>
      <c r="AK18" s="11">
        <f t="shared" si="18"/>
        <v>98.171000000000021</v>
      </c>
      <c r="AL18" s="11">
        <f t="shared" si="18"/>
        <v>98.75500000000001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43.380000000000067</v>
      </c>
      <c r="N19" s="11">
        <v>41.989999999999974</v>
      </c>
      <c r="O19" s="11">
        <v>41.887000000000043</v>
      </c>
      <c r="P19" s="11">
        <v>43.266000000000048</v>
      </c>
      <c r="Q19" s="11">
        <v>42.601000000000099</v>
      </c>
      <c r="R19" s="11">
        <v>43.816999999999865</v>
      </c>
      <c r="S19" s="11">
        <v>45.0429999999999</v>
      </c>
      <c r="T19" s="11">
        <v>44.791999999999945</v>
      </c>
      <c r="U19" s="11">
        <v>41.31700000000005</v>
      </c>
      <c r="V19" s="11">
        <v>43.916999999999902</v>
      </c>
      <c r="W19" s="11">
        <v>44.584999999999859</v>
      </c>
      <c r="X19" s="11">
        <v>44.641999999999967</v>
      </c>
      <c r="Y19" s="11">
        <v>44.59400000000003</v>
      </c>
      <c r="Z19" s="11">
        <v>44.543000000000035</v>
      </c>
      <c r="AA19" s="11">
        <v>44.563999999999986</v>
      </c>
      <c r="AB19" s="11">
        <v>44.646999999999984</v>
      </c>
      <c r="AC19" s="11">
        <v>44.680999999999983</v>
      </c>
      <c r="AD19" s="11">
        <v>44.701999999999927</v>
      </c>
      <c r="AE19" s="11">
        <v>44.716999999999885</v>
      </c>
      <c r="AF19" s="11">
        <v>44.729999999999947</v>
      </c>
      <c r="AG19" s="11">
        <v>44.753999999999927</v>
      </c>
      <c r="AH19" s="11">
        <v>44.788000000000082</v>
      </c>
      <c r="AI19" s="11">
        <v>44.822000000000045</v>
      </c>
      <c r="AJ19" s="11">
        <v>44.889999999999972</v>
      </c>
      <c r="AK19" s="172">
        <v>44.953000000000024</v>
      </c>
      <c r="AL19" s="11">
        <v>45.015999999999998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10.049000000000005</v>
      </c>
      <c r="N20" s="11">
        <v>9.5149999999999668</v>
      </c>
      <c r="O20" s="11">
        <v>9.6279999999999806</v>
      </c>
      <c r="P20" s="11">
        <v>9.050000000000006</v>
      </c>
      <c r="Q20" s="11">
        <v>7.8699999999999966</v>
      </c>
      <c r="R20" s="11">
        <v>9.1900000000000137</v>
      </c>
      <c r="S20" s="11">
        <v>8.9580000000000002</v>
      </c>
      <c r="T20" s="11">
        <v>8.6560000000000041</v>
      </c>
      <c r="U20" s="11">
        <v>8.9360000000000035</v>
      </c>
      <c r="V20" s="11">
        <v>8.3109999999999697</v>
      </c>
      <c r="W20" s="11">
        <v>8.1140000000000203</v>
      </c>
      <c r="X20" s="11">
        <v>8.381000000000002</v>
      </c>
      <c r="Y20" s="11">
        <v>8.2650000000000023</v>
      </c>
      <c r="Z20" s="11">
        <v>8.2349999999999977</v>
      </c>
      <c r="AA20" s="11">
        <v>8.2490000000000077</v>
      </c>
      <c r="AB20" s="11">
        <v>8.2519999999999776</v>
      </c>
      <c r="AC20" s="11">
        <v>8.2470000000000176</v>
      </c>
      <c r="AD20" s="11">
        <v>8.2409999999999854</v>
      </c>
      <c r="AE20" s="11">
        <v>8.2339999999999929</v>
      </c>
      <c r="AF20" s="11">
        <v>8.2270000000000181</v>
      </c>
      <c r="AG20" s="11">
        <v>8.2219999999999924</v>
      </c>
      <c r="AH20" s="11">
        <v>8.215000000000007</v>
      </c>
      <c r="AI20" s="11">
        <v>8.2070000000000043</v>
      </c>
      <c r="AJ20" s="11">
        <v>8.1990000000000158</v>
      </c>
      <c r="AK20" s="172">
        <v>8.1899999999999853</v>
      </c>
      <c r="AL20" s="11">
        <v>8.1810000000000045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29.695999999999966</v>
      </c>
      <c r="N21" s="11">
        <v>29.753000000000007</v>
      </c>
      <c r="O21" s="11">
        <v>28.839000000000034</v>
      </c>
      <c r="P21" s="11">
        <v>29.832000000000015</v>
      </c>
      <c r="Q21" s="11">
        <v>35.361000000000033</v>
      </c>
      <c r="R21" s="11">
        <v>29.772999999999961</v>
      </c>
      <c r="S21" s="11">
        <v>34.404999999999966</v>
      </c>
      <c r="T21" s="11">
        <v>37.587999999999987</v>
      </c>
      <c r="U21" s="11">
        <v>39.977000000000018</v>
      </c>
      <c r="V21" s="11">
        <v>37.087999999999965</v>
      </c>
      <c r="W21" s="11">
        <v>35.384999999999955</v>
      </c>
      <c r="X21" s="11">
        <v>33.58499999999998</v>
      </c>
      <c r="Y21" s="11">
        <v>34.842000000000063</v>
      </c>
      <c r="Z21" s="11">
        <v>36.561999999999948</v>
      </c>
      <c r="AA21" s="11">
        <v>38.009999999999913</v>
      </c>
      <c r="AB21" s="11">
        <v>38.946999999999917</v>
      </c>
      <c r="AC21" s="11">
        <v>39.783000000000051</v>
      </c>
      <c r="AD21" s="11">
        <v>40.547000000000047</v>
      </c>
      <c r="AE21" s="11">
        <v>41.264999999999951</v>
      </c>
      <c r="AF21" s="11">
        <v>41.949000000000019</v>
      </c>
      <c r="AG21" s="11">
        <v>42.624000000000073</v>
      </c>
      <c r="AH21" s="11">
        <v>43.264999999999901</v>
      </c>
      <c r="AI21" s="11">
        <v>43.882999999999988</v>
      </c>
      <c r="AJ21" s="11">
        <v>44.470999999999954</v>
      </c>
      <c r="AK21" s="172">
        <v>45.028000000000013</v>
      </c>
      <c r="AL21" s="11">
        <v>45.558000000000007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58.739999999999995</v>
      </c>
      <c r="N23" s="11">
        <f t="shared" ref="N23:AL23" si="19">SUM(N24:N31)</f>
        <v>59.828999999999937</v>
      </c>
      <c r="O23" s="11">
        <f t="shared" si="19"/>
        <v>57.72600000000002</v>
      </c>
      <c r="P23" s="11">
        <f t="shared" si="19"/>
        <v>57.831000000000003</v>
      </c>
      <c r="Q23" s="11">
        <f t="shared" si="19"/>
        <v>69.552000000000035</v>
      </c>
      <c r="R23" s="11">
        <f t="shared" si="19"/>
        <v>64.441000000000017</v>
      </c>
      <c r="S23" s="11">
        <f t="shared" si="19"/>
        <v>64.599999999999994</v>
      </c>
      <c r="T23" s="11">
        <f t="shared" si="19"/>
        <v>67.691000000000059</v>
      </c>
      <c r="U23" s="11">
        <f t="shared" si="19"/>
        <v>68.164000000000016</v>
      </c>
      <c r="V23" s="11">
        <f t="shared" si="19"/>
        <v>67.236000000000018</v>
      </c>
      <c r="W23" s="11">
        <f t="shared" si="19"/>
        <v>64.52600000000001</v>
      </c>
      <c r="X23" s="11">
        <f t="shared" si="19"/>
        <v>66.198999999999998</v>
      </c>
      <c r="Y23" s="11">
        <f t="shared" si="19"/>
        <v>67.516999999999967</v>
      </c>
      <c r="Z23" s="11">
        <f t="shared" si="19"/>
        <v>68.705000000000098</v>
      </c>
      <c r="AA23" s="11">
        <f t="shared" si="19"/>
        <v>69.382000000000062</v>
      </c>
      <c r="AB23" s="11">
        <f t="shared" si="19"/>
        <v>69.921999999999954</v>
      </c>
      <c r="AC23" s="11">
        <f t="shared" si="19"/>
        <v>70.52300000000001</v>
      </c>
      <c r="AD23" s="11">
        <f t="shared" si="19"/>
        <v>71.134000000000029</v>
      </c>
      <c r="AE23" s="11">
        <f t="shared" si="19"/>
        <v>71.742000000000019</v>
      </c>
      <c r="AF23" s="11">
        <f t="shared" si="19"/>
        <v>72.36200000000008</v>
      </c>
      <c r="AG23" s="11">
        <f t="shared" si="19"/>
        <v>73.021000000000015</v>
      </c>
      <c r="AH23" s="11">
        <f t="shared" si="19"/>
        <v>73.686000000000092</v>
      </c>
      <c r="AI23" s="11">
        <f t="shared" si="19"/>
        <v>74.361000000000004</v>
      </c>
      <c r="AJ23" s="11">
        <f t="shared" si="19"/>
        <v>75.042000000000016</v>
      </c>
      <c r="AK23" s="11">
        <f t="shared" si="19"/>
        <v>75.726999999999975</v>
      </c>
      <c r="AL23" s="11">
        <f t="shared" si="19"/>
        <v>76.41599999999994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1.0200000000000016</v>
      </c>
      <c r="N24" s="11">
        <v>2.3449999999999975</v>
      </c>
      <c r="O24" s="11">
        <v>2.0950000000000011</v>
      </c>
      <c r="P24" s="11">
        <v>1.1320000000000023</v>
      </c>
      <c r="Q24" s="11">
        <v>2.0840000000000005</v>
      </c>
      <c r="R24" s="11">
        <v>1.1790000000000016</v>
      </c>
      <c r="S24" s="11">
        <v>1.286</v>
      </c>
      <c r="T24" s="11">
        <v>1.7589999999999981</v>
      </c>
      <c r="U24" s="11">
        <v>1.733999999999996</v>
      </c>
      <c r="V24" s="11">
        <v>1.8879999999999968</v>
      </c>
      <c r="W24" s="11">
        <v>1.7170000000000032</v>
      </c>
      <c r="X24" s="11">
        <v>1.6919999999999951</v>
      </c>
      <c r="Y24" s="11">
        <v>1.6799999999999986</v>
      </c>
      <c r="Z24" s="11">
        <v>1.6670000000000023</v>
      </c>
      <c r="AA24" s="11">
        <v>1.6570000000000025</v>
      </c>
      <c r="AB24" s="11">
        <v>1.6549999999999967</v>
      </c>
      <c r="AC24" s="11">
        <v>1.650000000000007</v>
      </c>
      <c r="AD24" s="11">
        <v>1.6460000000000001</v>
      </c>
      <c r="AE24" s="11">
        <v>1.641</v>
      </c>
      <c r="AF24" s="11">
        <v>1.635999999999999</v>
      </c>
      <c r="AG24" s="11">
        <v>1.6310000000000036</v>
      </c>
      <c r="AH24" s="11">
        <v>1.6259999999999992</v>
      </c>
      <c r="AI24" s="11">
        <v>1.6209999999999976</v>
      </c>
      <c r="AJ24" s="11">
        <v>1.6170000000000051</v>
      </c>
      <c r="AK24" s="172">
        <v>1.6119999999999999</v>
      </c>
      <c r="AL24" s="11">
        <v>1.6070000000000013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2.7819999999999938</v>
      </c>
      <c r="N25" s="11">
        <v>3.606000000000011</v>
      </c>
      <c r="O25" s="11">
        <v>2.8140000000000018</v>
      </c>
      <c r="P25" s="11">
        <v>3.2880000000000007</v>
      </c>
      <c r="Q25" s="11">
        <v>3.5399999999999916</v>
      </c>
      <c r="R25" s="11">
        <v>4.112999999999988</v>
      </c>
      <c r="S25" s="11">
        <v>4.2240000000000082</v>
      </c>
      <c r="T25" s="11">
        <v>4.6780000000000044</v>
      </c>
      <c r="U25" s="11">
        <v>4.7949999999999928</v>
      </c>
      <c r="V25" s="11">
        <v>3.4069999999999974</v>
      </c>
      <c r="W25" s="11">
        <v>3.2899999999999947</v>
      </c>
      <c r="X25" s="11">
        <v>3.3450000000000037</v>
      </c>
      <c r="Y25" s="11">
        <v>3.3650000000000051</v>
      </c>
      <c r="Z25" s="11">
        <v>3.4140000000000081</v>
      </c>
      <c r="AA25" s="11">
        <v>3.4520000000000008</v>
      </c>
      <c r="AB25" s="11">
        <v>3.482999999999993</v>
      </c>
      <c r="AC25" s="11">
        <v>3.5099999999999962</v>
      </c>
      <c r="AD25" s="11">
        <v>3.5319999999999938</v>
      </c>
      <c r="AE25" s="11">
        <v>3.5530000000000079</v>
      </c>
      <c r="AF25" s="11">
        <v>3.5729999999999937</v>
      </c>
      <c r="AG25" s="11">
        <v>3.5939999999999928</v>
      </c>
      <c r="AH25" s="11">
        <v>3.6150000000000002</v>
      </c>
      <c r="AI25" s="11">
        <v>3.6360000000000077</v>
      </c>
      <c r="AJ25" s="11">
        <v>3.655000000000002</v>
      </c>
      <c r="AK25" s="172">
        <v>3.6720000000000055</v>
      </c>
      <c r="AL25" s="11">
        <v>3.6869999999999932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3.0199999999999867</v>
      </c>
      <c r="N26" s="11">
        <v>2.9419999999999948</v>
      </c>
      <c r="O26" s="11">
        <v>3.6469999999999994</v>
      </c>
      <c r="P26" s="11">
        <v>3.7569999999999912</v>
      </c>
      <c r="Q26" s="11">
        <v>3.9330000000000034</v>
      </c>
      <c r="R26" s="11">
        <v>2.8249999999999975</v>
      </c>
      <c r="S26" s="11">
        <v>2.4320000000000035</v>
      </c>
      <c r="T26" s="11">
        <v>2.8020000000000089</v>
      </c>
      <c r="U26" s="11">
        <v>2.8210000000000042</v>
      </c>
      <c r="V26" s="11">
        <v>2.7019999999999977</v>
      </c>
      <c r="W26" s="11">
        <v>3.2249999999999983</v>
      </c>
      <c r="X26" s="11">
        <v>3.3200000000000056</v>
      </c>
      <c r="Y26" s="11">
        <v>3.3009999999999993</v>
      </c>
      <c r="Z26" s="11">
        <v>3.2769999999999921</v>
      </c>
      <c r="AA26" s="11">
        <v>3.2440000000000073</v>
      </c>
      <c r="AB26" s="11">
        <v>3.2210000000000005</v>
      </c>
      <c r="AC26" s="11">
        <v>3.2029999999999896</v>
      </c>
      <c r="AD26" s="11">
        <v>3.1849999999999992</v>
      </c>
      <c r="AE26" s="11">
        <v>3.1659999999999973</v>
      </c>
      <c r="AF26" s="11">
        <v>3.1469999999999878</v>
      </c>
      <c r="AG26" s="11">
        <v>3.1280000000000023</v>
      </c>
      <c r="AH26" s="11">
        <v>3.1069999999999984</v>
      </c>
      <c r="AI26" s="11">
        <v>3.0859999999999883</v>
      </c>
      <c r="AJ26" s="11">
        <v>3.0640000000000009</v>
      </c>
      <c r="AK26" s="172">
        <v>3.0429999999999984</v>
      </c>
      <c r="AL26" s="11">
        <v>3.0219999999999994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4.3029999999999973</v>
      </c>
      <c r="N27" s="11">
        <v>3.2120000000000055</v>
      </c>
      <c r="O27" s="11">
        <v>4.3940000000000081</v>
      </c>
      <c r="P27" s="11">
        <v>5.602999999999998</v>
      </c>
      <c r="Q27" s="11">
        <v>6.5209999999999981</v>
      </c>
      <c r="R27" s="11">
        <v>4.954999999999993</v>
      </c>
      <c r="S27" s="11">
        <v>5.5559999999999983</v>
      </c>
      <c r="T27" s="11">
        <v>5.2589999999999995</v>
      </c>
      <c r="U27" s="11">
        <v>5.4740000000000002</v>
      </c>
      <c r="V27" s="11">
        <v>5.6469999999999931</v>
      </c>
      <c r="W27" s="11">
        <v>5.8580000000000156</v>
      </c>
      <c r="X27" s="11">
        <v>5.6870000000000127</v>
      </c>
      <c r="Y27" s="11">
        <v>5.5120000000000049</v>
      </c>
      <c r="Z27" s="11">
        <v>5.3750000000000044</v>
      </c>
      <c r="AA27" s="11">
        <v>5.2799999999999949</v>
      </c>
      <c r="AB27" s="11">
        <v>5.262999999999999</v>
      </c>
      <c r="AC27" s="11">
        <v>5.258</v>
      </c>
      <c r="AD27" s="11">
        <v>5.2600000000000184</v>
      </c>
      <c r="AE27" s="11">
        <v>5.2640000000000056</v>
      </c>
      <c r="AF27" s="11">
        <v>5.2700000000000022</v>
      </c>
      <c r="AG27" s="11">
        <v>5.2760000000000007</v>
      </c>
      <c r="AH27" s="11">
        <v>5.2819999999999983</v>
      </c>
      <c r="AI27" s="11">
        <v>5.2869999999999919</v>
      </c>
      <c r="AJ27" s="11">
        <v>5.2919999999999909</v>
      </c>
      <c r="AK27" s="172">
        <v>5.2950000000000177</v>
      </c>
      <c r="AL27" s="11">
        <v>5.2970000000000006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15.675999999999972</v>
      </c>
      <c r="N28" s="11">
        <v>15.481999999999994</v>
      </c>
      <c r="O28" s="11">
        <v>15.235000000000021</v>
      </c>
      <c r="P28" s="11">
        <v>13.284000000000026</v>
      </c>
      <c r="Q28" s="11">
        <v>16.944999999999986</v>
      </c>
      <c r="R28" s="11">
        <v>18.362000000000037</v>
      </c>
      <c r="S28" s="11">
        <v>17.12700000000001</v>
      </c>
      <c r="T28" s="11">
        <v>16.436000000000007</v>
      </c>
      <c r="U28" s="11">
        <v>16.523000000000017</v>
      </c>
      <c r="V28" s="11">
        <v>18.541000000000018</v>
      </c>
      <c r="W28" s="11">
        <v>18.073999999999998</v>
      </c>
      <c r="X28" s="11">
        <v>18.57099999999997</v>
      </c>
      <c r="Y28" s="11">
        <v>18.749999999999986</v>
      </c>
      <c r="Z28" s="11">
        <v>18.943000000000048</v>
      </c>
      <c r="AA28" s="11">
        <v>19.143000000000018</v>
      </c>
      <c r="AB28" s="11">
        <v>19.311999999999983</v>
      </c>
      <c r="AC28" s="11">
        <v>19.47000000000001</v>
      </c>
      <c r="AD28" s="11">
        <v>19.635999999999992</v>
      </c>
      <c r="AE28" s="11">
        <v>19.810000000000002</v>
      </c>
      <c r="AF28" s="11">
        <v>19.993000000000034</v>
      </c>
      <c r="AG28" s="11">
        <v>20.186000000000025</v>
      </c>
      <c r="AH28" s="11">
        <v>20.379000000000019</v>
      </c>
      <c r="AI28" s="11">
        <v>20.57400000000003</v>
      </c>
      <c r="AJ28" s="11">
        <v>20.771000000000008</v>
      </c>
      <c r="AK28" s="172">
        <v>20.97</v>
      </c>
      <c r="AL28" s="11">
        <v>21.170999999999992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12.118000000000032</v>
      </c>
      <c r="N29" s="11">
        <v>13.399999999999942</v>
      </c>
      <c r="O29" s="11">
        <v>13.587999999999981</v>
      </c>
      <c r="P29" s="11">
        <v>13.084999999999992</v>
      </c>
      <c r="Q29" s="11">
        <v>17.150000000000013</v>
      </c>
      <c r="R29" s="11">
        <v>16.14</v>
      </c>
      <c r="S29" s="11">
        <v>15.793999999999949</v>
      </c>
      <c r="T29" s="11">
        <v>18.853000000000012</v>
      </c>
      <c r="U29" s="11">
        <v>18.061999999999983</v>
      </c>
      <c r="V29" s="11">
        <v>16.52000000000001</v>
      </c>
      <c r="W29" s="11">
        <v>15.732999999999976</v>
      </c>
      <c r="X29" s="11">
        <v>16.327000000000019</v>
      </c>
      <c r="Y29" s="11">
        <v>17.074999999999967</v>
      </c>
      <c r="Z29" s="11">
        <v>17.75500000000002</v>
      </c>
      <c r="AA29" s="11">
        <v>18.052000000000046</v>
      </c>
      <c r="AB29" s="11">
        <v>18.282000000000011</v>
      </c>
      <c r="AC29" s="11">
        <v>18.539000000000037</v>
      </c>
      <c r="AD29" s="11">
        <v>18.794000000000008</v>
      </c>
      <c r="AE29" s="11">
        <v>19.048999999999985</v>
      </c>
      <c r="AF29" s="11">
        <v>19.305000000000028</v>
      </c>
      <c r="AG29" s="11">
        <v>19.569999999999972</v>
      </c>
      <c r="AH29" s="11">
        <v>19.827000000000083</v>
      </c>
      <c r="AI29" s="11">
        <v>20.085000000000004</v>
      </c>
      <c r="AJ29" s="11">
        <v>20.344999999999992</v>
      </c>
      <c r="AK29" s="172">
        <v>20.606999999999971</v>
      </c>
      <c r="AL29" s="11">
        <v>20.869999999999941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10.547000000000015</v>
      </c>
      <c r="N30" s="11">
        <v>10.102000000000015</v>
      </c>
      <c r="O30" s="11">
        <v>8.9540000000000113</v>
      </c>
      <c r="P30" s="11">
        <v>8.3429999999999946</v>
      </c>
      <c r="Q30" s="11">
        <v>9.2450000000000294</v>
      </c>
      <c r="R30" s="11">
        <v>9.578000000000003</v>
      </c>
      <c r="S30" s="11">
        <v>9.0650000000000048</v>
      </c>
      <c r="T30" s="11">
        <v>9.4190000000000094</v>
      </c>
      <c r="U30" s="11">
        <v>10.533000000000005</v>
      </c>
      <c r="V30" s="11">
        <v>9.7250000000000014</v>
      </c>
      <c r="W30" s="11">
        <v>8.6510000000000122</v>
      </c>
      <c r="X30" s="11">
        <v>9.1059999999999999</v>
      </c>
      <c r="Y30" s="11">
        <v>9.6000000000000085</v>
      </c>
      <c r="Z30" s="11">
        <v>9.9900000000000038</v>
      </c>
      <c r="AA30" s="11">
        <v>10.216999999999988</v>
      </c>
      <c r="AB30" s="11">
        <v>10.355999999999989</v>
      </c>
      <c r="AC30" s="11">
        <v>10.535999999999989</v>
      </c>
      <c r="AD30" s="11">
        <v>10.714000000000008</v>
      </c>
      <c r="AE30" s="11">
        <v>10.879000000000016</v>
      </c>
      <c r="AF30" s="11">
        <v>11.039000000000037</v>
      </c>
      <c r="AG30" s="11">
        <v>11.212000000000007</v>
      </c>
      <c r="AH30" s="11">
        <v>11.394000000000009</v>
      </c>
      <c r="AI30" s="11">
        <v>11.582000000000008</v>
      </c>
      <c r="AJ30" s="11">
        <v>11.770000000000017</v>
      </c>
      <c r="AK30" s="172">
        <v>11.958999999999985</v>
      </c>
      <c r="AL30" s="11">
        <v>12.148000000000014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9.2739999999999974</v>
      </c>
      <c r="N31" s="11">
        <v>8.7399999999999807</v>
      </c>
      <c r="O31" s="11">
        <v>6.9990000000000041</v>
      </c>
      <c r="P31" s="11">
        <v>9.3390000000000004</v>
      </c>
      <c r="Q31" s="11">
        <v>10.134000000000011</v>
      </c>
      <c r="R31" s="11">
        <v>7.2889999999999988</v>
      </c>
      <c r="S31" s="11">
        <v>9.1160000000000156</v>
      </c>
      <c r="T31" s="11">
        <v>8.4850000000000207</v>
      </c>
      <c r="U31" s="11">
        <v>8.2220000000000155</v>
      </c>
      <c r="V31" s="11">
        <v>8.8060000000000009</v>
      </c>
      <c r="W31" s="11">
        <v>7.9780000000000104</v>
      </c>
      <c r="X31" s="11">
        <v>8.1509999999999945</v>
      </c>
      <c r="Y31" s="11">
        <v>8.2339999999999982</v>
      </c>
      <c r="Z31" s="11">
        <v>8.2840000000000114</v>
      </c>
      <c r="AA31" s="11">
        <v>8.3370000000000068</v>
      </c>
      <c r="AB31" s="11">
        <v>8.3499999999999925</v>
      </c>
      <c r="AC31" s="11">
        <v>8.3569999999999887</v>
      </c>
      <c r="AD31" s="11">
        <v>8.3670000000000115</v>
      </c>
      <c r="AE31" s="11">
        <v>8.3800000000000043</v>
      </c>
      <c r="AF31" s="11">
        <v>8.3989999999999956</v>
      </c>
      <c r="AG31" s="11">
        <v>8.4239999999999995</v>
      </c>
      <c r="AH31" s="11">
        <v>8.4559999999999924</v>
      </c>
      <c r="AI31" s="11">
        <v>8.4899999999999842</v>
      </c>
      <c r="AJ31" s="11">
        <v>8.5280000000000022</v>
      </c>
      <c r="AK31" s="172">
        <v>8.5690000000000079</v>
      </c>
      <c r="AL31" s="11">
        <v>8.613999999999999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65.573000000000008</v>
      </c>
      <c r="N33" s="11">
        <f t="shared" ref="N33:AK33" si="20">SUM(N34:N36)</f>
        <v>65.16400000000003</v>
      </c>
      <c r="O33" s="11">
        <f t="shared" si="20"/>
        <v>65.968000000000018</v>
      </c>
      <c r="P33" s="11">
        <f t="shared" si="20"/>
        <v>67.586999999999989</v>
      </c>
      <c r="Q33" s="11">
        <f t="shared" si="20"/>
        <v>65.684999999999988</v>
      </c>
      <c r="R33" s="11">
        <f t="shared" si="20"/>
        <v>66.308999999999997</v>
      </c>
      <c r="S33" s="11">
        <f t="shared" si="20"/>
        <v>67.906000000000091</v>
      </c>
      <c r="T33" s="11">
        <f t="shared" si="20"/>
        <v>66.546999999999983</v>
      </c>
      <c r="U33" s="11">
        <f t="shared" si="20"/>
        <v>66.724000000000046</v>
      </c>
      <c r="V33" s="11">
        <f t="shared" si="20"/>
        <v>65.725999999999985</v>
      </c>
      <c r="W33" s="11">
        <f t="shared" si="20"/>
        <v>64.015999999999934</v>
      </c>
      <c r="X33" s="11">
        <f t="shared" si="20"/>
        <v>64.477000000000032</v>
      </c>
      <c r="Y33" s="11">
        <f t="shared" si="20"/>
        <v>65.216000000000008</v>
      </c>
      <c r="Z33" s="11">
        <f t="shared" si="20"/>
        <v>65.822999999999922</v>
      </c>
      <c r="AA33" s="11">
        <f t="shared" si="20"/>
        <v>66.524000000000058</v>
      </c>
      <c r="AB33" s="11">
        <f t="shared" si="20"/>
        <v>67.110999999999933</v>
      </c>
      <c r="AC33" s="11">
        <f t="shared" si="20"/>
        <v>67.599999999999966</v>
      </c>
      <c r="AD33" s="11">
        <f t="shared" si="20"/>
        <v>68.076000000000022</v>
      </c>
      <c r="AE33" s="11">
        <f t="shared" si="20"/>
        <v>68.548000000000002</v>
      </c>
      <c r="AF33" s="11">
        <f t="shared" si="20"/>
        <v>69.020999999999901</v>
      </c>
      <c r="AG33" s="11">
        <f t="shared" si="20"/>
        <v>69.511000000000024</v>
      </c>
      <c r="AH33" s="11">
        <f t="shared" si="20"/>
        <v>69.994000000000085</v>
      </c>
      <c r="AI33" s="11">
        <f t="shared" si="20"/>
        <v>70.474000000000004</v>
      </c>
      <c r="AJ33" s="11">
        <f t="shared" si="20"/>
        <v>70.952000000000012</v>
      </c>
      <c r="AK33" s="11">
        <f t="shared" si="20"/>
        <v>71.429999999999978</v>
      </c>
      <c r="AL33" s="11">
        <f>SUM(AL34:AL36)</f>
        <v>71.905000000000072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11.090999999999994</v>
      </c>
      <c r="N34" s="11">
        <v>10.590999999999967</v>
      </c>
      <c r="O34" s="11">
        <v>9.637000000000004</v>
      </c>
      <c r="P34" s="11">
        <v>10.774000000000003</v>
      </c>
      <c r="Q34" s="11">
        <v>8.8990000000000116</v>
      </c>
      <c r="R34" s="11">
        <v>8.7469999999999946</v>
      </c>
      <c r="S34" s="11">
        <v>9.7180000000000124</v>
      </c>
      <c r="T34" s="11">
        <v>9.4950000000000259</v>
      </c>
      <c r="U34" s="11">
        <v>9.0170000000000208</v>
      </c>
      <c r="V34" s="11">
        <v>8.64299999999999</v>
      </c>
      <c r="W34" s="11">
        <v>9.2639999999999656</v>
      </c>
      <c r="X34" s="11">
        <v>9.1260000000000012</v>
      </c>
      <c r="Y34" s="11">
        <v>9.285000000000025</v>
      </c>
      <c r="Z34" s="11">
        <v>9.3279999999999994</v>
      </c>
      <c r="AA34" s="11">
        <v>9.3930000000000149</v>
      </c>
      <c r="AB34" s="11">
        <v>9.4009999999999838</v>
      </c>
      <c r="AC34" s="11">
        <v>9.4060000000000166</v>
      </c>
      <c r="AD34" s="11">
        <v>9.4120000000000079</v>
      </c>
      <c r="AE34" s="11">
        <v>9.4170000000000247</v>
      </c>
      <c r="AF34" s="11">
        <v>9.4210000000000012</v>
      </c>
      <c r="AG34" s="11">
        <v>9.4250000000000096</v>
      </c>
      <c r="AH34" s="11">
        <v>9.427000000000012</v>
      </c>
      <c r="AI34" s="11">
        <v>9.4269999999999943</v>
      </c>
      <c r="AJ34" s="11">
        <v>9.4270000000000032</v>
      </c>
      <c r="AK34" s="172">
        <v>9.4259999999999806</v>
      </c>
      <c r="AL34" s="11">
        <v>9.4240000000000137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22.529000000000003</v>
      </c>
      <c r="N35" s="11">
        <v>22.549000000000031</v>
      </c>
      <c r="O35" s="11">
        <v>23.057999999999996</v>
      </c>
      <c r="P35" s="11">
        <v>21.393000000000029</v>
      </c>
      <c r="Q35" s="11">
        <v>20.849999999999994</v>
      </c>
      <c r="R35" s="11">
        <v>22.132000000000016</v>
      </c>
      <c r="S35" s="11">
        <v>22.759000000000029</v>
      </c>
      <c r="T35" s="11">
        <v>22.347999999999981</v>
      </c>
      <c r="U35" s="11">
        <v>21.48699999999997</v>
      </c>
      <c r="V35" s="11">
        <v>21.288000000000011</v>
      </c>
      <c r="W35" s="11">
        <v>20.361999999999995</v>
      </c>
      <c r="X35" s="11">
        <v>20.397999999999989</v>
      </c>
      <c r="Y35" s="11">
        <v>20.453000000000021</v>
      </c>
      <c r="Z35" s="11">
        <v>20.556999999999999</v>
      </c>
      <c r="AA35" s="11">
        <v>20.687000000000005</v>
      </c>
      <c r="AB35" s="11">
        <v>20.833999999999993</v>
      </c>
      <c r="AC35" s="11">
        <v>20.946999999999999</v>
      </c>
      <c r="AD35" s="11">
        <v>21.064</v>
      </c>
      <c r="AE35" s="11">
        <v>21.183999999999994</v>
      </c>
      <c r="AF35" s="11">
        <v>21.308999999999955</v>
      </c>
      <c r="AG35" s="11">
        <v>21.452999999999975</v>
      </c>
      <c r="AH35" s="11">
        <v>21.595000000000006</v>
      </c>
      <c r="AI35" s="11">
        <v>21.737000000000027</v>
      </c>
      <c r="AJ35" s="11">
        <v>21.875999999999994</v>
      </c>
      <c r="AK35" s="172">
        <v>22.013999999999974</v>
      </c>
      <c r="AL35" s="11">
        <v>22.149000000000019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31.953000000000014</v>
      </c>
      <c r="N36" s="11">
        <v>32.024000000000029</v>
      </c>
      <c r="O36" s="11">
        <v>33.273000000000017</v>
      </c>
      <c r="P36" s="11">
        <v>35.419999999999952</v>
      </c>
      <c r="Q36" s="11">
        <v>35.935999999999979</v>
      </c>
      <c r="R36" s="11">
        <v>35.429999999999978</v>
      </c>
      <c r="S36" s="11">
        <v>35.429000000000045</v>
      </c>
      <c r="T36" s="11">
        <v>34.703999999999972</v>
      </c>
      <c r="U36" s="11">
        <v>36.220000000000056</v>
      </c>
      <c r="V36" s="11">
        <v>35.794999999999987</v>
      </c>
      <c r="W36" s="11">
        <v>34.389999999999972</v>
      </c>
      <c r="X36" s="11">
        <v>34.953000000000046</v>
      </c>
      <c r="Y36" s="11">
        <v>35.477999999999959</v>
      </c>
      <c r="Z36" s="11">
        <v>35.937999999999931</v>
      </c>
      <c r="AA36" s="11">
        <v>36.444000000000031</v>
      </c>
      <c r="AB36" s="11">
        <v>36.875999999999955</v>
      </c>
      <c r="AC36" s="11">
        <v>37.24699999999995</v>
      </c>
      <c r="AD36" s="11">
        <v>37.600000000000023</v>
      </c>
      <c r="AE36" s="11">
        <v>37.946999999999974</v>
      </c>
      <c r="AF36" s="11">
        <v>38.290999999999947</v>
      </c>
      <c r="AG36" s="11">
        <v>38.633000000000038</v>
      </c>
      <c r="AH36" s="11">
        <v>38.972000000000072</v>
      </c>
      <c r="AI36" s="11">
        <v>39.309999999999981</v>
      </c>
      <c r="AJ36" s="11">
        <v>39.649000000000015</v>
      </c>
      <c r="AK36" s="172">
        <v>39.990000000000016</v>
      </c>
      <c r="AL36" s="11">
        <v>40.332000000000043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258.08100000000002</v>
      </c>
      <c r="N38" s="11">
        <f t="shared" ref="N38:AL38" si="21">SUM(N5,N11,N16,N18,N23,N33)</f>
        <v>257.19900000000001</v>
      </c>
      <c r="O38" s="11">
        <f t="shared" si="21"/>
        <v>257.51000000000022</v>
      </c>
      <c r="P38" s="11">
        <f t="shared" si="21"/>
        <v>258.57800000000009</v>
      </c>
      <c r="Q38" s="11">
        <f t="shared" si="21"/>
        <v>275.02300000000031</v>
      </c>
      <c r="R38" s="11">
        <f t="shared" si="21"/>
        <v>264.32099999999991</v>
      </c>
      <c r="S38" s="11">
        <f t="shared" si="21"/>
        <v>276.73199999999997</v>
      </c>
      <c r="T38" s="11">
        <f t="shared" si="21"/>
        <v>281.40600000000006</v>
      </c>
      <c r="U38" s="11">
        <f t="shared" si="21"/>
        <v>278.77800000000013</v>
      </c>
      <c r="V38" s="11">
        <f t="shared" si="21"/>
        <v>273.71999999999986</v>
      </c>
      <c r="W38" s="11">
        <f t="shared" si="21"/>
        <v>269.0709999999998</v>
      </c>
      <c r="X38" s="11">
        <f t="shared" si="21"/>
        <v>269.50200000000001</v>
      </c>
      <c r="Y38" s="11">
        <f t="shared" si="21"/>
        <v>272.67400000000009</v>
      </c>
      <c r="Z38" s="11">
        <f t="shared" si="21"/>
        <v>276.44400000000007</v>
      </c>
      <c r="AA38" s="11">
        <f t="shared" si="21"/>
        <v>279.55400000000009</v>
      </c>
      <c r="AB38" s="11">
        <f t="shared" si="21"/>
        <v>281.6929999999997</v>
      </c>
      <c r="AC38" s="11">
        <f t="shared" si="21"/>
        <v>283.63200000000006</v>
      </c>
      <c r="AD38" s="11">
        <f t="shared" si="21"/>
        <v>285.44499999999994</v>
      </c>
      <c r="AE38" s="11">
        <f t="shared" si="21"/>
        <v>287.21799999999985</v>
      </c>
      <c r="AF38" s="11">
        <f t="shared" si="21"/>
        <v>288.96599999999989</v>
      </c>
      <c r="AG38" s="11">
        <f t="shared" si="21"/>
        <v>290.81400000000008</v>
      </c>
      <c r="AH38" s="11">
        <f t="shared" si="21"/>
        <v>292.63300000000015</v>
      </c>
      <c r="AI38" s="11">
        <f t="shared" si="21"/>
        <v>294.44100000000003</v>
      </c>
      <c r="AJ38" s="11">
        <f t="shared" si="21"/>
        <v>296.267</v>
      </c>
      <c r="AK38" s="11">
        <f t="shared" si="21"/>
        <v>298.06399999999996</v>
      </c>
      <c r="AL38" s="11">
        <f t="shared" si="21"/>
        <v>299.84500000000003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Cornwall and the Isles of Scilly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Cornwall and the Isles of Scilly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Cornwall and the Isles of Scilly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Cornwall and the Isles of Scilly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Cornwall and the Isles of Scilly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Cornwall and the Isles of Scilly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Cornwall and the Isles of Scilly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25.08654249946089</v>
      </c>
      <c r="N231" s="40">
        <f>'Ind T1'!D25</f>
        <v>23.791489978481508</v>
      </c>
      <c r="O231" s="40">
        <f>'Ind T1'!F25</f>
        <v>23.980723373743125</v>
      </c>
    </row>
    <row r="232" spans="1:15" x14ac:dyDescent="0.2">
      <c r="L232" t="str">
        <f>L23</f>
        <v>Business and other services</v>
      </c>
      <c r="M232" s="40">
        <f>'Ind T1'!B24</f>
        <v>24.379826044847</v>
      </c>
      <c r="N232" s="40">
        <f>'Ind T1'!D24</f>
        <v>23.981031028984937</v>
      </c>
      <c r="O232" s="40">
        <f>'Ind T1'!F24</f>
        <v>25.485167336457149</v>
      </c>
    </row>
    <row r="233" spans="1:15" x14ac:dyDescent="0.2">
      <c r="L233" t="str">
        <f>L18</f>
        <v>Trade, accomod. and transport</v>
      </c>
      <c r="M233" s="40">
        <f>'Ind T1'!B23</f>
        <v>31.317980788510884</v>
      </c>
      <c r="N233" s="40">
        <f>'Ind T1'!D23</f>
        <v>32.736340965767361</v>
      </c>
      <c r="O233" s="40">
        <f>'Ind T1'!F23</f>
        <v>32.935349930797578</v>
      </c>
    </row>
    <row r="234" spans="1:15" x14ac:dyDescent="0.2">
      <c r="L234" t="str">
        <f>L16</f>
        <v>Construction</v>
      </c>
      <c r="M234" s="40">
        <f>'Ind T1'!B22</f>
        <v>8.2986217515823633</v>
      </c>
      <c r="N234" s="40">
        <f>'Ind T1'!D22</f>
        <v>8.9151190577951542</v>
      </c>
      <c r="O234" s="40">
        <f>'Ind T1'!F22</f>
        <v>8.8929280128066175</v>
      </c>
    </row>
    <row r="235" spans="1:15" x14ac:dyDescent="0.2">
      <c r="L235" t="str">
        <f>L11</f>
        <v>Manufacturing</v>
      </c>
      <c r="M235" s="40">
        <f>'Ind T1'!B21</f>
        <v>6.9513962189913059</v>
      </c>
      <c r="N235" s="40">
        <f>'Ind T1'!D21</f>
        <v>6.4105756473198587</v>
      </c>
      <c r="O235" s="40">
        <f>'Ind T1'!F21</f>
        <v>4.9435541696543153</v>
      </c>
    </row>
    <row r="236" spans="1:15" x14ac:dyDescent="0.2">
      <c r="L236" t="str">
        <f>L5</f>
        <v>Primary sector and utilities</v>
      </c>
      <c r="M236" s="40">
        <f>'Ind T1'!B20</f>
        <v>3.9656326966075337</v>
      </c>
      <c r="N236" s="40">
        <f>'Ind T1'!D20</f>
        <v>4.1654433216511686</v>
      </c>
      <c r="O236" s="40">
        <f>'Ind T1'!F20</f>
        <v>3.7622771765412155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Cornwall and the Isles of Scilly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-2.2930000000000632</v>
      </c>
      <c r="O261" s="11">
        <f>'Ind T1'!F50</f>
        <v>7.8890000000001379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8.4999999999993747E-2</v>
      </c>
      <c r="O262" s="11">
        <f>'Ind T1'!F49</f>
        <v>11.88999999999993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5.304000000000002</v>
      </c>
      <c r="O263" s="11">
        <f>'Ind T1'!F48</f>
        <v>10.671000000000177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2.0529999999999688</v>
      </c>
      <c r="O264" s="11">
        <f>'Ind T1'!F47</f>
        <v>2.6770000000000245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-1.1249999999999964</v>
      </c>
      <c r="O265" s="11">
        <f>'Ind T1'!F46</f>
        <v>-2.4260000000000232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0.72600000000001153</v>
      </c>
      <c r="O266" s="11">
        <f>'Ind T1'!F45</f>
        <v>7.3000000000002174E-2</v>
      </c>
    </row>
    <row r="268" spans="1:16" x14ac:dyDescent="0.2">
      <c r="L268" t="str">
        <f>L38</f>
        <v>All industries</v>
      </c>
      <c r="N268" s="11">
        <f>'Ind T1'!D14-'Ind T1'!B14</f>
        <v>4.7499999999998863</v>
      </c>
      <c r="O268" s="11">
        <f>SUM(O261:O266)</f>
        <v>30.774000000000242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Cornwall and the Isles of Scilly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8.6208888118338383</v>
      </c>
      <c r="C9" s="249">
        <f>SUM(C26,C43,C60,C77,C94,C111,C128,C145,C162,C179,C196,C213,C230,C247,C264,C281,C298,C315,C332,C349,C366,C383)</f>
        <v>17.608054994376563</v>
      </c>
      <c r="D9" s="249">
        <f>SUM(B9:C9)</f>
        <v>26.228943806210403</v>
      </c>
      <c r="E9" s="238"/>
      <c r="F9" s="249">
        <f>SUM(F26,F43,F60,F77,F94,F111,F128,F145,F162,F179,F196,F213,F230,F247,F264,F281,F298,F315,F332,F349,F366,F383)</f>
        <v>11.528861580781474</v>
      </c>
      <c r="G9" s="249">
        <f>SUM(G26,G43,G60,G77,G94,G111,G128,G145,G162,G179,G196,G213,G230,G247,G264,G281,G298,G315,G332,G349,G366,G383)</f>
        <v>19.659118213945664</v>
      </c>
      <c r="H9" s="249">
        <f>SUM(F9:G9)</f>
        <v>31.187979794727138</v>
      </c>
      <c r="I9" s="238"/>
      <c r="J9" s="249">
        <f>SUM(J26,J43,J60,J77,J94,J111,J128,J145,J162,J179,J196,J213,J230,J247,J264,J281,J298,J315,J332,J349,J366,J383)</f>
        <v>13.041343939604285</v>
      </c>
      <c r="K9" s="249">
        <f>SUM(K26,K43,K60,K77,K94,K111,K128,K145,K162,K179,K196,K213,K230,K247,K264,K281,K298,K315,K332,K349,K366,K383)</f>
        <v>21.271729355886134</v>
      </c>
      <c r="L9" s="249">
        <f>SUM(J9:K9)</f>
        <v>34.313073295490419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23.301896208874904</v>
      </c>
      <c r="C10" s="249">
        <f t="shared" si="0"/>
        <v>24.722447871410203</v>
      </c>
      <c r="D10" s="249">
        <f t="shared" ref="D10:D17" si="1">SUM(B10:C10)</f>
        <v>48.024344080285104</v>
      </c>
      <c r="E10" s="238"/>
      <c r="F10" s="249">
        <f t="shared" ref="F10:G17" si="2">SUM(F27,F44,F61,F78,F95,F112,F129,F146,F163,F180,F197,F214,F231,F248,F265,F282,F299,F316,F333,F350,F367,F384)</f>
        <v>27.547547415845308</v>
      </c>
      <c r="G10" s="249">
        <f t="shared" si="2"/>
        <v>27.198481400745873</v>
      </c>
      <c r="H10" s="249">
        <f t="shared" ref="H10:H17" si="3">SUM(F10:G10)</f>
        <v>54.746028816591178</v>
      </c>
      <c r="I10" s="238"/>
      <c r="J10" s="249">
        <f t="shared" ref="J10:K17" si="4">SUM(J27,J44,J61,J78,J95,J112,J129,J146,J163,J180,J197,J214,J231,J248,J265,J282,J299,J316,J333,J350,J367,J384)</f>
        <v>33.103525609835394</v>
      </c>
      <c r="K10" s="249">
        <f t="shared" si="4"/>
        <v>34.110173535044709</v>
      </c>
      <c r="L10" s="249">
        <f t="shared" ref="L10:L17" si="5">SUM(J10:K10)</f>
        <v>67.21369914488011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13.962605388039371</v>
      </c>
      <c r="C11" s="249">
        <f t="shared" si="0"/>
        <v>15.052425440281874</v>
      </c>
      <c r="D11" s="249">
        <f t="shared" si="1"/>
        <v>29.015030828321244</v>
      </c>
      <c r="E11" s="238"/>
      <c r="F11" s="249">
        <f t="shared" si="2"/>
        <v>16.061120002186179</v>
      </c>
      <c r="G11" s="249">
        <f t="shared" si="2"/>
        <v>15.975570433514916</v>
      </c>
      <c r="H11" s="249">
        <f t="shared" si="3"/>
        <v>32.036690435701097</v>
      </c>
      <c r="I11" s="238"/>
      <c r="J11" s="249">
        <f t="shared" si="4"/>
        <v>22.417914377018217</v>
      </c>
      <c r="K11" s="249">
        <f t="shared" si="4"/>
        <v>17.033709770902025</v>
      </c>
      <c r="L11" s="249">
        <f t="shared" si="5"/>
        <v>39.451624147920242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19.495692234202831</v>
      </c>
      <c r="C12" s="249">
        <f t="shared" si="0"/>
        <v>5.8271361479022996</v>
      </c>
      <c r="D12" s="249">
        <f t="shared" si="1"/>
        <v>25.322828382105129</v>
      </c>
      <c r="E12" s="238"/>
      <c r="F12" s="249">
        <f t="shared" si="2"/>
        <v>19.050063093921928</v>
      </c>
      <c r="G12" s="249">
        <f t="shared" si="2"/>
        <v>6.0329240235979684</v>
      </c>
      <c r="H12" s="249">
        <f t="shared" si="3"/>
        <v>25.082987117519895</v>
      </c>
      <c r="I12" s="238"/>
      <c r="J12" s="249">
        <f t="shared" si="4"/>
        <v>17.923680448062822</v>
      </c>
      <c r="K12" s="249">
        <f t="shared" si="4"/>
        <v>7.1780353184175372</v>
      </c>
      <c r="L12" s="249">
        <f t="shared" si="5"/>
        <v>25.101715766480361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3.5421399353804559</v>
      </c>
      <c r="C13" s="249">
        <f t="shared" si="0"/>
        <v>30.396276848335265</v>
      </c>
      <c r="D13" s="249">
        <f t="shared" si="1"/>
        <v>33.938416783715724</v>
      </c>
      <c r="E13" s="238"/>
      <c r="F13" s="249">
        <f t="shared" si="2"/>
        <v>3.9419390463778621</v>
      </c>
      <c r="G13" s="249">
        <f t="shared" si="2"/>
        <v>26.05399999375469</v>
      </c>
      <c r="H13" s="249">
        <f t="shared" si="3"/>
        <v>29.995939040132551</v>
      </c>
      <c r="I13" s="238"/>
      <c r="J13" s="249">
        <f t="shared" si="4"/>
        <v>4.6085078143226434</v>
      </c>
      <c r="K13" s="249">
        <f t="shared" si="4"/>
        <v>25.570109946820118</v>
      </c>
      <c r="L13" s="249">
        <f t="shared" si="5"/>
        <v>30.17861776114276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23.096154905997768</v>
      </c>
      <c r="C14" s="249">
        <f t="shared" si="0"/>
        <v>3.8246926650215047</v>
      </c>
      <c r="D14" s="249">
        <f t="shared" si="1"/>
        <v>26.920847571019273</v>
      </c>
      <c r="E14" s="238"/>
      <c r="F14" s="249">
        <f t="shared" si="2"/>
        <v>21.508006928951126</v>
      </c>
      <c r="G14" s="249">
        <f t="shared" si="2"/>
        <v>3.9160980969816741</v>
      </c>
      <c r="H14" s="249">
        <f t="shared" si="3"/>
        <v>25.4241050259328</v>
      </c>
      <c r="I14" s="238"/>
      <c r="J14" s="249">
        <f t="shared" si="4"/>
        <v>23.452894101537552</v>
      </c>
      <c r="K14" s="249">
        <f t="shared" si="4"/>
        <v>5.1211570421211317</v>
      </c>
      <c r="L14" s="249">
        <f t="shared" si="5"/>
        <v>28.574051143658686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16.103169171883369</v>
      </c>
      <c r="C15" s="249">
        <f t="shared" si="0"/>
        <v>9.7432891270064061</v>
      </c>
      <c r="D15" s="249">
        <f t="shared" si="1"/>
        <v>25.846458298889775</v>
      </c>
      <c r="E15" s="238"/>
      <c r="F15" s="249">
        <f t="shared" si="2"/>
        <v>15.663086008800276</v>
      </c>
      <c r="G15" s="249">
        <f t="shared" si="2"/>
        <v>9.7667414831103692</v>
      </c>
      <c r="H15" s="249">
        <f t="shared" si="3"/>
        <v>25.429827491910643</v>
      </c>
      <c r="I15" s="238"/>
      <c r="J15" s="249">
        <f t="shared" si="4"/>
        <v>15.859325518408324</v>
      </c>
      <c r="K15" s="249">
        <f t="shared" si="4"/>
        <v>10.859572938441225</v>
      </c>
      <c r="L15" s="249">
        <f t="shared" si="5"/>
        <v>26.718898456849551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2.0929518318551064</v>
      </c>
      <c r="C16" s="249">
        <f t="shared" si="0"/>
        <v>13.260595840741583</v>
      </c>
      <c r="D16" s="249">
        <f t="shared" si="1"/>
        <v>15.35354767259669</v>
      </c>
      <c r="E16" s="238"/>
      <c r="F16" s="249">
        <f t="shared" si="2"/>
        <v>1.8906654493788613</v>
      </c>
      <c r="G16" s="249">
        <f t="shared" si="2"/>
        <v>11.348988642906573</v>
      </c>
      <c r="H16" s="249">
        <f t="shared" si="3"/>
        <v>13.239654092285434</v>
      </c>
      <c r="I16" s="238"/>
      <c r="J16" s="249">
        <f t="shared" si="4"/>
        <v>2.7086321464023437</v>
      </c>
      <c r="K16" s="249">
        <f t="shared" si="4"/>
        <v>10.9662849458434</v>
      </c>
      <c r="L16" s="249">
        <f t="shared" si="5"/>
        <v>13.674917092245744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16.161630065648399</v>
      </c>
      <c r="C17" s="249">
        <f t="shared" si="0"/>
        <v>17.508952511208165</v>
      </c>
      <c r="D17" s="249">
        <f t="shared" si="1"/>
        <v>33.67058257685656</v>
      </c>
      <c r="E17" s="238"/>
      <c r="F17" s="249">
        <f t="shared" si="2"/>
        <v>15.934390336698199</v>
      </c>
      <c r="G17" s="249">
        <f t="shared" si="2"/>
        <v>15.993397848500909</v>
      </c>
      <c r="H17" s="249">
        <f t="shared" si="3"/>
        <v>31.927788185199105</v>
      </c>
      <c r="I17" s="238"/>
      <c r="J17" s="249">
        <f t="shared" si="4"/>
        <v>17.540079944791735</v>
      </c>
      <c r="K17" s="249">
        <f t="shared" si="4"/>
        <v>17.078323246540403</v>
      </c>
      <c r="L17" s="249">
        <f t="shared" si="5"/>
        <v>34.618403191332135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126.37712855371603</v>
      </c>
      <c r="C19" s="247">
        <f t="shared" ref="C19:L19" si="6">SUM(C9:C17)</f>
        <v>137.94387144628388</v>
      </c>
      <c r="D19" s="247">
        <f t="shared" si="6"/>
        <v>264.32099999999991</v>
      </c>
      <c r="E19" s="247"/>
      <c r="F19" s="247">
        <f t="shared" si="6"/>
        <v>133.12567986294121</v>
      </c>
      <c r="G19" s="247">
        <f t="shared" si="6"/>
        <v>135.94532013705864</v>
      </c>
      <c r="H19" s="247">
        <f t="shared" si="6"/>
        <v>269.07099999999986</v>
      </c>
      <c r="I19" s="247"/>
      <c r="J19" s="247">
        <f t="shared" si="6"/>
        <v>150.65590389998331</v>
      </c>
      <c r="K19" s="247">
        <f t="shared" si="6"/>
        <v>149.18909610001668</v>
      </c>
      <c r="L19" s="247">
        <f t="shared" si="6"/>
        <v>299.84500000000003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5.9816585810616003E-2</v>
      </c>
      <c r="C26" s="302">
        <v>0.31301514156970972</v>
      </c>
      <c r="D26" s="302">
        <f>SUM(B26:C26)</f>
        <v>0.37283172738032572</v>
      </c>
      <c r="E26" s="303"/>
      <c r="F26" s="302">
        <v>9.0838974372684164E-2</v>
      </c>
      <c r="G26" s="302">
        <v>0.41279660727292028</v>
      </c>
      <c r="H26" s="302">
        <f>SUM(F26:G26)</f>
        <v>0.5036355816456044</v>
      </c>
      <c r="I26" s="303"/>
      <c r="J26" s="302">
        <v>6.605397119078861E-2</v>
      </c>
      <c r="K26" s="302">
        <v>0.50923995194607374</v>
      </c>
      <c r="L26" s="302">
        <f>SUM(J26:K26)</f>
        <v>0.57529392313686234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0.11467219588431588</v>
      </c>
      <c r="C27" s="302">
        <v>0.16994271251362755</v>
      </c>
      <c r="D27" s="302">
        <f t="shared" ref="D27:D34" si="7">SUM(B27:C27)</f>
        <v>0.28461490839794346</v>
      </c>
      <c r="E27" s="303"/>
      <c r="F27" s="302">
        <v>0.16358003236210744</v>
      </c>
      <c r="G27" s="302">
        <v>0.32968625266445795</v>
      </c>
      <c r="H27" s="302">
        <f t="shared" ref="H27:H34" si="8">SUM(F27:G27)</f>
        <v>0.49326628502656539</v>
      </c>
      <c r="I27" s="303"/>
      <c r="J27" s="302">
        <v>0.17126857305197668</v>
      </c>
      <c r="K27" s="302">
        <v>0.46586337671275929</v>
      </c>
      <c r="L27" s="302">
        <f t="shared" ref="L27:L34" si="9">SUM(J27:K27)</f>
        <v>0.63713194976473597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8.7754000014611311E-2</v>
      </c>
      <c r="C28" s="302">
        <v>0.10221019379870466</v>
      </c>
      <c r="D28" s="302">
        <f t="shared" si="7"/>
        <v>0.18996419381331597</v>
      </c>
      <c r="E28" s="303"/>
      <c r="F28" s="302">
        <v>0.13542919290105862</v>
      </c>
      <c r="G28" s="302">
        <v>0.21319069944855604</v>
      </c>
      <c r="H28" s="302">
        <f t="shared" si="8"/>
        <v>0.34861989234961466</v>
      </c>
      <c r="I28" s="303"/>
      <c r="J28" s="302">
        <v>0.13712759383785439</v>
      </c>
      <c r="K28" s="302">
        <v>0.22536046173374519</v>
      </c>
      <c r="L28" s="302">
        <f t="shared" si="9"/>
        <v>0.36248805557159958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0.1581325633823176</v>
      </c>
      <c r="C29" s="302">
        <v>4.7998482160430872E-2</v>
      </c>
      <c r="D29" s="302">
        <f t="shared" si="7"/>
        <v>0.20613104554274847</v>
      </c>
      <c r="E29" s="303"/>
      <c r="F29" s="302">
        <v>0.21681535265154092</v>
      </c>
      <c r="G29" s="302">
        <v>0.12603137811734041</v>
      </c>
      <c r="H29" s="302">
        <f t="shared" si="8"/>
        <v>0.34284673076888134</v>
      </c>
      <c r="I29" s="303"/>
      <c r="J29" s="302">
        <v>0.10152881866087846</v>
      </c>
      <c r="K29" s="302">
        <v>0.11434708387936267</v>
      </c>
      <c r="L29" s="302">
        <f t="shared" si="9"/>
        <v>0.21587590254024114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0.27416918688525271</v>
      </c>
      <c r="C30" s="302">
        <v>3.3146539400623136</v>
      </c>
      <c r="D30" s="302">
        <f t="shared" si="7"/>
        <v>3.5888231269475663</v>
      </c>
      <c r="E30" s="303"/>
      <c r="F30" s="302">
        <v>0.34512825659698471</v>
      </c>
      <c r="G30" s="302">
        <v>3.4146435211357673</v>
      </c>
      <c r="H30" s="302">
        <f t="shared" si="8"/>
        <v>3.7597717777327522</v>
      </c>
      <c r="I30" s="303"/>
      <c r="J30" s="302">
        <v>0.26959149603659216</v>
      </c>
      <c r="K30" s="302">
        <v>3.1488683044961978</v>
      </c>
      <c r="L30" s="302">
        <f t="shared" si="9"/>
        <v>3.4184598005327897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0.26967065562627945</v>
      </c>
      <c r="C31" s="302">
        <v>0.11268505876354371</v>
      </c>
      <c r="D31" s="302">
        <f t="shared" si="7"/>
        <v>0.38235571438982319</v>
      </c>
      <c r="E31" s="303"/>
      <c r="F31" s="302">
        <v>0.42704261066520738</v>
      </c>
      <c r="G31" s="302">
        <v>0.11169979684629042</v>
      </c>
      <c r="H31" s="302">
        <f t="shared" si="8"/>
        <v>0.53874240751149782</v>
      </c>
      <c r="I31" s="303"/>
      <c r="J31" s="302">
        <v>0.27766310529601818</v>
      </c>
      <c r="K31" s="302">
        <v>0.16370649866358186</v>
      </c>
      <c r="L31" s="302">
        <f t="shared" si="9"/>
        <v>0.44136960395960001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4.2464089173297942E-2</v>
      </c>
      <c r="C32" s="302">
        <v>5.976973760067434E-2</v>
      </c>
      <c r="D32" s="302">
        <f t="shared" si="7"/>
        <v>0.10223382677397228</v>
      </c>
      <c r="E32" s="303"/>
      <c r="F32" s="302">
        <v>4.8508103096331391E-2</v>
      </c>
      <c r="G32" s="302">
        <v>0.10014926241680774</v>
      </c>
      <c r="H32" s="302">
        <f t="shared" si="8"/>
        <v>0.14865736551313913</v>
      </c>
      <c r="I32" s="303"/>
      <c r="J32" s="302">
        <v>2.8091916431928453E-2</v>
      </c>
      <c r="K32" s="302">
        <v>0.12976726128047128</v>
      </c>
      <c r="L32" s="302">
        <f t="shared" si="9"/>
        <v>0.15785917771239974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6.9063702876131533E-2</v>
      </c>
      <c r="C33" s="302">
        <v>0.28646487865170722</v>
      </c>
      <c r="D33" s="302">
        <f t="shared" si="7"/>
        <v>0.35552858152783873</v>
      </c>
      <c r="E33" s="303"/>
      <c r="F33" s="302">
        <v>9.7401920098672101E-2</v>
      </c>
      <c r="G33" s="302">
        <v>0.2649020036517607</v>
      </c>
      <c r="H33" s="302">
        <f t="shared" si="8"/>
        <v>0.3623039237504328</v>
      </c>
      <c r="I33" s="303"/>
      <c r="J33" s="302">
        <v>0.14273637344072979</v>
      </c>
      <c r="K33" s="302">
        <v>0.28061645142811342</v>
      </c>
      <c r="L33" s="302">
        <f t="shared" si="9"/>
        <v>0.42335282486884318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0.71618319764806693</v>
      </c>
      <c r="C34" s="302">
        <v>0.81333367757840846</v>
      </c>
      <c r="D34" s="302">
        <f t="shared" si="7"/>
        <v>1.5295168752264754</v>
      </c>
      <c r="E34" s="303"/>
      <c r="F34" s="302">
        <v>0.74588756674760204</v>
      </c>
      <c r="G34" s="302">
        <v>0.75926846895391897</v>
      </c>
      <c r="H34" s="302">
        <f t="shared" si="8"/>
        <v>1.505156035701521</v>
      </c>
      <c r="I34" s="303"/>
      <c r="J34" s="302">
        <v>1.1960729683345108</v>
      </c>
      <c r="K34" s="302">
        <v>0.96109579357841834</v>
      </c>
      <c r="L34" s="302">
        <f t="shared" si="9"/>
        <v>2.1571687619129292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1.7919261773008897</v>
      </c>
      <c r="C36" s="311">
        <f t="shared" ref="C36:K36" si="10">SUM(C26:C34)</f>
        <v>5.2200738226991197</v>
      </c>
      <c r="D36" s="311">
        <f t="shared" si="10"/>
        <v>7.0120000000000093</v>
      </c>
      <c r="E36" s="311"/>
      <c r="F36" s="311">
        <f t="shared" si="10"/>
        <v>2.2706320094921888</v>
      </c>
      <c r="G36" s="311">
        <f t="shared" si="10"/>
        <v>5.7323679905078198</v>
      </c>
      <c r="H36" s="311">
        <f t="shared" si="10"/>
        <v>8.0030000000000072</v>
      </c>
      <c r="I36" s="311"/>
      <c r="J36" s="311">
        <f t="shared" si="10"/>
        <v>2.3901348162812779</v>
      </c>
      <c r="K36" s="311">
        <f t="shared" si="10"/>
        <v>5.9988651837187241</v>
      </c>
      <c r="L36" s="311">
        <f>SUM(L26:L34)</f>
        <v>8.3890000000000011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2.1272920857074887E-3</v>
      </c>
      <c r="C43" s="302">
        <v>0.11558706080771493</v>
      </c>
      <c r="D43" s="302">
        <f>SUM(B43:C43)</f>
        <v>0.11771435289342241</v>
      </c>
      <c r="E43" s="303"/>
      <c r="F43" s="302">
        <v>2.4602011276514089E-3</v>
      </c>
      <c r="G43" s="302">
        <v>9.7870262184992701E-2</v>
      </c>
      <c r="H43" s="302">
        <f>SUM(F43:G43)</f>
        <v>0.10033046331264411</v>
      </c>
      <c r="I43" s="303"/>
      <c r="J43" s="302">
        <v>8.8833079700066187E-4</v>
      </c>
      <c r="K43" s="302">
        <v>4.3276001068990197E-2</v>
      </c>
      <c r="L43" s="302">
        <f>SUM(J43:K43)</f>
        <v>4.4164331865990857E-2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3.2935946059422017E-2</v>
      </c>
      <c r="C44" s="302">
        <v>9.422228642592341E-2</v>
      </c>
      <c r="D44" s="302">
        <f t="shared" ref="D44:D51" si="11">SUM(B44:C44)</f>
        <v>0.12715823248534541</v>
      </c>
      <c r="E44" s="303"/>
      <c r="F44" s="302">
        <v>4.0827414383558185E-2</v>
      </c>
      <c r="G44" s="302">
        <v>8.8969866852719237E-2</v>
      </c>
      <c r="H44" s="302">
        <f t="shared" ref="H44:H51" si="12">SUM(F44:G44)</f>
        <v>0.12979728123627743</v>
      </c>
      <c r="I44" s="303"/>
      <c r="J44" s="302">
        <v>1.850892192036498E-2</v>
      </c>
      <c r="K44" s="302">
        <v>5.2690300837909806E-2</v>
      </c>
      <c r="L44" s="302">
        <f t="shared" ref="L44:L51" si="13">SUM(J44:K44)</f>
        <v>7.1199222758274783E-2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1.5304601704869854E-2</v>
      </c>
      <c r="C45" s="302">
        <v>7.6250363049881073E-2</v>
      </c>
      <c r="D45" s="302">
        <f t="shared" si="11"/>
        <v>9.1554964754750931E-2</v>
      </c>
      <c r="E45" s="303"/>
      <c r="F45" s="302">
        <v>1.7637955829535246E-2</v>
      </c>
      <c r="G45" s="302">
        <v>7.7058867022231303E-2</v>
      </c>
      <c r="H45" s="302">
        <f t="shared" si="12"/>
        <v>9.4696822851766546E-2</v>
      </c>
      <c r="I45" s="303"/>
      <c r="J45" s="302">
        <v>8.4511130379818656E-3</v>
      </c>
      <c r="K45" s="302">
        <v>3.2745795966988595E-2</v>
      </c>
      <c r="L45" s="302">
        <f t="shared" si="13"/>
        <v>4.1196909004970458E-2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1.9488530900204692E-2</v>
      </c>
      <c r="C46" s="302">
        <v>2.3304249529422717E-2</v>
      </c>
      <c r="D46" s="302">
        <f t="shared" si="11"/>
        <v>4.2792780429627406E-2</v>
      </c>
      <c r="E46" s="303"/>
      <c r="F46" s="302">
        <v>1.8816186262747579E-2</v>
      </c>
      <c r="G46" s="302">
        <v>1.8582410035942746E-2</v>
      </c>
      <c r="H46" s="302">
        <f t="shared" si="12"/>
        <v>3.7398596298690329E-2</v>
      </c>
      <c r="I46" s="303"/>
      <c r="J46" s="302">
        <v>5.9200005560485066E-3</v>
      </c>
      <c r="K46" s="302">
        <v>8.9611177390614052E-3</v>
      </c>
      <c r="L46" s="302">
        <f t="shared" si="13"/>
        <v>1.4881118295109911E-2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3.0032267877807212E-3</v>
      </c>
      <c r="C47" s="302">
        <v>0.19530195844156537</v>
      </c>
      <c r="D47" s="302">
        <f t="shared" si="11"/>
        <v>0.19830518522934609</v>
      </c>
      <c r="E47" s="303"/>
      <c r="F47" s="302">
        <v>3.1756898409244596E-3</v>
      </c>
      <c r="G47" s="302">
        <v>0.11451777024808457</v>
      </c>
      <c r="H47" s="302">
        <f>SUM(F47:G47)</f>
        <v>0.11769346008900904</v>
      </c>
      <c r="I47" s="303"/>
      <c r="J47" s="302">
        <v>9.9002382328250969E-4</v>
      </c>
      <c r="K47" s="302">
        <v>3.8570024905466745E-2</v>
      </c>
      <c r="L47" s="302">
        <f t="shared" si="13"/>
        <v>3.9560048728749256E-2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1.7687266350248136E-2</v>
      </c>
      <c r="C48" s="302">
        <v>8.7050979293845348E-3</v>
      </c>
      <c r="D48" s="302">
        <f t="shared" si="11"/>
        <v>2.6392364279632673E-2</v>
      </c>
      <c r="E48" s="303"/>
      <c r="F48" s="302">
        <v>2.2996842088007591E-2</v>
      </c>
      <c r="G48" s="302">
        <v>7.0058798673499866E-3</v>
      </c>
      <c r="H48" s="302">
        <f t="shared" si="12"/>
        <v>3.0002721955357577E-2</v>
      </c>
      <c r="I48" s="303"/>
      <c r="J48" s="302">
        <v>1.0278358935897854E-2</v>
      </c>
      <c r="K48" s="302">
        <v>3.1317702200444227E-3</v>
      </c>
      <c r="L48" s="302">
        <f t="shared" si="13"/>
        <v>1.3410129155942276E-2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4.5948357322568795E-3</v>
      </c>
      <c r="C49" s="302">
        <v>1.7549762378663833E-2</v>
      </c>
      <c r="D49" s="302">
        <f t="shared" si="11"/>
        <v>2.2144598110920712E-2</v>
      </c>
      <c r="E49" s="303"/>
      <c r="F49" s="302">
        <v>4.7413660445374105E-3</v>
      </c>
      <c r="G49" s="302">
        <v>1.0694043730381313E-2</v>
      </c>
      <c r="H49" s="302">
        <f t="shared" si="12"/>
        <v>1.5435409774918724E-2</v>
      </c>
      <c r="I49" s="303"/>
      <c r="J49" s="302">
        <v>1.4284200254112646E-3</v>
      </c>
      <c r="K49" s="302">
        <v>5.312967871215055E-3</v>
      </c>
      <c r="L49" s="302">
        <f t="shared" si="13"/>
        <v>6.7413878966263198E-3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8.5025819037060546E-4</v>
      </c>
      <c r="C50" s="302">
        <v>0.297285636577519</v>
      </c>
      <c r="D50" s="302">
        <f t="shared" si="11"/>
        <v>0.2981358947678896</v>
      </c>
      <c r="E50" s="303"/>
      <c r="F50" s="302">
        <v>5.7055869187329019E-4</v>
      </c>
      <c r="G50" s="302">
        <v>0.24123788232707097</v>
      </c>
      <c r="H50" s="302">
        <f t="shared" si="12"/>
        <v>0.24180844101894425</v>
      </c>
      <c r="I50" s="303"/>
      <c r="J50" s="302">
        <v>3.2713294474991648E-4</v>
      </c>
      <c r="K50" s="302">
        <v>9.4307005214443504E-2</v>
      </c>
      <c r="L50" s="302">
        <f t="shared" si="13"/>
        <v>9.4634138159193415E-2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5.589755498649005E-3</v>
      </c>
      <c r="C51" s="302">
        <v>0.12221187155041417</v>
      </c>
      <c r="D51" s="302">
        <f t="shared" si="11"/>
        <v>0.12780162704906317</v>
      </c>
      <c r="E51" s="303"/>
      <c r="F51" s="302">
        <v>4.9702650028948334E-3</v>
      </c>
      <c r="G51" s="302">
        <v>8.8665384594974906E-3</v>
      </c>
      <c r="H51" s="302">
        <f t="shared" si="12"/>
        <v>1.3836803462392324E-2</v>
      </c>
      <c r="I51" s="303"/>
      <c r="J51" s="302">
        <v>1.6193074574209971E-3</v>
      </c>
      <c r="K51" s="302">
        <v>2.5934066777217025E-3</v>
      </c>
      <c r="L51" s="302">
        <f t="shared" si="13"/>
        <v>4.2127141351426993E-3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0.10158171330950939</v>
      </c>
      <c r="C53" s="311">
        <f t="shared" ref="C53:L53" si="14">SUM(C43:C51)</f>
        <v>0.95041828669048889</v>
      </c>
      <c r="D53" s="311">
        <f t="shared" si="14"/>
        <v>1.0519999999999985</v>
      </c>
      <c r="E53" s="311"/>
      <c r="F53" s="311">
        <f t="shared" si="14"/>
        <v>0.11619647927173002</v>
      </c>
      <c r="G53" s="311">
        <f t="shared" si="14"/>
        <v>0.66480352072827031</v>
      </c>
      <c r="H53" s="311">
        <f t="shared" si="14"/>
        <v>0.78100000000000047</v>
      </c>
      <c r="I53" s="311"/>
      <c r="J53" s="311">
        <f t="shared" si="14"/>
        <v>4.8411609498158557E-2</v>
      </c>
      <c r="K53" s="311">
        <f t="shared" si="14"/>
        <v>0.28158839050184142</v>
      </c>
      <c r="L53" s="311">
        <f t="shared" si="14"/>
        <v>0.32999999999999996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0.16736300482093164</v>
      </c>
      <c r="C60" s="302">
        <v>0.38097194663802714</v>
      </c>
      <c r="D60" s="302">
        <f>SUM(B60:C60)</f>
        <v>0.54833495145895883</v>
      </c>
      <c r="E60" s="303"/>
      <c r="F60" s="302">
        <v>0.21146585214603494</v>
      </c>
      <c r="G60" s="302">
        <v>0.31497671215328871</v>
      </c>
      <c r="H60" s="302">
        <f>SUM(F60:G60)</f>
        <v>0.52644256429932368</v>
      </c>
      <c r="I60" s="303"/>
      <c r="J60" s="302">
        <v>0.16787320041911613</v>
      </c>
      <c r="K60" s="302">
        <v>0.23167784701042199</v>
      </c>
      <c r="L60" s="302">
        <f>SUM(J60:K60)</f>
        <v>0.39955104742953812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0.2002726400044629</v>
      </c>
      <c r="C61" s="302">
        <v>0.23687442461525904</v>
      </c>
      <c r="D61" s="302">
        <f t="shared" ref="D61:D68" si="15">SUM(B61:C61)</f>
        <v>0.43714706461972197</v>
      </c>
      <c r="E61" s="303"/>
      <c r="F61" s="302">
        <v>0.26072271850409756</v>
      </c>
      <c r="G61" s="302">
        <v>0.22747551326399976</v>
      </c>
      <c r="H61" s="302">
        <f t="shared" ref="H61:H68" si="16">SUM(F61:G61)</f>
        <v>0.48819823176809729</v>
      </c>
      <c r="I61" s="303"/>
      <c r="J61" s="302">
        <v>0.23744680319282491</v>
      </c>
      <c r="K61" s="302">
        <v>0.24472437460675536</v>
      </c>
      <c r="L61" s="302">
        <f t="shared" ref="L61:L68" si="17">SUM(J61:K61)</f>
        <v>0.4821711777995803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0.25888136467550177</v>
      </c>
      <c r="C62" s="302">
        <v>0.34203598836659638</v>
      </c>
      <c r="D62" s="302">
        <f t="shared" si="15"/>
        <v>0.60091735304209815</v>
      </c>
      <c r="E62" s="303"/>
      <c r="F62" s="302">
        <v>0.2811727187215734</v>
      </c>
      <c r="G62" s="302">
        <v>0.31146816215867168</v>
      </c>
      <c r="H62" s="302">
        <f t="shared" si="16"/>
        <v>0.59264088088024502</v>
      </c>
      <c r="I62" s="303"/>
      <c r="J62" s="302">
        <v>0.24760276051957553</v>
      </c>
      <c r="K62" s="302">
        <v>0.24009985507369808</v>
      </c>
      <c r="L62" s="302">
        <f t="shared" si="17"/>
        <v>0.4877026155932736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0.4213926953974293</v>
      </c>
      <c r="C63" s="302">
        <v>0.17971750994164309</v>
      </c>
      <c r="D63" s="302">
        <f t="shared" si="15"/>
        <v>0.60111020533907245</v>
      </c>
      <c r="E63" s="303"/>
      <c r="F63" s="302">
        <v>0.34798737613106429</v>
      </c>
      <c r="G63" s="302">
        <v>0.15778215690783001</v>
      </c>
      <c r="H63" s="302">
        <f t="shared" si="16"/>
        <v>0.50576953303889427</v>
      </c>
      <c r="I63" s="303"/>
      <c r="J63" s="302">
        <v>0.22704086388394432</v>
      </c>
      <c r="K63" s="302">
        <v>0.13776732800717806</v>
      </c>
      <c r="L63" s="302">
        <f t="shared" si="17"/>
        <v>0.36480819189112235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0.18329039770723196</v>
      </c>
      <c r="C64" s="302">
        <v>0.63988587833608468</v>
      </c>
      <c r="D64" s="302">
        <f t="shared" si="15"/>
        <v>0.82317627604331667</v>
      </c>
      <c r="E64" s="303"/>
      <c r="F64" s="302">
        <v>0.2481595542254075</v>
      </c>
      <c r="G64" s="302">
        <v>0.36305913017393426</v>
      </c>
      <c r="H64" s="302">
        <f t="shared" si="16"/>
        <v>0.61121868439934179</v>
      </c>
      <c r="I64" s="303"/>
      <c r="J64" s="302">
        <v>0.14399893612822803</v>
      </c>
      <c r="K64" s="302">
        <v>0.25159478324312556</v>
      </c>
      <c r="L64" s="302">
        <f t="shared" si="17"/>
        <v>0.39559371937135357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4.4701932195893003E-2</v>
      </c>
      <c r="C65" s="302">
        <v>2.9177205514506584E-2</v>
      </c>
      <c r="D65" s="302">
        <f t="shared" si="15"/>
        <v>7.3879137710399584E-2</v>
      </c>
      <c r="E65" s="303"/>
      <c r="F65" s="302">
        <v>5.127912741546653E-2</v>
      </c>
      <c r="G65" s="302">
        <v>2.539402635160103E-2</v>
      </c>
      <c r="H65" s="302">
        <f t="shared" si="16"/>
        <v>7.6673153767067556E-2</v>
      </c>
      <c r="I65" s="303"/>
      <c r="J65" s="302">
        <v>3.8137642145143764E-2</v>
      </c>
      <c r="K65" s="302">
        <v>1.7705047466995836E-2</v>
      </c>
      <c r="L65" s="302">
        <f t="shared" si="17"/>
        <v>5.5842689612139604E-2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0.21860824300496262</v>
      </c>
      <c r="C66" s="302">
        <v>0.339281878325987</v>
      </c>
      <c r="D66" s="302">
        <f t="shared" si="15"/>
        <v>0.55789012133094962</v>
      </c>
      <c r="E66" s="303"/>
      <c r="F66" s="302">
        <v>0.16457077336546058</v>
      </c>
      <c r="G66" s="302">
        <v>0.24708227245776354</v>
      </c>
      <c r="H66" s="302">
        <f t="shared" si="16"/>
        <v>0.41165304582322415</v>
      </c>
      <c r="I66" s="303"/>
      <c r="J66" s="302">
        <v>0.1093102385557769</v>
      </c>
      <c r="K66" s="302">
        <v>0.22744399905885174</v>
      </c>
      <c r="L66" s="302">
        <f t="shared" si="17"/>
        <v>0.33675423761462864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0.39088627927620617</v>
      </c>
      <c r="C67" s="302">
        <v>1.6624727525996454</v>
      </c>
      <c r="D67" s="302">
        <f t="shared" si="15"/>
        <v>2.0533590318758517</v>
      </c>
      <c r="E67" s="303"/>
      <c r="F67" s="302">
        <v>0.29309705076138282</v>
      </c>
      <c r="G67" s="302">
        <v>1.0502521616324179</v>
      </c>
      <c r="H67" s="302">
        <f t="shared" si="16"/>
        <v>1.3433492123938007</v>
      </c>
      <c r="I67" s="303"/>
      <c r="J67" s="302">
        <v>0.28468029114550397</v>
      </c>
      <c r="K67" s="302">
        <v>0.69191983873955187</v>
      </c>
      <c r="L67" s="302">
        <f t="shared" si="17"/>
        <v>0.97660012988505585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0.37094055797431552</v>
      </c>
      <c r="C68" s="302">
        <v>0.62124530060530991</v>
      </c>
      <c r="D68" s="302">
        <f t="shared" si="15"/>
        <v>0.99218585857962549</v>
      </c>
      <c r="E68" s="303"/>
      <c r="F68" s="302">
        <v>0.23287255459357964</v>
      </c>
      <c r="G68" s="302">
        <v>0.39618213903642463</v>
      </c>
      <c r="H68" s="302">
        <f t="shared" si="16"/>
        <v>0.62905469363000432</v>
      </c>
      <c r="I68" s="303"/>
      <c r="J68" s="302">
        <v>0.30433727957557349</v>
      </c>
      <c r="K68" s="302">
        <v>0.30963891122773624</v>
      </c>
      <c r="L68" s="302">
        <f t="shared" si="17"/>
        <v>0.61397619080330967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2.2563371150569353</v>
      </c>
      <c r="C70" s="311">
        <f t="shared" ref="C70:L70" si="18">SUM(C60:C68)</f>
        <v>4.4316628849430595</v>
      </c>
      <c r="D70" s="311">
        <f t="shared" si="18"/>
        <v>6.6879999999999944</v>
      </c>
      <c r="E70" s="311"/>
      <c r="F70" s="311">
        <f t="shared" si="18"/>
        <v>2.0913277258640672</v>
      </c>
      <c r="G70" s="311">
        <f t="shared" si="18"/>
        <v>3.0936722741359315</v>
      </c>
      <c r="H70" s="311">
        <f t="shared" si="18"/>
        <v>5.1849999999999978</v>
      </c>
      <c r="I70" s="311"/>
      <c r="J70" s="311">
        <f t="shared" si="18"/>
        <v>1.7604280155656871</v>
      </c>
      <c r="K70" s="311">
        <f t="shared" si="18"/>
        <v>2.3525719844343147</v>
      </c>
      <c r="L70" s="311">
        <f t="shared" si="18"/>
        <v>4.1130000000000013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5.1427677030315672E-2</v>
      </c>
      <c r="C77" s="302">
        <v>0.29936697010992974</v>
      </c>
      <c r="D77" s="302">
        <f>SUM(B77:C77)</f>
        <v>0.35079464714024544</v>
      </c>
      <c r="E77" s="303"/>
      <c r="F77" s="302">
        <v>9.7552231712889209E-2</v>
      </c>
      <c r="G77" s="302">
        <v>0.28965188888717824</v>
      </c>
      <c r="H77" s="302">
        <f>SUM(F77:G77)</f>
        <v>0.38720412060006748</v>
      </c>
      <c r="I77" s="303"/>
      <c r="J77" s="302">
        <v>6.780886127776059E-2</v>
      </c>
      <c r="K77" s="302">
        <v>0.2009637086506563</v>
      </c>
      <c r="L77" s="302">
        <f>SUM(J77:K77)</f>
        <v>0.26877256992841692</v>
      </c>
      <c r="M77" s="236"/>
      <c r="N77" s="236"/>
    </row>
    <row r="78" spans="1:14" x14ac:dyDescent="0.2">
      <c r="A78" s="237" t="str">
        <f>name!E$5</f>
        <v>Professional occupations</v>
      </c>
      <c r="B78" s="302">
        <v>5.674965765489156E-2</v>
      </c>
      <c r="C78" s="302">
        <v>0.35299443213427473</v>
      </c>
      <c r="D78" s="302">
        <f t="shared" ref="D78:D85" si="19">SUM(B78:C78)</f>
        <v>0.40974408978916627</v>
      </c>
      <c r="E78" s="303"/>
      <c r="F78" s="302">
        <v>9.1654376002541754E-2</v>
      </c>
      <c r="G78" s="302">
        <v>0.38651562196630418</v>
      </c>
      <c r="H78" s="302">
        <f t="shared" ref="H78:H85" si="20">SUM(F78:G78)</f>
        <v>0.47816999796884596</v>
      </c>
      <c r="I78" s="303"/>
      <c r="J78" s="302">
        <v>6.5222696210677472E-2</v>
      </c>
      <c r="K78" s="302">
        <v>0.35585391049320581</v>
      </c>
      <c r="L78" s="302">
        <f t="shared" ref="L78:L85" si="21">SUM(J78:K78)</f>
        <v>0.42107660670388325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6.3617611423259418E-2</v>
      </c>
      <c r="C79" s="302">
        <v>0.20235947504443214</v>
      </c>
      <c r="D79" s="302">
        <f t="shared" si="19"/>
        <v>0.26597708646769158</v>
      </c>
      <c r="E79" s="303"/>
      <c r="F79" s="302">
        <v>8.7012604427891715E-2</v>
      </c>
      <c r="G79" s="302">
        <v>0.20605166193086955</v>
      </c>
      <c r="H79" s="302">
        <f t="shared" si="20"/>
        <v>0.29306426635876126</v>
      </c>
      <c r="I79" s="303"/>
      <c r="J79" s="302">
        <v>5.9197324206769861E-2</v>
      </c>
      <c r="K79" s="302">
        <v>0.14673134347461991</v>
      </c>
      <c r="L79" s="302">
        <f t="shared" si="21"/>
        <v>0.20592866768138979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0.11776473750834954</v>
      </c>
      <c r="C80" s="302">
        <v>5.8945268510519004E-2</v>
      </c>
      <c r="D80" s="302">
        <f t="shared" si="19"/>
        <v>0.17671000601886855</v>
      </c>
      <c r="E80" s="303"/>
      <c r="F80" s="302">
        <v>0.12669076567285606</v>
      </c>
      <c r="G80" s="302">
        <v>5.7474562460970977E-2</v>
      </c>
      <c r="H80" s="302">
        <f t="shared" si="20"/>
        <v>0.18416532813382702</v>
      </c>
      <c r="I80" s="303"/>
      <c r="J80" s="302">
        <v>7.2121338304815846E-2</v>
      </c>
      <c r="K80" s="302">
        <v>5.6174027960490522E-2</v>
      </c>
      <c r="L80" s="302">
        <f t="shared" si="21"/>
        <v>0.12829536626530635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3.1587558888030574E-2</v>
      </c>
      <c r="C81" s="302">
        <v>0.50585527323942447</v>
      </c>
      <c r="D81" s="302">
        <f t="shared" si="19"/>
        <v>0.53744283212745503</v>
      </c>
      <c r="E81" s="303"/>
      <c r="F81" s="302">
        <v>4.2180219222670165E-2</v>
      </c>
      <c r="G81" s="302">
        <v>0.34690149074912269</v>
      </c>
      <c r="H81" s="302">
        <f t="shared" si="20"/>
        <v>0.38908170997179287</v>
      </c>
      <c r="I81" s="303"/>
      <c r="J81" s="302">
        <v>4.4983113496552152E-2</v>
      </c>
      <c r="K81" s="302">
        <v>0.20595665788165529</v>
      </c>
      <c r="L81" s="302">
        <f t="shared" si="21"/>
        <v>0.25093977137820744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1.5405553187221505E-2</v>
      </c>
      <c r="C82" s="302">
        <v>7.5721743026969822E-3</v>
      </c>
      <c r="D82" s="302">
        <f t="shared" si="19"/>
        <v>2.2977727489918488E-2</v>
      </c>
      <c r="E82" s="303"/>
      <c r="F82" s="302">
        <v>1.968343336762516E-2</v>
      </c>
      <c r="G82" s="302">
        <v>6.2650245982341177E-3</v>
      </c>
      <c r="H82" s="302">
        <f t="shared" si="20"/>
        <v>2.5948457965859276E-2</v>
      </c>
      <c r="I82" s="303"/>
      <c r="J82" s="302">
        <v>1.4191157243372429E-2</v>
      </c>
      <c r="K82" s="302">
        <v>6.40225674833249E-3</v>
      </c>
      <c r="L82" s="302">
        <f t="shared" si="21"/>
        <v>2.0593413991704917E-2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2.8082011753352568E-2</v>
      </c>
      <c r="C83" s="302">
        <v>5.1624981561719102E-2</v>
      </c>
      <c r="D83" s="302">
        <f t="shared" si="19"/>
        <v>7.9706993315071667E-2</v>
      </c>
      <c r="E83" s="303"/>
      <c r="F83" s="302">
        <v>3.2069247375088726E-2</v>
      </c>
      <c r="G83" s="302">
        <v>4.3410523571119124E-2</v>
      </c>
      <c r="H83" s="302">
        <f t="shared" si="20"/>
        <v>7.547977094620785E-2</v>
      </c>
      <c r="I83" s="303"/>
      <c r="J83" s="302">
        <v>1.9858525445806279E-2</v>
      </c>
      <c r="K83" s="302">
        <v>3.8167253417179296E-2</v>
      </c>
      <c r="L83" s="302">
        <f t="shared" si="21"/>
        <v>5.8025778862985572E-2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0.108087889294175</v>
      </c>
      <c r="C84" s="302">
        <v>0.25187213294262883</v>
      </c>
      <c r="D84" s="302">
        <f t="shared" si="19"/>
        <v>0.35996002223680384</v>
      </c>
      <c r="E84" s="303"/>
      <c r="F84" s="302">
        <v>8.6106344253887926E-2</v>
      </c>
      <c r="G84" s="302">
        <v>0.16522524151184359</v>
      </c>
      <c r="H84" s="302">
        <f t="shared" si="20"/>
        <v>0.2513315857657315</v>
      </c>
      <c r="I84" s="303"/>
      <c r="J84" s="302">
        <v>6.7783409492724891E-2</v>
      </c>
      <c r="K84" s="302">
        <v>0.10705504469247848</v>
      </c>
      <c r="L84" s="302">
        <f t="shared" si="21"/>
        <v>0.17483845418520338</v>
      </c>
      <c r="M84" s="236"/>
      <c r="N84" s="236"/>
    </row>
    <row r="85" spans="1:14" x14ac:dyDescent="0.2">
      <c r="A85" s="237" t="str">
        <f>name!E$12</f>
        <v>Elementary occupations</v>
      </c>
      <c r="B85" s="302">
        <v>2.6068149939602207E-2</v>
      </c>
      <c r="C85" s="302">
        <v>8.0618445475181114E-2</v>
      </c>
      <c r="D85" s="302">
        <f t="shared" si="19"/>
        <v>0.10668659541478331</v>
      </c>
      <c r="E85" s="303"/>
      <c r="F85" s="302">
        <v>2.7296413664665238E-2</v>
      </c>
      <c r="G85" s="302">
        <v>5.2258348624239954E-2</v>
      </c>
      <c r="H85" s="302">
        <f t="shared" si="20"/>
        <v>7.9554762288905193E-2</v>
      </c>
      <c r="I85" s="303"/>
      <c r="J85" s="302">
        <v>4.1369293901494755E-2</v>
      </c>
      <c r="K85" s="302">
        <v>3.9160077101406239E-2</v>
      </c>
      <c r="L85" s="302">
        <f t="shared" si="21"/>
        <v>8.0529371002901001E-2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0.49879084667919799</v>
      </c>
      <c r="C87" s="311">
        <f t="shared" ref="C87:D87" si="22">SUM(C77:C85)</f>
        <v>1.8112091533208059</v>
      </c>
      <c r="D87" s="311">
        <f t="shared" si="22"/>
        <v>2.3100000000000041</v>
      </c>
      <c r="E87" s="311"/>
      <c r="F87" s="311">
        <f t="shared" ref="F87:H87" si="23">SUM(F77:F85)</f>
        <v>0.61024563570011603</v>
      </c>
      <c r="G87" s="311">
        <f t="shared" si="23"/>
        <v>1.5537543642998823</v>
      </c>
      <c r="H87" s="311">
        <f t="shared" si="23"/>
        <v>2.1639999999999988</v>
      </c>
      <c r="I87" s="311"/>
      <c r="J87" s="311">
        <f t="shared" ref="J87:L87" si="24">SUM(J77:J85)</f>
        <v>0.45253571957997424</v>
      </c>
      <c r="K87" s="311">
        <f t="shared" si="24"/>
        <v>1.1564642804200242</v>
      </c>
      <c r="L87" s="311">
        <f t="shared" si="24"/>
        <v>1.6089999999999989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0.18534774576308519</v>
      </c>
      <c r="C94" s="302">
        <v>0.89957813741274006</v>
      </c>
      <c r="D94" s="302">
        <f>SUM(B94:C94)</f>
        <v>1.0849258831758253</v>
      </c>
      <c r="E94" s="303"/>
      <c r="F94" s="302">
        <v>0.30625900521441701</v>
      </c>
      <c r="G94" s="302">
        <v>1.0191037765080631</v>
      </c>
      <c r="H94" s="302">
        <f>SUM(F94:G94)</f>
        <v>1.32536278172248</v>
      </c>
      <c r="I94" s="303"/>
      <c r="J94" s="302">
        <v>0.27269290568180565</v>
      </c>
      <c r="K94" s="302">
        <v>0.87512660523269914</v>
      </c>
      <c r="L94" s="302">
        <f>SUM(J94:K94)</f>
        <v>1.1478195109145048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0.20356653565910521</v>
      </c>
      <c r="C95" s="302">
        <v>1.1155801643677945</v>
      </c>
      <c r="D95" s="302">
        <f t="shared" ref="D95:D102" si="25">SUM(B95:C95)</f>
        <v>1.3191467000268997</v>
      </c>
      <c r="E95" s="303"/>
      <c r="F95" s="302">
        <v>0.35515546325913611</v>
      </c>
      <c r="G95" s="302">
        <v>1.449256640309478</v>
      </c>
      <c r="H95" s="302">
        <f t="shared" ref="H95:H102" si="26">SUM(F95:G95)</f>
        <v>1.804412103568614</v>
      </c>
      <c r="I95" s="303"/>
      <c r="J95" s="302">
        <v>0.36215670420281093</v>
      </c>
      <c r="K95" s="302">
        <v>1.7371837984324519</v>
      </c>
      <c r="L95" s="302">
        <f t="shared" ref="L95:L102" si="27">SUM(J95:K95)</f>
        <v>2.099340502635263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0.2452673630408394</v>
      </c>
      <c r="C96" s="302">
        <v>0.68974202237871696</v>
      </c>
      <c r="D96" s="302">
        <f t="shared" si="25"/>
        <v>0.93500938541955636</v>
      </c>
      <c r="E96" s="303"/>
      <c r="F96" s="302">
        <v>0.37768123151924282</v>
      </c>
      <c r="G96" s="302">
        <v>0.83131248936880475</v>
      </c>
      <c r="H96" s="302">
        <f t="shared" si="26"/>
        <v>1.2089937208880475</v>
      </c>
      <c r="I96" s="303"/>
      <c r="J96" s="302">
        <v>0.35485786567015276</v>
      </c>
      <c r="K96" s="302">
        <v>0.75250004197931875</v>
      </c>
      <c r="L96" s="302">
        <f t="shared" si="27"/>
        <v>1.1073579076494715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0.4580498708172997</v>
      </c>
      <c r="C97" s="302">
        <v>0.32122452159038622</v>
      </c>
      <c r="D97" s="302">
        <f t="shared" si="25"/>
        <v>0.77927439240768592</v>
      </c>
      <c r="E97" s="303"/>
      <c r="F97" s="302">
        <v>0.52499433689489938</v>
      </c>
      <c r="G97" s="302">
        <v>0.3578463975986676</v>
      </c>
      <c r="H97" s="302">
        <f t="shared" si="26"/>
        <v>0.88284073449356693</v>
      </c>
      <c r="I97" s="303"/>
      <c r="J97" s="302">
        <v>0.44264589154101064</v>
      </c>
      <c r="K97" s="302">
        <v>0.39483708589439886</v>
      </c>
      <c r="L97" s="302">
        <f t="shared" si="27"/>
        <v>0.83748297743540956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0.11369323736639095</v>
      </c>
      <c r="C98" s="302">
        <v>2.8010584111784085</v>
      </c>
      <c r="D98" s="302">
        <f t="shared" si="25"/>
        <v>2.9147516485447995</v>
      </c>
      <c r="E98" s="303"/>
      <c r="F98" s="302">
        <v>0.19199786802763744</v>
      </c>
      <c r="G98" s="302">
        <v>2.3146018667234811</v>
      </c>
      <c r="H98" s="302">
        <f t="shared" si="26"/>
        <v>2.5065997347511186</v>
      </c>
      <c r="I98" s="303"/>
      <c r="J98" s="302">
        <v>0.21478340647120267</v>
      </c>
      <c r="K98" s="302">
        <v>1.7911524623268242</v>
      </c>
      <c r="L98" s="302">
        <f t="shared" si="27"/>
        <v>2.0059358687980269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3.154002270963055E-2</v>
      </c>
      <c r="C99" s="302">
        <v>5.4290139517884715E-2</v>
      </c>
      <c r="D99" s="302">
        <f t="shared" si="25"/>
        <v>8.5830162227515272E-2</v>
      </c>
      <c r="E99" s="303"/>
      <c r="F99" s="302">
        <v>7.088790034460879E-2</v>
      </c>
      <c r="G99" s="302">
        <v>6.1652753956797007E-2</v>
      </c>
      <c r="H99" s="302">
        <f t="shared" si="26"/>
        <v>0.1325406543014058</v>
      </c>
      <c r="I99" s="303"/>
      <c r="J99" s="302">
        <v>6.0101965949748676E-2</v>
      </c>
      <c r="K99" s="302">
        <v>7.2696905730032582E-2</v>
      </c>
      <c r="L99" s="302">
        <f t="shared" si="27"/>
        <v>0.13279887167978127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0.11442921764028081</v>
      </c>
      <c r="C100" s="302">
        <v>0.17293167406538082</v>
      </c>
      <c r="D100" s="302">
        <f t="shared" si="25"/>
        <v>0.28736089170566165</v>
      </c>
      <c r="E100" s="303"/>
      <c r="F100" s="302">
        <v>0.12937417701321788</v>
      </c>
      <c r="G100" s="302">
        <v>0.16650026967318665</v>
      </c>
      <c r="H100" s="302">
        <f t="shared" si="26"/>
        <v>0.2958744466864045</v>
      </c>
      <c r="I100" s="303"/>
      <c r="J100" s="302">
        <v>0.10961353477844082</v>
      </c>
      <c r="K100" s="302">
        <v>0.17330079190580508</v>
      </c>
      <c r="L100" s="302">
        <f t="shared" si="27"/>
        <v>0.28291432668424588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0.19361456040560573</v>
      </c>
      <c r="C101" s="302">
        <v>1.2096925571516566</v>
      </c>
      <c r="D101" s="302">
        <f t="shared" si="25"/>
        <v>1.4033071175572622</v>
      </c>
      <c r="E101" s="303"/>
      <c r="F101" s="302">
        <v>0.24498741299220012</v>
      </c>
      <c r="G101" s="302">
        <v>0.99783235825462679</v>
      </c>
      <c r="H101" s="302">
        <f t="shared" si="26"/>
        <v>1.242819771246827</v>
      </c>
      <c r="I101" s="303"/>
      <c r="J101" s="302">
        <v>0.20807671487561777</v>
      </c>
      <c r="K101" s="302">
        <v>0.76796262746289989</v>
      </c>
      <c r="L101" s="302">
        <f t="shared" si="27"/>
        <v>0.97603934233851763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8.747517638727588E-2</v>
      </c>
      <c r="C102" s="302">
        <v>0.47891864254751315</v>
      </c>
      <c r="D102" s="302">
        <f t="shared" si="25"/>
        <v>0.56639381893478902</v>
      </c>
      <c r="E102" s="303"/>
      <c r="F102" s="302">
        <v>0.11793946461004796</v>
      </c>
      <c r="G102" s="302">
        <v>0.38261658773147789</v>
      </c>
      <c r="H102" s="302">
        <f t="shared" si="26"/>
        <v>0.50055605234152589</v>
      </c>
      <c r="I102" s="303"/>
      <c r="J102" s="302">
        <v>0.18020815808806112</v>
      </c>
      <c r="K102" s="302">
        <v>0.33110253377670978</v>
      </c>
      <c r="L102" s="302">
        <f t="shared" si="27"/>
        <v>0.51131069186477096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1.6329837297895133</v>
      </c>
      <c r="C104" s="311">
        <f t="shared" ref="C104:D104" si="28">SUM(C94:C102)</f>
        <v>7.7430162702104814</v>
      </c>
      <c r="D104" s="311">
        <f t="shared" si="28"/>
        <v>9.3759999999999941</v>
      </c>
      <c r="E104" s="311"/>
      <c r="F104" s="311">
        <f t="shared" ref="F104:H104" si="29">SUM(F94:F102)</f>
        <v>2.3192768598754077</v>
      </c>
      <c r="G104" s="311">
        <f t="shared" si="29"/>
        <v>7.5807231401245829</v>
      </c>
      <c r="H104" s="311">
        <f t="shared" si="29"/>
        <v>9.8999999999999897</v>
      </c>
      <c r="I104" s="311"/>
      <c r="J104" s="311">
        <f t="shared" ref="J104:L104" si="30">SUM(J94:J102)</f>
        <v>2.205137147258851</v>
      </c>
      <c r="K104" s="311">
        <f t="shared" si="30"/>
        <v>6.895862852741141</v>
      </c>
      <c r="L104" s="311">
        <f t="shared" si="30"/>
        <v>9.100999999999992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8.5650050821854083E-3</v>
      </c>
      <c r="C111" s="302">
        <v>2.727723816995168E-2</v>
      </c>
      <c r="D111" s="302">
        <f>SUM(B111:C111)</f>
        <v>3.5842243252137085E-2</v>
      </c>
      <c r="E111" s="303"/>
      <c r="F111" s="302">
        <v>1.3535528146666011E-2</v>
      </c>
      <c r="G111" s="302">
        <v>3.4538928887620661E-2</v>
      </c>
      <c r="H111" s="302">
        <f>SUM(F111:G111)</f>
        <v>4.8074457034286672E-2</v>
      </c>
      <c r="I111" s="303"/>
      <c r="J111" s="302">
        <v>1.2334605905073681E-2</v>
      </c>
      <c r="K111" s="302">
        <v>2.9023944872185226E-2</v>
      </c>
      <c r="L111" s="302">
        <f>SUM(J111:K111)</f>
        <v>4.1358550777258904E-2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1.6177902506729441E-2</v>
      </c>
      <c r="C112" s="302">
        <v>7.7864908168625929E-2</v>
      </c>
      <c r="D112" s="302">
        <f t="shared" ref="D112:D119" si="31">SUM(B112:C112)</f>
        <v>9.4042810675355373E-2</v>
      </c>
      <c r="E112" s="303"/>
      <c r="F112" s="302">
        <v>2.7437304728382819E-2</v>
      </c>
      <c r="G112" s="302">
        <v>0.11639448787294134</v>
      </c>
      <c r="H112" s="302">
        <f t="shared" ref="H112:H119" si="32">SUM(F112:G112)</f>
        <v>0.14383179260132414</v>
      </c>
      <c r="I112" s="303"/>
      <c r="J112" s="302">
        <v>3.3309743264078026E-2</v>
      </c>
      <c r="K112" s="302">
        <v>0.12571966986461239</v>
      </c>
      <c r="L112" s="302">
        <f t="shared" ref="L112:L119" si="33">SUM(J112:K112)</f>
        <v>0.1590294131286904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1.5789371754212297E-2</v>
      </c>
      <c r="C113" s="302">
        <v>4.7857678599910199E-2</v>
      </c>
      <c r="D113" s="302">
        <f t="shared" si="31"/>
        <v>6.3647050354122492E-2</v>
      </c>
      <c r="E113" s="303"/>
      <c r="F113" s="302">
        <v>2.3606937123676515E-2</v>
      </c>
      <c r="G113" s="302">
        <v>7.1172514191801095E-2</v>
      </c>
      <c r="H113" s="302">
        <f t="shared" si="32"/>
        <v>9.4779451315477603E-2</v>
      </c>
      <c r="I113" s="303"/>
      <c r="J113" s="302">
        <v>2.3345729947786234E-2</v>
      </c>
      <c r="K113" s="302">
        <v>5.7694765305966837E-2</v>
      </c>
      <c r="L113" s="302">
        <f t="shared" si="33"/>
        <v>8.1040495253753064E-2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6.2885099462890504E-2</v>
      </c>
      <c r="C114" s="302">
        <v>4.0626024226263824E-2</v>
      </c>
      <c r="D114" s="302">
        <f t="shared" si="31"/>
        <v>0.10351112368915433</v>
      </c>
      <c r="E114" s="303"/>
      <c r="F114" s="302">
        <v>7.1455349485822925E-2</v>
      </c>
      <c r="G114" s="302">
        <v>5.9644441645138178E-2</v>
      </c>
      <c r="H114" s="302">
        <f t="shared" si="32"/>
        <v>0.1310997911309611</v>
      </c>
      <c r="I114" s="303"/>
      <c r="J114" s="302">
        <v>5.7580067582404255E-2</v>
      </c>
      <c r="K114" s="302">
        <v>6.3064021956786676E-2</v>
      </c>
      <c r="L114" s="302">
        <f t="shared" si="33"/>
        <v>0.12064408953919092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3.9191581420624936E-3</v>
      </c>
      <c r="C115" s="302">
        <v>6.3639003230402696E-2</v>
      </c>
      <c r="D115" s="302">
        <f t="shared" si="31"/>
        <v>6.7558161372465189E-2</v>
      </c>
      <c r="E115" s="303"/>
      <c r="F115" s="302">
        <v>5.4686455024886985E-3</v>
      </c>
      <c r="G115" s="302">
        <v>6.1817771387553649E-2</v>
      </c>
      <c r="H115" s="302">
        <f t="shared" si="32"/>
        <v>6.7286416890042347E-2</v>
      </c>
      <c r="I115" s="303"/>
      <c r="J115" s="302">
        <v>1.1156452612412686E-2</v>
      </c>
      <c r="K115" s="302">
        <v>3.6654417902924931E-2</v>
      </c>
      <c r="L115" s="302">
        <f t="shared" si="33"/>
        <v>4.7810870515337618E-2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2.8470776364878099E-3</v>
      </c>
      <c r="C116" s="302">
        <v>1.034895527192495E-2</v>
      </c>
      <c r="D116" s="302">
        <f t="shared" si="31"/>
        <v>1.319603290841276E-2</v>
      </c>
      <c r="E116" s="303"/>
      <c r="F116" s="302">
        <v>3.3291732427424966E-3</v>
      </c>
      <c r="G116" s="302">
        <v>1.4693454172646231E-2</v>
      </c>
      <c r="H116" s="302">
        <f t="shared" si="32"/>
        <v>1.8022627415388726E-2</v>
      </c>
      <c r="I116" s="303"/>
      <c r="J116" s="302">
        <v>2.1903965405028459E-3</v>
      </c>
      <c r="K116" s="302">
        <v>1.4788708387355088E-2</v>
      </c>
      <c r="L116" s="302">
        <f t="shared" si="33"/>
        <v>1.6979104927857935E-2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3.6079462921857715E-2</v>
      </c>
      <c r="C117" s="302">
        <v>6.0305230626147351E-2</v>
      </c>
      <c r="D117" s="302">
        <f t="shared" si="31"/>
        <v>9.6384693548005065E-2</v>
      </c>
      <c r="E117" s="303"/>
      <c r="F117" s="302">
        <v>4.9946570996549269E-2</v>
      </c>
      <c r="G117" s="302">
        <v>8.2178619817450768E-2</v>
      </c>
      <c r="H117" s="302">
        <f t="shared" si="32"/>
        <v>0.13212519081400004</v>
      </c>
      <c r="I117" s="303"/>
      <c r="J117" s="302">
        <v>5.1758761313816536E-2</v>
      </c>
      <c r="K117" s="302">
        <v>9.0022213764020906E-2</v>
      </c>
      <c r="L117" s="302">
        <f t="shared" si="33"/>
        <v>0.14178097507783743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7.6547021847195762E-4</v>
      </c>
      <c r="C118" s="302">
        <v>3.1921212128134355E-2</v>
      </c>
      <c r="D118" s="302">
        <f t="shared" si="31"/>
        <v>3.2686682346606315E-2</v>
      </c>
      <c r="E118" s="303"/>
      <c r="F118" s="302">
        <v>8.0907987441978418E-4</v>
      </c>
      <c r="G118" s="302">
        <v>3.2255164894667621E-2</v>
      </c>
      <c r="H118" s="302">
        <f t="shared" si="32"/>
        <v>3.3064244769087404E-2</v>
      </c>
      <c r="I118" s="303"/>
      <c r="J118" s="302">
        <v>1.0207452115646889E-3</v>
      </c>
      <c r="K118" s="302">
        <v>3.1353934927700416E-2</v>
      </c>
      <c r="L118" s="302">
        <f t="shared" si="33"/>
        <v>3.2374680139265102E-2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3.4121687942460371E-3</v>
      </c>
      <c r="C119" s="302">
        <v>9.7190330594954539E-3</v>
      </c>
      <c r="D119" s="302">
        <f t="shared" si="31"/>
        <v>1.3131201853741491E-2</v>
      </c>
      <c r="E119" s="303"/>
      <c r="F119" s="302">
        <v>4.0794671798338213E-3</v>
      </c>
      <c r="G119" s="302">
        <v>1.0636560849599618E-2</v>
      </c>
      <c r="H119" s="302">
        <f t="shared" si="32"/>
        <v>1.4716028029433439E-2</v>
      </c>
      <c r="I119" s="303"/>
      <c r="J119" s="302">
        <v>3.2777654662351115E-3</v>
      </c>
      <c r="K119" s="302">
        <v>8.7040551745731342E-3</v>
      </c>
      <c r="L119" s="302">
        <f t="shared" si="33"/>
        <v>1.1981820640808246E-2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0.15044071651914365</v>
      </c>
      <c r="C121" s="311">
        <f t="shared" ref="C121:D121" si="34">SUM(C111:C119)</f>
        <v>0.36955928348085643</v>
      </c>
      <c r="D121" s="311">
        <f t="shared" si="34"/>
        <v>0.52</v>
      </c>
      <c r="E121" s="311"/>
      <c r="F121" s="311">
        <f t="shared" ref="F121:H121" si="35">SUM(F111:F119)</f>
        <v>0.19966805628058235</v>
      </c>
      <c r="G121" s="311">
        <f t="shared" si="35"/>
        <v>0.48333194371941912</v>
      </c>
      <c r="H121" s="311">
        <f t="shared" si="35"/>
        <v>0.68300000000000138</v>
      </c>
      <c r="I121" s="311"/>
      <c r="J121" s="311">
        <f t="shared" ref="J121:L121" si="36">SUM(J111:J119)</f>
        <v>0.19597426784387409</v>
      </c>
      <c r="K121" s="311">
        <f t="shared" si="36"/>
        <v>0.45702573215612557</v>
      </c>
      <c r="L121" s="311">
        <f t="shared" si="36"/>
        <v>0.65299999999999969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3.8740135115945512E-2</v>
      </c>
      <c r="C128" s="302">
        <v>0.18639427663582256</v>
      </c>
      <c r="D128" s="302">
        <f>SUM(B128:C128)</f>
        <v>0.22513441175176807</v>
      </c>
      <c r="E128" s="303"/>
      <c r="F128" s="302">
        <v>3.6351575678956881E-2</v>
      </c>
      <c r="G128" s="302">
        <v>0.17054007161411383</v>
      </c>
      <c r="H128" s="302">
        <f>SUM(F128:G128)</f>
        <v>0.20689164729307072</v>
      </c>
      <c r="I128" s="303"/>
      <c r="J128" s="302">
        <v>4.3767234310396877E-2</v>
      </c>
      <c r="K128" s="302">
        <v>0.17309150798130069</v>
      </c>
      <c r="L128" s="302">
        <f>SUM(J128:K128)</f>
        <v>0.21685874229169755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5.692490453613118E-2</v>
      </c>
      <c r="C129" s="302">
        <v>0.13237207615541821</v>
      </c>
      <c r="D129" s="302">
        <f t="shared" ref="D129:D136" si="37">SUM(B129:C129)</f>
        <v>0.18929698069154938</v>
      </c>
      <c r="E129" s="303"/>
      <c r="F129" s="302">
        <v>5.9460142190556536E-2</v>
      </c>
      <c r="G129" s="302">
        <v>0.16688307788322687</v>
      </c>
      <c r="H129" s="302">
        <f t="shared" ref="H129:H136" si="38">SUM(F129:G129)</f>
        <v>0.22634322007378341</v>
      </c>
      <c r="I129" s="303"/>
      <c r="J129" s="302">
        <v>8.5093190644296782E-2</v>
      </c>
      <c r="K129" s="302">
        <v>0.20778074045619296</v>
      </c>
      <c r="L129" s="302">
        <f t="shared" ref="L129:L136" si="39">SUM(J129:K129)</f>
        <v>0.29287393110048976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7.4809781948637799E-2</v>
      </c>
      <c r="C130" s="302">
        <v>0.10625605009547331</v>
      </c>
      <c r="D130" s="302">
        <f t="shared" si="37"/>
        <v>0.18106583204411111</v>
      </c>
      <c r="E130" s="303"/>
      <c r="F130" s="302">
        <v>6.9571876892285736E-2</v>
      </c>
      <c r="G130" s="302">
        <v>0.12862761404343867</v>
      </c>
      <c r="H130" s="302">
        <f t="shared" si="38"/>
        <v>0.19819949093572442</v>
      </c>
      <c r="I130" s="303"/>
      <c r="J130" s="302">
        <v>7.5778630592760174E-2</v>
      </c>
      <c r="K130" s="302">
        <v>0.1218801231811608</v>
      </c>
      <c r="L130" s="302">
        <f t="shared" si="39"/>
        <v>0.19765875377392098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0.1085279083413693</v>
      </c>
      <c r="C131" s="302">
        <v>4.7779208219768748E-2</v>
      </c>
      <c r="D131" s="302">
        <f t="shared" si="37"/>
        <v>0.15630711656113805</v>
      </c>
      <c r="E131" s="303"/>
      <c r="F131" s="302">
        <v>8.3802895834012764E-2</v>
      </c>
      <c r="G131" s="302">
        <v>5.9338323221275982E-2</v>
      </c>
      <c r="H131" s="302">
        <f t="shared" si="38"/>
        <v>0.14314121905528876</v>
      </c>
      <c r="I131" s="303"/>
      <c r="J131" s="302">
        <v>7.4800467286102096E-2</v>
      </c>
      <c r="K131" s="302">
        <v>7.9392384817584732E-2</v>
      </c>
      <c r="L131" s="302">
        <f t="shared" si="39"/>
        <v>0.15419285210368683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3.7299687330488863E-2</v>
      </c>
      <c r="C132" s="302">
        <v>0.25653925359909585</v>
      </c>
      <c r="D132" s="302">
        <f t="shared" si="37"/>
        <v>0.29383894092958474</v>
      </c>
      <c r="E132" s="303"/>
      <c r="F132" s="302">
        <v>2.4608647651378171E-2</v>
      </c>
      <c r="G132" s="302">
        <v>0.13977945086676941</v>
      </c>
      <c r="H132" s="302">
        <f t="shared" si="38"/>
        <v>0.16438809851814756</v>
      </c>
      <c r="I132" s="303"/>
      <c r="J132" s="302">
        <v>4.9335282933307023E-2</v>
      </c>
      <c r="K132" s="302">
        <v>0.12278027440491147</v>
      </c>
      <c r="L132" s="302">
        <f t="shared" si="39"/>
        <v>0.17211555733821848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2.4393845461361412E-2</v>
      </c>
      <c r="C133" s="302">
        <v>1.6219798449620342E-2</v>
      </c>
      <c r="D133" s="302">
        <f t="shared" si="37"/>
        <v>4.0613643910981753E-2</v>
      </c>
      <c r="E133" s="303"/>
      <c r="F133" s="302">
        <v>1.3344029313543455E-2</v>
      </c>
      <c r="G133" s="302">
        <v>1.7736661642376955E-2</v>
      </c>
      <c r="H133" s="302">
        <f t="shared" si="38"/>
        <v>3.108069095592041E-2</v>
      </c>
      <c r="I133" s="303"/>
      <c r="J133" s="302">
        <v>1.1682337257671737E-2</v>
      </c>
      <c r="K133" s="302">
        <v>1.7829435570432442E-2</v>
      </c>
      <c r="L133" s="302">
        <f t="shared" si="39"/>
        <v>2.9511772828104181E-2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3.7182429528464608E-2</v>
      </c>
      <c r="C134" s="302">
        <v>5.2394183678329181E-2</v>
      </c>
      <c r="D134" s="302">
        <f>SUM(B134:C134)</f>
        <v>8.957661320679379E-2</v>
      </c>
      <c r="E134" s="303"/>
      <c r="F134" s="302">
        <v>3.7067626309465168E-2</v>
      </c>
      <c r="G134" s="302">
        <v>4.8821493775414268E-2</v>
      </c>
      <c r="H134" s="302">
        <f t="shared" si="38"/>
        <v>8.5889120084879436E-2</v>
      </c>
      <c r="I134" s="303"/>
      <c r="J134" s="302">
        <v>4.2554841903095192E-2</v>
      </c>
      <c r="K134" s="302">
        <v>6.1483447882508924E-2</v>
      </c>
      <c r="L134" s="302">
        <f t="shared" si="39"/>
        <v>0.10403828978560412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2.8533101486072944E-2</v>
      </c>
      <c r="C135" s="302">
        <v>0.40896799921338745</v>
      </c>
      <c r="D135" s="302">
        <f t="shared" si="37"/>
        <v>0.43750110069946041</v>
      </c>
      <c r="E135" s="303"/>
      <c r="F135" s="302">
        <v>1.8437310774856767E-2</v>
      </c>
      <c r="G135" s="302">
        <v>0.40234623826133886</v>
      </c>
      <c r="H135" s="302">
        <f t="shared" si="38"/>
        <v>0.42078354903619564</v>
      </c>
      <c r="I135" s="303"/>
      <c r="J135" s="302">
        <v>2.0914124076855282E-2</v>
      </c>
      <c r="K135" s="302">
        <v>0.43686802656060381</v>
      </c>
      <c r="L135" s="302">
        <f t="shared" si="39"/>
        <v>0.45778215063745908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4.099280235205064E-2</v>
      </c>
      <c r="C136" s="302">
        <v>0.24367255785256403</v>
      </c>
      <c r="D136" s="302">
        <f t="shared" si="37"/>
        <v>0.28466536020461469</v>
      </c>
      <c r="E136" s="303"/>
      <c r="F136" s="302">
        <v>2.2157753949235349E-2</v>
      </c>
      <c r="G136" s="302">
        <v>0.24212521009775329</v>
      </c>
      <c r="H136" s="302">
        <f t="shared" si="38"/>
        <v>0.26428296404698864</v>
      </c>
      <c r="I136" s="303"/>
      <c r="J136" s="302">
        <v>3.0653670916152273E-2</v>
      </c>
      <c r="K136" s="302">
        <v>0.25331427922466798</v>
      </c>
      <c r="L136" s="302">
        <f t="shared" si="39"/>
        <v>0.28396795014082027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0.4474045961005223</v>
      </c>
      <c r="C138" s="311">
        <f t="shared" ref="C138" si="40">SUM(C128:C136)</f>
        <v>1.4505954038994797</v>
      </c>
      <c r="D138" s="311">
        <f>SUM(D128:D136)</f>
        <v>1.8980000000000021</v>
      </c>
      <c r="E138" s="311"/>
      <c r="F138" s="311">
        <f t="shared" ref="F138:H138" si="41">SUM(F128:F136)</f>
        <v>0.36480185859429082</v>
      </c>
      <c r="G138" s="311">
        <f t="shared" si="41"/>
        <v>1.3761981414057083</v>
      </c>
      <c r="H138" s="311">
        <f t="shared" si="41"/>
        <v>1.7409999999999988</v>
      </c>
      <c r="I138" s="311"/>
      <c r="J138" s="311">
        <f t="shared" ref="J138:L138" si="42">SUM(J128:J136)</f>
        <v>0.43457977992063745</v>
      </c>
      <c r="K138" s="311">
        <f t="shared" si="42"/>
        <v>1.4744202200793639</v>
      </c>
      <c r="L138" s="311">
        <f t="shared" si="42"/>
        <v>1.9090000000000011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0.37807674155356558</v>
      </c>
      <c r="C145" s="302">
        <v>1.5046195908569862</v>
      </c>
      <c r="D145" s="302">
        <f>SUM(B145:C145)</f>
        <v>1.8826963324105517</v>
      </c>
      <c r="E145" s="303"/>
      <c r="F145" s="302">
        <v>0.67153274980439592</v>
      </c>
      <c r="G145" s="302">
        <v>2.1794636447978082</v>
      </c>
      <c r="H145" s="302">
        <f>SUM(F145:G145)</f>
        <v>2.8509963946022041</v>
      </c>
      <c r="I145" s="303"/>
      <c r="J145" s="302">
        <v>0.85265037556909395</v>
      </c>
      <c r="K145" s="302">
        <v>2.1808364711517041</v>
      </c>
      <c r="L145" s="302">
        <f>SUM(J145:K145)</f>
        <v>3.0334868467207983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0.37677940646655428</v>
      </c>
      <c r="C146" s="302">
        <v>1.892233143435663</v>
      </c>
      <c r="D146" s="302">
        <f t="shared" ref="D146:D153" si="43">SUM(B146:C146)</f>
        <v>2.2690125499022171</v>
      </c>
      <c r="E146" s="303"/>
      <c r="F146" s="302">
        <v>0.56531143031619968</v>
      </c>
      <c r="G146" s="302">
        <v>2.8767494211850999</v>
      </c>
      <c r="H146" s="302">
        <f t="shared" ref="H146:H153" si="44">SUM(F146:G146)</f>
        <v>3.4420608515012994</v>
      </c>
      <c r="I146" s="303"/>
      <c r="J146" s="302">
        <v>0.79223540307854512</v>
      </c>
      <c r="K146" s="302">
        <v>4.0482431033324753</v>
      </c>
      <c r="L146" s="302">
        <f t="shared" ref="L146:L153" si="45">SUM(J146:K146)</f>
        <v>4.8404785064110207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0.31855472098371507</v>
      </c>
      <c r="C147" s="302">
        <v>0.94098370503699336</v>
      </c>
      <c r="D147" s="302">
        <f t="shared" si="43"/>
        <v>1.2595384260207085</v>
      </c>
      <c r="E147" s="303"/>
      <c r="F147" s="302">
        <v>0.42166236444499294</v>
      </c>
      <c r="G147" s="302">
        <v>1.3830795957185278</v>
      </c>
      <c r="H147" s="302">
        <f t="shared" si="44"/>
        <v>1.8047419601635206</v>
      </c>
      <c r="I147" s="303"/>
      <c r="J147" s="302">
        <v>0.57627271175156636</v>
      </c>
      <c r="K147" s="302">
        <v>1.5037091937252425</v>
      </c>
      <c r="L147" s="302">
        <f t="shared" si="45"/>
        <v>2.0799819054768087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1.3832107608539717</v>
      </c>
      <c r="C148" s="302">
        <v>0.1548009704518557</v>
      </c>
      <c r="D148" s="302">
        <f t="shared" si="43"/>
        <v>1.5380117313058275</v>
      </c>
      <c r="E148" s="303"/>
      <c r="F148" s="302">
        <v>1.5861985649677768</v>
      </c>
      <c r="G148" s="302">
        <v>0.21532356894090615</v>
      </c>
      <c r="H148" s="302">
        <f t="shared" si="44"/>
        <v>1.8015221339086829</v>
      </c>
      <c r="I148" s="303"/>
      <c r="J148" s="302">
        <v>1.4038958595105147</v>
      </c>
      <c r="K148" s="302">
        <v>0.25283014450192243</v>
      </c>
      <c r="L148" s="302">
        <f t="shared" si="45"/>
        <v>1.656726004012437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7.5379567593835378E-2</v>
      </c>
      <c r="C149" s="302">
        <v>11.46294282360231</v>
      </c>
      <c r="D149" s="302">
        <f t="shared" si="43"/>
        <v>11.538322391196145</v>
      </c>
      <c r="E149" s="303"/>
      <c r="F149" s="302">
        <v>0.13529273351246035</v>
      </c>
      <c r="G149" s="302">
        <v>10.331103639564098</v>
      </c>
      <c r="H149" s="302">
        <f t="shared" si="44"/>
        <v>10.466396373076559</v>
      </c>
      <c r="I149" s="303"/>
      <c r="J149" s="302">
        <v>0.17907470256790839</v>
      </c>
      <c r="K149" s="302">
        <v>10.78531170587274</v>
      </c>
      <c r="L149" s="302">
        <f t="shared" si="45"/>
        <v>10.964386408440648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1.5070853353624796E-2</v>
      </c>
      <c r="C150" s="302">
        <v>3.0298549874936291E-2</v>
      </c>
      <c r="D150" s="302">
        <f t="shared" si="43"/>
        <v>4.5369403228561089E-2</v>
      </c>
      <c r="E150" s="303"/>
      <c r="F150" s="302">
        <v>2.1269631509234773E-2</v>
      </c>
      <c r="G150" s="302">
        <v>4.415802357214052E-2</v>
      </c>
      <c r="H150" s="302">
        <f t="shared" si="44"/>
        <v>6.5427655081375297E-2</v>
      </c>
      <c r="I150" s="303"/>
      <c r="J150" s="302">
        <v>2.9430740863358715E-2</v>
      </c>
      <c r="K150" s="302">
        <v>4.2393799173225957E-2</v>
      </c>
      <c r="L150" s="302">
        <f t="shared" si="45"/>
        <v>7.1824540036584672E-2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0.21562209151382211</v>
      </c>
      <c r="C151" s="302">
        <v>0.18008252195189517</v>
      </c>
      <c r="D151" s="302">
        <f t="shared" si="43"/>
        <v>0.39570461346571728</v>
      </c>
      <c r="E151" s="303"/>
      <c r="F151" s="302">
        <v>0.23788258509371837</v>
      </c>
      <c r="G151" s="302">
        <v>0.23213270200024969</v>
      </c>
      <c r="H151" s="302">
        <f t="shared" si="44"/>
        <v>0.47001528709396806</v>
      </c>
      <c r="I151" s="303"/>
      <c r="J151" s="302">
        <v>0.26064459034539389</v>
      </c>
      <c r="K151" s="302">
        <v>0.27757022361198336</v>
      </c>
      <c r="L151" s="302">
        <f t="shared" si="45"/>
        <v>0.53821481395737725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1.6638221766010874E-2</v>
      </c>
      <c r="C152" s="302">
        <v>1.8057526922275593</v>
      </c>
      <c r="D152" s="302">
        <f t="shared" si="43"/>
        <v>1.8223909139935701</v>
      </c>
      <c r="E152" s="303"/>
      <c r="F152" s="302">
        <v>1.6951472472271814E-2</v>
      </c>
      <c r="G152" s="302">
        <v>1.8713310100517111</v>
      </c>
      <c r="H152" s="302">
        <f t="shared" si="44"/>
        <v>1.888282482523983</v>
      </c>
      <c r="I152" s="303"/>
      <c r="J152" s="302">
        <v>2.1901995185972554E-2</v>
      </c>
      <c r="K152" s="302">
        <v>1.9652128984809114</v>
      </c>
      <c r="L152" s="302">
        <f t="shared" si="45"/>
        <v>1.9871148936668839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7.8848034135228423E-2</v>
      </c>
      <c r="C153" s="302">
        <v>1.105105604341478</v>
      </c>
      <c r="D153" s="302">
        <f t="shared" si="43"/>
        <v>1.1839536384767064</v>
      </c>
      <c r="E153" s="303"/>
      <c r="F153" s="302">
        <v>8.2632164338219974E-2</v>
      </c>
      <c r="G153" s="302">
        <v>1.1159246977101711</v>
      </c>
      <c r="H153" s="302">
        <f t="shared" si="44"/>
        <v>1.1985568620483911</v>
      </c>
      <c r="I153" s="303"/>
      <c r="J153" s="302">
        <v>0.18369865046116832</v>
      </c>
      <c r="K153" s="302">
        <v>1.3090874308162872</v>
      </c>
      <c r="L153" s="302">
        <f t="shared" si="45"/>
        <v>1.4927860812774556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2.8581803982203282</v>
      </c>
      <c r="C155" s="311">
        <f t="shared" ref="C155:D155" si="46">SUM(C145:C153)</f>
        <v>19.076819601779679</v>
      </c>
      <c r="D155" s="311">
        <f t="shared" si="46"/>
        <v>21.935000000000002</v>
      </c>
      <c r="E155" s="311"/>
      <c r="F155" s="311">
        <f t="shared" ref="F155:H155" si="47">SUM(F145:F153)</f>
        <v>3.7387336964592706</v>
      </c>
      <c r="G155" s="311">
        <f t="shared" si="47"/>
        <v>20.249266303540711</v>
      </c>
      <c r="H155" s="311">
        <f t="shared" si="47"/>
        <v>23.987999999999985</v>
      </c>
      <c r="I155" s="311"/>
      <c r="J155" s="311">
        <f t="shared" ref="J155:L155" si="48">SUM(J145:J153)</f>
        <v>4.2998050293335215</v>
      </c>
      <c r="K155" s="311">
        <f t="shared" si="48"/>
        <v>22.365194970666494</v>
      </c>
      <c r="L155" s="311">
        <f t="shared" si="48"/>
        <v>26.665000000000013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1.5506443983545346</v>
      </c>
      <c r="C162" s="302">
        <v>3.5745447199182214</v>
      </c>
      <c r="D162" s="302">
        <f>SUM(B162:C162)</f>
        <v>5.1251891182727558</v>
      </c>
      <c r="E162" s="303"/>
      <c r="F162" s="302">
        <v>2.2540137007674721</v>
      </c>
      <c r="G162" s="302">
        <v>4.3065275962599276</v>
      </c>
      <c r="H162" s="302">
        <f>SUM(F162:G162)</f>
        <v>6.5605412970273997</v>
      </c>
      <c r="I162" s="303"/>
      <c r="J162" s="302">
        <v>2.2443600337867302</v>
      </c>
      <c r="K162" s="302">
        <v>4.3320916887166483</v>
      </c>
      <c r="L162" s="302">
        <f>SUM(J162:K162)</f>
        <v>6.5764517225033785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1.0935692161205126</v>
      </c>
      <c r="C163" s="302">
        <v>1.8880353637673217</v>
      </c>
      <c r="D163" s="302">
        <f t="shared" ref="D163:D170" si="49">SUM(B163:C163)</f>
        <v>2.9816045798878346</v>
      </c>
      <c r="E163" s="303"/>
      <c r="F163" s="302">
        <v>1.6221832056050529</v>
      </c>
      <c r="G163" s="302">
        <v>2.5422516745244623</v>
      </c>
      <c r="H163" s="302">
        <f t="shared" ref="H163:H170" si="50">SUM(F163:G163)</f>
        <v>4.164434880129515</v>
      </c>
      <c r="I163" s="303"/>
      <c r="J163" s="302">
        <v>1.9534816805441131</v>
      </c>
      <c r="K163" s="302">
        <v>3.2639692800818687</v>
      </c>
      <c r="L163" s="302">
        <f t="shared" ref="L163:L170" si="51">SUM(J163:K163)</f>
        <v>5.2174509606259818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1.2365946282222122</v>
      </c>
      <c r="C164" s="302">
        <v>2.0037133551231783</v>
      </c>
      <c r="D164" s="302">
        <f t="shared" si="49"/>
        <v>3.2403079833453905</v>
      </c>
      <c r="E164" s="303"/>
      <c r="F164" s="302">
        <v>1.5684013804261936</v>
      </c>
      <c r="G164" s="302">
        <v>2.367345270405806</v>
      </c>
      <c r="H164" s="302">
        <f t="shared" si="50"/>
        <v>3.9357466508319998</v>
      </c>
      <c r="I164" s="303"/>
      <c r="J164" s="302">
        <v>1.7870724939091107</v>
      </c>
      <c r="K164" s="302">
        <v>2.4993548061261599</v>
      </c>
      <c r="L164" s="302">
        <f t="shared" si="51"/>
        <v>4.2864273000352711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2.5112462911986744</v>
      </c>
      <c r="C165" s="302">
        <v>1.2854070360707128</v>
      </c>
      <c r="D165" s="302">
        <f t="shared" si="49"/>
        <v>3.7966533272693872</v>
      </c>
      <c r="E165" s="303"/>
      <c r="F165" s="302">
        <v>2.5561759853523087</v>
      </c>
      <c r="G165" s="302">
        <v>1.4086452633883855</v>
      </c>
      <c r="H165" s="302">
        <f t="shared" si="50"/>
        <v>3.9648212487406944</v>
      </c>
      <c r="I165" s="303"/>
      <c r="J165" s="302">
        <v>2.9785131438604231</v>
      </c>
      <c r="K165" s="302">
        <v>1.7894917772643602</v>
      </c>
      <c r="L165" s="302">
        <f t="shared" si="51"/>
        <v>4.768004921124783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0.48013427863538272</v>
      </c>
      <c r="C166" s="302">
        <v>4.4393848917413692</v>
      </c>
      <c r="D166" s="302">
        <f t="shared" si="49"/>
        <v>4.919519170376752</v>
      </c>
      <c r="E166" s="303"/>
      <c r="F166" s="302">
        <v>0.50331941579959405</v>
      </c>
      <c r="G166" s="302">
        <v>3.5962428597160083</v>
      </c>
      <c r="H166" s="302">
        <f t="shared" si="50"/>
        <v>4.099562275515602</v>
      </c>
      <c r="I166" s="303"/>
      <c r="J166" s="302">
        <v>0.46276090228255645</v>
      </c>
      <c r="K166" s="302">
        <v>3.4762715497040886</v>
      </c>
      <c r="L166" s="302">
        <f t="shared" si="51"/>
        <v>3.9390324519866451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0.25465714961015457</v>
      </c>
      <c r="C167" s="302">
        <v>9.2973874701636608E-2</v>
      </c>
      <c r="D167" s="302">
        <f t="shared" si="49"/>
        <v>0.34763102431179116</v>
      </c>
      <c r="E167" s="303"/>
      <c r="F167" s="302">
        <v>0.26094215411547866</v>
      </c>
      <c r="G167" s="302">
        <v>0.10502903556735316</v>
      </c>
      <c r="H167" s="302">
        <f t="shared" si="50"/>
        <v>0.36597118968283182</v>
      </c>
      <c r="I167" s="303"/>
      <c r="J167" s="302">
        <v>0.31441104190262331</v>
      </c>
      <c r="K167" s="302">
        <v>0.12615571644487827</v>
      </c>
      <c r="L167" s="302">
        <f t="shared" si="51"/>
        <v>0.44056675834750159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11.026991645411087</v>
      </c>
      <c r="C168" s="302">
        <v>5.6917345357431346</v>
      </c>
      <c r="D168" s="302">
        <f t="shared" si="49"/>
        <v>16.718726181154221</v>
      </c>
      <c r="E168" s="303"/>
      <c r="F168" s="302">
        <v>10.304702049474967</v>
      </c>
      <c r="G168" s="302">
        <v>5.6232732893951063</v>
      </c>
      <c r="H168" s="302">
        <f t="shared" si="50"/>
        <v>15.927975338870073</v>
      </c>
      <c r="I168" s="303"/>
      <c r="J168" s="302">
        <v>8.6120081958967667</v>
      </c>
      <c r="K168" s="302">
        <v>5.5375771361078368</v>
      </c>
      <c r="L168" s="302">
        <f t="shared" si="51"/>
        <v>14.149585332004603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0.45372961802567469</v>
      </c>
      <c r="C169" s="302">
        <v>1.9925612047730092</v>
      </c>
      <c r="D169" s="302">
        <f t="shared" si="49"/>
        <v>2.4462908227986837</v>
      </c>
      <c r="E169" s="303"/>
      <c r="F169" s="302">
        <v>0.39987679020985134</v>
      </c>
      <c r="G169" s="302">
        <v>1.6781773384814507</v>
      </c>
      <c r="H169" s="302">
        <f t="shared" si="50"/>
        <v>2.0780541286913019</v>
      </c>
      <c r="I169" s="303"/>
      <c r="J169" s="302">
        <v>0.49549354383948047</v>
      </c>
      <c r="K169" s="302">
        <v>1.4782846706018868</v>
      </c>
      <c r="L169" s="302">
        <f t="shared" si="51"/>
        <v>1.9737782144413674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1.6886264753795612</v>
      </c>
      <c r="C170" s="302">
        <v>2.5524513172035701</v>
      </c>
      <c r="D170" s="302">
        <f t="shared" si="49"/>
        <v>4.2410777925831313</v>
      </c>
      <c r="E170" s="303"/>
      <c r="F170" s="302">
        <v>1.4290433583468314</v>
      </c>
      <c r="G170" s="302">
        <v>2.0588496321636511</v>
      </c>
      <c r="H170" s="302">
        <f t="shared" si="50"/>
        <v>3.4878929905104825</v>
      </c>
      <c r="I170" s="303"/>
      <c r="J170" s="302">
        <v>1.913300328897994</v>
      </c>
      <c r="K170" s="302">
        <v>1.751402010032437</v>
      </c>
      <c r="L170" s="302">
        <f t="shared" si="51"/>
        <v>3.664702338930431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20.296193700957794</v>
      </c>
      <c r="C172" s="311">
        <f t="shared" ref="C172:D172" si="52">SUM(C162:C170)</f>
        <v>23.520806299042153</v>
      </c>
      <c r="D172" s="311">
        <f t="shared" si="52"/>
        <v>43.816999999999958</v>
      </c>
      <c r="E172" s="311"/>
      <c r="F172" s="311">
        <f t="shared" ref="F172:H172" si="53">SUM(F162:F170)</f>
        <v>20.89865804009775</v>
      </c>
      <c r="G172" s="311">
        <f t="shared" si="53"/>
        <v>23.686341959902148</v>
      </c>
      <c r="H172" s="311">
        <f t="shared" si="53"/>
        <v>44.584999999999894</v>
      </c>
      <c r="I172" s="311"/>
      <c r="J172" s="311">
        <f t="shared" ref="J172:L172" si="54">SUM(J162:J170)</f>
        <v>20.761401364919795</v>
      </c>
      <c r="K172" s="311">
        <f t="shared" si="54"/>
        <v>24.254598635080164</v>
      </c>
      <c r="L172" s="311">
        <f t="shared" si="54"/>
        <v>45.015999999999963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0.1623943476548369</v>
      </c>
      <c r="C179" s="302">
        <v>0.6795066148303458</v>
      </c>
      <c r="D179" s="302">
        <f>SUM(B179:C179)</f>
        <v>0.84190096248518276</v>
      </c>
      <c r="E179" s="303"/>
      <c r="F179" s="302">
        <v>0.18797244912773159</v>
      </c>
      <c r="G179" s="302">
        <v>0.67458723339012405</v>
      </c>
      <c r="H179" s="302">
        <f>SUM(F179:G179)</f>
        <v>0.86255968251785564</v>
      </c>
      <c r="I179" s="303"/>
      <c r="J179" s="302">
        <v>0.21493756748453866</v>
      </c>
      <c r="K179" s="302">
        <v>0.64414726103119979</v>
      </c>
      <c r="L179" s="302">
        <f>SUM(J179:K179)</f>
        <v>0.85908482851573842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0.10499987664223434</v>
      </c>
      <c r="C180" s="302">
        <v>0.49669507104026228</v>
      </c>
      <c r="D180" s="302">
        <f t="shared" ref="D180:D187" si="55">SUM(B180:C180)</f>
        <v>0.60169494768249665</v>
      </c>
      <c r="E180" s="303"/>
      <c r="F180" s="302">
        <v>0.14337991935040345</v>
      </c>
      <c r="G180" s="302">
        <v>0.54802115732824142</v>
      </c>
      <c r="H180" s="302">
        <f t="shared" ref="H180:H187" si="56">SUM(F180:G180)</f>
        <v>0.69140107667864492</v>
      </c>
      <c r="I180" s="303"/>
      <c r="J180" s="302">
        <v>0.17842468972367009</v>
      </c>
      <c r="K180" s="302">
        <v>0.71130012154753286</v>
      </c>
      <c r="L180" s="302">
        <f t="shared" ref="L180:L187" si="57">SUM(J180:K180)</f>
        <v>0.88972481127120295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0.12935132898058249</v>
      </c>
      <c r="C181" s="302">
        <v>0.53618088875694303</v>
      </c>
      <c r="D181" s="302">
        <f t="shared" si="55"/>
        <v>0.66553221773752558</v>
      </c>
      <c r="E181" s="303"/>
      <c r="F181" s="302">
        <v>0.15046979429025048</v>
      </c>
      <c r="G181" s="302">
        <v>0.5408513875684009</v>
      </c>
      <c r="H181" s="302">
        <f t="shared" si="56"/>
        <v>0.69132118185865132</v>
      </c>
      <c r="I181" s="303"/>
      <c r="J181" s="302">
        <v>0.17162345597703074</v>
      </c>
      <c r="K181" s="302">
        <v>0.54491234754820084</v>
      </c>
      <c r="L181" s="302">
        <f t="shared" si="57"/>
        <v>0.71653580352523161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0.64963333131286338</v>
      </c>
      <c r="C182" s="302">
        <v>0.48188342681080421</v>
      </c>
      <c r="D182" s="302">
        <f t="shared" si="55"/>
        <v>1.1315167581236676</v>
      </c>
      <c r="E182" s="303"/>
      <c r="F182" s="302">
        <v>0.66638235793221257</v>
      </c>
      <c r="G182" s="302">
        <v>0.48065601035736527</v>
      </c>
      <c r="H182" s="302">
        <f t="shared" si="56"/>
        <v>1.1470383682895777</v>
      </c>
      <c r="I182" s="303"/>
      <c r="J182" s="302">
        <v>0.69504670788555445</v>
      </c>
      <c r="K182" s="302">
        <v>0.58213210901627344</v>
      </c>
      <c r="L182" s="302">
        <f t="shared" si="57"/>
        <v>1.2771788169018279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1.8995647717422511E-2</v>
      </c>
      <c r="C183" s="302">
        <v>0.69467115639374932</v>
      </c>
      <c r="D183" s="302">
        <f t="shared" si="55"/>
        <v>0.71366680411117178</v>
      </c>
      <c r="E183" s="303"/>
      <c r="F183" s="302">
        <v>1.7995710991414022E-2</v>
      </c>
      <c r="G183" s="302">
        <v>0.49151412013703005</v>
      </c>
      <c r="H183" s="302">
        <f t="shared" si="56"/>
        <v>0.50950983112844406</v>
      </c>
      <c r="I183" s="303"/>
      <c r="J183" s="302">
        <v>3.0519545375011219E-2</v>
      </c>
      <c r="K183" s="302">
        <v>0.45666564201161325</v>
      </c>
      <c r="L183" s="302">
        <f t="shared" si="57"/>
        <v>0.48718518738662447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0.22561125199686369</v>
      </c>
      <c r="C184" s="302">
        <v>0.24974963131864747</v>
      </c>
      <c r="D184" s="302">
        <f t="shared" si="55"/>
        <v>0.47536088331551118</v>
      </c>
      <c r="E184" s="303"/>
      <c r="F184" s="302">
        <v>0.21613871284889083</v>
      </c>
      <c r="G184" s="302">
        <v>0.2386890718223646</v>
      </c>
      <c r="H184" s="302">
        <f t="shared" si="56"/>
        <v>0.4548277846712554</v>
      </c>
      <c r="I184" s="303"/>
      <c r="J184" s="302">
        <v>0.17849057441597929</v>
      </c>
      <c r="K184" s="302">
        <v>0.22986918372428394</v>
      </c>
      <c r="L184" s="302">
        <f t="shared" si="57"/>
        <v>0.40835975814026326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0.15961438723587537</v>
      </c>
      <c r="C185" s="302">
        <v>0.19420899115040599</v>
      </c>
      <c r="D185" s="302">
        <f t="shared" si="55"/>
        <v>0.35382337838628136</v>
      </c>
      <c r="E185" s="303"/>
      <c r="F185" s="302">
        <v>0.16315322051159128</v>
      </c>
      <c r="G185" s="302">
        <v>0.17041431649717237</v>
      </c>
      <c r="H185" s="302">
        <f t="shared" si="56"/>
        <v>0.33356753700876363</v>
      </c>
      <c r="I185" s="303"/>
      <c r="J185" s="302">
        <v>0.17544234905633704</v>
      </c>
      <c r="K185" s="302">
        <v>0.1956079314082825</v>
      </c>
      <c r="L185" s="302">
        <f t="shared" si="57"/>
        <v>0.37105028046461952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0.14045155209926416</v>
      </c>
      <c r="C186" s="302">
        <v>2.6732186512951914</v>
      </c>
      <c r="D186" s="302">
        <f t="shared" si="55"/>
        <v>2.8136702033944556</v>
      </c>
      <c r="E186" s="303"/>
      <c r="F186" s="302">
        <v>0.11541828114561427</v>
      </c>
      <c r="G186" s="302">
        <v>2.1902904539258721</v>
      </c>
      <c r="H186" s="302">
        <f t="shared" si="56"/>
        <v>2.3057087350714864</v>
      </c>
      <c r="I186" s="303"/>
      <c r="J186" s="302">
        <v>0.17752121035784996</v>
      </c>
      <c r="K186" s="302">
        <v>1.9833135959462111</v>
      </c>
      <c r="L186" s="302">
        <f t="shared" si="57"/>
        <v>2.1608348063040612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0.304810485770449</v>
      </c>
      <c r="C187" s="302">
        <v>1.2880233589932621</v>
      </c>
      <c r="D187" s="302">
        <f t="shared" si="55"/>
        <v>1.5928338447637111</v>
      </c>
      <c r="E187" s="303"/>
      <c r="F187" s="302">
        <v>0.26722572199650546</v>
      </c>
      <c r="G187" s="302">
        <v>0.85084008077883255</v>
      </c>
      <c r="H187" s="302">
        <f t="shared" si="56"/>
        <v>1.1180658027753381</v>
      </c>
      <c r="I187" s="303"/>
      <c r="J187" s="302">
        <v>0.29673370137554894</v>
      </c>
      <c r="K187" s="302">
        <v>0.71431200611486845</v>
      </c>
      <c r="L187" s="302">
        <f t="shared" si="57"/>
        <v>1.0110457074904173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1.8958622094103916</v>
      </c>
      <c r="C189" s="311">
        <f t="shared" ref="C189:D189" si="58">SUM(C179:C187)</f>
        <v>7.2941377905896125</v>
      </c>
      <c r="D189" s="311">
        <f t="shared" si="58"/>
        <v>9.1900000000000048</v>
      </c>
      <c r="E189" s="311"/>
      <c r="F189" s="311">
        <f t="shared" ref="F189:H189" si="59">SUM(F179:F187)</f>
        <v>1.9281361681946139</v>
      </c>
      <c r="G189" s="311">
        <f t="shared" si="59"/>
        <v>6.1858638318054027</v>
      </c>
      <c r="H189" s="311">
        <f t="shared" si="59"/>
        <v>8.1140000000000168</v>
      </c>
      <c r="I189" s="311"/>
      <c r="J189" s="311">
        <f t="shared" ref="J189:L189" si="60">SUM(J179:J187)</f>
        <v>2.1187398016515204</v>
      </c>
      <c r="K189" s="311">
        <f t="shared" si="60"/>
        <v>6.0622601983484659</v>
      </c>
      <c r="L189" s="311">
        <f t="shared" si="60"/>
        <v>8.1809999999999867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2.0138580747400217</v>
      </c>
      <c r="C196" s="302">
        <v>3.0785227347586797</v>
      </c>
      <c r="D196" s="302">
        <f>SUM(B196:C196)</f>
        <v>5.0923808094987013</v>
      </c>
      <c r="E196" s="303"/>
      <c r="F196" s="302">
        <v>2.6049504385983768</v>
      </c>
      <c r="G196" s="302">
        <v>3.4379041458614408</v>
      </c>
      <c r="H196" s="302">
        <f>SUM(F196:G196)</f>
        <v>6.0428545844598176</v>
      </c>
      <c r="I196" s="303"/>
      <c r="J196" s="302">
        <v>3.2274104576821729</v>
      </c>
      <c r="K196" s="302">
        <v>4.7569380024860601</v>
      </c>
      <c r="L196" s="302">
        <f>SUM(J196:K196)</f>
        <v>7.9843484601682331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0.44587339219811306</v>
      </c>
      <c r="C197" s="302">
        <v>0.63970178336117356</v>
      </c>
      <c r="D197" s="302">
        <f t="shared" ref="D197:D204" si="61">SUM(B197:C197)</f>
        <v>1.0855751755592866</v>
      </c>
      <c r="E197" s="303"/>
      <c r="F197" s="302">
        <v>0.64729191751564663</v>
      </c>
      <c r="G197" s="302">
        <v>0.88407965635418062</v>
      </c>
      <c r="H197" s="302">
        <f t="shared" ref="H197:H204" si="62">SUM(F197:G197)</f>
        <v>1.5313715738698273</v>
      </c>
      <c r="I197" s="303"/>
      <c r="J197" s="302">
        <v>0.90414135383633309</v>
      </c>
      <c r="K197" s="302">
        <v>1.2512523617761786</v>
      </c>
      <c r="L197" s="302">
        <f t="shared" ref="L197:L204" si="63">SUM(J197:K197)</f>
        <v>2.1553937156125116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0.51974196621932156</v>
      </c>
      <c r="C198" s="302">
        <v>0.50753274287176653</v>
      </c>
      <c r="D198" s="302">
        <f t="shared" si="61"/>
        <v>1.0272747090910881</v>
      </c>
      <c r="E198" s="303"/>
      <c r="F198" s="302">
        <v>0.70338036064800957</v>
      </c>
      <c r="G198" s="302">
        <v>0.66199138415107772</v>
      </c>
      <c r="H198" s="302">
        <f t="shared" si="62"/>
        <v>1.3653717447990874</v>
      </c>
      <c r="I198" s="303"/>
      <c r="J198" s="302">
        <v>1.1589419596859178</v>
      </c>
      <c r="K198" s="302">
        <v>0.85652244398329158</v>
      </c>
      <c r="L198" s="302">
        <f t="shared" si="63"/>
        <v>2.0154644036692093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1.2215635476834392</v>
      </c>
      <c r="C199" s="302">
        <v>0.59868510353642368</v>
      </c>
      <c r="D199" s="302">
        <f t="shared" si="61"/>
        <v>1.8202486512198628</v>
      </c>
      <c r="E199" s="303"/>
      <c r="F199" s="302">
        <v>1.4236113715243512</v>
      </c>
      <c r="G199" s="302">
        <v>0.66285778294422026</v>
      </c>
      <c r="H199" s="302">
        <f t="shared" si="62"/>
        <v>2.0864691544685714</v>
      </c>
      <c r="I199" s="303"/>
      <c r="J199" s="302">
        <v>2.3401092671990527</v>
      </c>
      <c r="K199" s="302">
        <v>1.1437646821995835</v>
      </c>
      <c r="L199" s="302">
        <f t="shared" si="63"/>
        <v>3.4838739493986361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1.422048346284341</v>
      </c>
      <c r="C200" s="302">
        <v>2.3537735957894452</v>
      </c>
      <c r="D200" s="302">
        <f t="shared" si="61"/>
        <v>3.7758219420737862</v>
      </c>
      <c r="E200" s="303"/>
      <c r="F200" s="302">
        <v>1.5360664705140623</v>
      </c>
      <c r="G200" s="302">
        <v>2.1739109313830705</v>
      </c>
      <c r="H200" s="302">
        <f t="shared" si="62"/>
        <v>3.7099774018971328</v>
      </c>
      <c r="I200" s="303"/>
      <c r="J200" s="302">
        <v>1.9771459462389231</v>
      </c>
      <c r="K200" s="302">
        <v>2.3412261592813404</v>
      </c>
      <c r="L200" s="302">
        <f t="shared" si="63"/>
        <v>4.3183721055202637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1.1124447684004193</v>
      </c>
      <c r="C201" s="302">
        <v>0.26562523740667565</v>
      </c>
      <c r="D201" s="302">
        <f t="shared" si="61"/>
        <v>1.3780700058070949</v>
      </c>
      <c r="E201" s="303"/>
      <c r="F201" s="302">
        <v>1.2250528468919701</v>
      </c>
      <c r="G201" s="302">
        <v>0.3625016871920792</v>
      </c>
      <c r="H201" s="302">
        <f t="shared" si="62"/>
        <v>1.5875545340840493</v>
      </c>
      <c r="I201" s="303"/>
      <c r="J201" s="302">
        <v>1.7129150950515446</v>
      </c>
      <c r="K201" s="302">
        <v>0.51798933700187022</v>
      </c>
      <c r="L201" s="302">
        <f t="shared" si="63"/>
        <v>2.230904432053415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1.7248337760557426</v>
      </c>
      <c r="C202" s="302">
        <v>1.2859110890659173</v>
      </c>
      <c r="D202" s="302">
        <f t="shared" si="61"/>
        <v>3.01074486512166</v>
      </c>
      <c r="E202" s="303"/>
      <c r="F202" s="302">
        <v>2.0982994522547957</v>
      </c>
      <c r="G202" s="302">
        <v>1.5399910462254178</v>
      </c>
      <c r="H202" s="302">
        <f t="shared" si="62"/>
        <v>3.6382904984802136</v>
      </c>
      <c r="I202" s="303"/>
      <c r="J202" s="302">
        <v>3.8640300130233771</v>
      </c>
      <c r="K202" s="302">
        <v>2.2682429738412497</v>
      </c>
      <c r="L202" s="302">
        <f t="shared" si="63"/>
        <v>6.1322729868646269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0.17060696568809783</v>
      </c>
      <c r="C203" s="302">
        <v>0.62862551345555739</v>
      </c>
      <c r="D203" s="302">
        <f t="shared" si="61"/>
        <v>0.79923247914365525</v>
      </c>
      <c r="E203" s="303"/>
      <c r="F203" s="302">
        <v>0.16833438245488802</v>
      </c>
      <c r="G203" s="302">
        <v>0.8693367369359416</v>
      </c>
      <c r="H203" s="302">
        <f t="shared" si="62"/>
        <v>1.0376711193908297</v>
      </c>
      <c r="I203" s="303"/>
      <c r="J203" s="302">
        <v>0.59019815849104063</v>
      </c>
      <c r="K203" s="302">
        <v>1.4526050941945532</v>
      </c>
      <c r="L203" s="302">
        <f t="shared" si="63"/>
        <v>2.0428032526855939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7.4298641715810092</v>
      </c>
      <c r="C204" s="302">
        <v>4.3537871909038079</v>
      </c>
      <c r="D204" s="302">
        <f t="shared" si="61"/>
        <v>11.783651362484818</v>
      </c>
      <c r="E204" s="303"/>
      <c r="F204" s="302">
        <v>8.7596824370927333</v>
      </c>
      <c r="G204" s="302">
        <v>5.6257569514577064</v>
      </c>
      <c r="H204" s="302">
        <f t="shared" si="62"/>
        <v>14.38543938855044</v>
      </c>
      <c r="I204" s="303"/>
      <c r="J204" s="302">
        <v>8.9386065234962526</v>
      </c>
      <c r="K204" s="302">
        <v>6.2559601705312593</v>
      </c>
      <c r="L204" s="302">
        <f t="shared" si="63"/>
        <v>15.194566694027511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16.060835008850503</v>
      </c>
      <c r="C206" s="311">
        <f t="shared" ref="C206:D206" si="64">SUM(C196:C204)</f>
        <v>13.712164991149447</v>
      </c>
      <c r="D206" s="311">
        <f t="shared" si="64"/>
        <v>29.772999999999954</v>
      </c>
      <c r="E206" s="311"/>
      <c r="F206" s="311">
        <f t="shared" ref="F206:H206" si="65">SUM(F196:F204)</f>
        <v>19.166669677494834</v>
      </c>
      <c r="G206" s="311">
        <f t="shared" si="65"/>
        <v>16.218330322505135</v>
      </c>
      <c r="H206" s="311">
        <f t="shared" si="65"/>
        <v>35.38499999999997</v>
      </c>
      <c r="I206" s="311"/>
      <c r="J206" s="311">
        <f t="shared" ref="J206:L206" si="66">SUM(J196:J204)</f>
        <v>24.713498774704615</v>
      </c>
      <c r="K206" s="311">
        <f t="shared" si="66"/>
        <v>20.844501225295389</v>
      </c>
      <c r="L206" s="311">
        <f t="shared" si="66"/>
        <v>45.558000000000007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4.4873943517140615E-2</v>
      </c>
      <c r="C213" s="302">
        <v>0.10820696731735031</v>
      </c>
      <c r="D213" s="302">
        <f>SUM(B213:C213)</f>
        <v>0.15308091083449094</v>
      </c>
      <c r="E213" s="303"/>
      <c r="F213" s="302">
        <v>8.2739632902195048E-2</v>
      </c>
      <c r="G213" s="302">
        <v>0.16219385698132846</v>
      </c>
      <c r="H213" s="302">
        <f>SUM(F213:G213)</f>
        <v>0.24493348988352351</v>
      </c>
      <c r="I213" s="303"/>
      <c r="J213" s="302">
        <v>7.2251191611289733E-2</v>
      </c>
      <c r="K213" s="302">
        <v>0.1504448625732116</v>
      </c>
      <c r="L213" s="302">
        <f>SUM(J213:K213)</f>
        <v>0.22269605418450134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8.2895592036860991E-2</v>
      </c>
      <c r="C214" s="302">
        <v>0.13900107747780385</v>
      </c>
      <c r="D214" s="302">
        <f t="shared" ref="D214:D221" si="67">SUM(B214:C214)</f>
        <v>0.22189666951466486</v>
      </c>
      <c r="E214" s="303"/>
      <c r="F214" s="302">
        <v>0.15359681586930421</v>
      </c>
      <c r="G214" s="302">
        <v>0.2265571140334118</v>
      </c>
      <c r="H214" s="302">
        <f t="shared" ref="H214:H221" si="68">SUM(F214:G214)</f>
        <v>0.38015392990271601</v>
      </c>
      <c r="I214" s="303"/>
      <c r="J214" s="302">
        <v>0.16583405180414629</v>
      </c>
      <c r="K214" s="302">
        <v>0.26315071676668184</v>
      </c>
      <c r="L214" s="302">
        <f t="shared" ref="L214:L221" si="69">SUM(J214:K214)</f>
        <v>0.42898476857082812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0.14798819393937543</v>
      </c>
      <c r="C215" s="302">
        <v>0.14108018679841169</v>
      </c>
      <c r="D215" s="302">
        <f t="shared" si="67"/>
        <v>0.28906838073778712</v>
      </c>
      <c r="E215" s="303"/>
      <c r="F215" s="302">
        <v>0.25630374288794983</v>
      </c>
      <c r="G215" s="302">
        <v>0.18605544603914115</v>
      </c>
      <c r="H215" s="302">
        <f t="shared" si="68"/>
        <v>0.44235918892709097</v>
      </c>
      <c r="I215" s="303"/>
      <c r="J215" s="302">
        <v>0.24570787224291057</v>
      </c>
      <c r="K215" s="302">
        <v>0.15721038789257194</v>
      </c>
      <c r="L215" s="302">
        <f t="shared" si="69"/>
        <v>0.40291826013548249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8.1220110430471254E-2</v>
      </c>
      <c r="C216" s="302">
        <v>2.390162100605563E-2</v>
      </c>
      <c r="D216" s="302">
        <f t="shared" si="67"/>
        <v>0.10512173143652688</v>
      </c>
      <c r="E216" s="303"/>
      <c r="F216" s="302">
        <v>0.10854241219266886</v>
      </c>
      <c r="G216" s="302">
        <v>4.1585263456757685E-2</v>
      </c>
      <c r="H216" s="302">
        <f t="shared" si="68"/>
        <v>0.15012767564942653</v>
      </c>
      <c r="I216" s="303"/>
      <c r="J216" s="302">
        <v>7.4504954696571743E-2</v>
      </c>
      <c r="K216" s="302">
        <v>3.3905142000998978E-2</v>
      </c>
      <c r="L216" s="302">
        <f t="shared" si="69"/>
        <v>0.10841009669757072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1.812809137592206E-2</v>
      </c>
      <c r="C217" s="302">
        <v>0.11715137958422372</v>
      </c>
      <c r="D217" s="302">
        <f t="shared" si="67"/>
        <v>0.13527947096014578</v>
      </c>
      <c r="E217" s="303"/>
      <c r="F217" s="302">
        <v>2.96630648150518E-2</v>
      </c>
      <c r="G217" s="302">
        <v>0.11966892947204494</v>
      </c>
      <c r="H217" s="302">
        <f t="shared" si="68"/>
        <v>0.14933199428709673</v>
      </c>
      <c r="I217" s="303"/>
      <c r="J217" s="302">
        <v>3.5780700457292113E-2</v>
      </c>
      <c r="K217" s="302">
        <v>0.10428734421008336</v>
      </c>
      <c r="L217" s="302">
        <f t="shared" si="69"/>
        <v>0.14006804466737546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4.0838530461299746E-2</v>
      </c>
      <c r="C218" s="302">
        <v>1.8815747287856177E-2</v>
      </c>
      <c r="D218" s="302">
        <f t="shared" si="67"/>
        <v>5.9654277749155923E-2</v>
      </c>
      <c r="E218" s="303"/>
      <c r="F218" s="302">
        <v>5.1257701775405826E-2</v>
      </c>
      <c r="G218" s="302">
        <v>2.9089258419942064E-2</v>
      </c>
      <c r="H218" s="302">
        <f t="shared" si="68"/>
        <v>8.0346960195347886E-2</v>
      </c>
      <c r="I218" s="303"/>
      <c r="J218" s="302">
        <v>4.1994532449321165E-2</v>
      </c>
      <c r="K218" s="302">
        <v>2.8811354309462876E-2</v>
      </c>
      <c r="L218" s="302">
        <f t="shared" si="69"/>
        <v>7.0805886758784048E-2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2.9107596823280006E-2</v>
      </c>
      <c r="C219" s="302">
        <v>2.7120411896740537E-2</v>
      </c>
      <c r="D219" s="302">
        <f t="shared" si="67"/>
        <v>5.6228008720020539E-2</v>
      </c>
      <c r="E219" s="303"/>
      <c r="F219" s="302">
        <v>3.7777840835424986E-2</v>
      </c>
      <c r="G219" s="302">
        <v>3.8240907645931417E-2</v>
      </c>
      <c r="H219" s="302">
        <f t="shared" si="68"/>
        <v>7.6018748481356396E-2</v>
      </c>
      <c r="I219" s="303"/>
      <c r="J219" s="302">
        <v>3.0013833831937144E-2</v>
      </c>
      <c r="K219" s="302">
        <v>4.0580855358940328E-2</v>
      </c>
      <c r="L219" s="302">
        <f t="shared" si="69"/>
        <v>7.0594689190877469E-2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5.0734693250257274E-3</v>
      </c>
      <c r="C220" s="302">
        <v>2.3430731994347816E-2</v>
      </c>
      <c r="D220" s="302">
        <f t="shared" si="67"/>
        <v>2.8504201319373541E-2</v>
      </c>
      <c r="E220" s="303"/>
      <c r="F220" s="302">
        <v>6.2798000050315658E-3</v>
      </c>
      <c r="G220" s="302">
        <v>3.6027079564370387E-2</v>
      </c>
      <c r="H220" s="302">
        <f t="shared" si="68"/>
        <v>4.2306879569401955E-2</v>
      </c>
      <c r="I220" s="303"/>
      <c r="J220" s="302">
        <v>4.3366632985168E-3</v>
      </c>
      <c r="K220" s="302">
        <v>2.9408813918336281E-2</v>
      </c>
      <c r="L220" s="302">
        <f t="shared" si="69"/>
        <v>3.374547721685308E-2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4.6979459948882613E-2</v>
      </c>
      <c r="C221" s="302">
        <v>8.3186888778951695E-2</v>
      </c>
      <c r="D221" s="302">
        <f t="shared" si="67"/>
        <v>0.13016634872783431</v>
      </c>
      <c r="E221" s="303"/>
      <c r="F221" s="302">
        <v>4.7478890143180123E-2</v>
      </c>
      <c r="G221" s="302">
        <v>0.10394224296086227</v>
      </c>
      <c r="H221" s="302">
        <f t="shared" si="68"/>
        <v>0.1514211331040424</v>
      </c>
      <c r="I221" s="303"/>
      <c r="J221" s="302">
        <v>4.1152698579658024E-2</v>
      </c>
      <c r="K221" s="302">
        <v>8.7624023998071232E-2</v>
      </c>
      <c r="L221" s="302">
        <f t="shared" si="69"/>
        <v>0.12877672257772926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0.49710498785825852</v>
      </c>
      <c r="C223" s="311">
        <f t="shared" ref="C223:D223" si="70">SUM(C213:C221)</f>
        <v>0.68189501214174153</v>
      </c>
      <c r="D223" s="311">
        <f t="shared" si="70"/>
        <v>1.179</v>
      </c>
      <c r="E223" s="311"/>
      <c r="F223" s="311">
        <f t="shared" ref="F223:H223" si="71">SUM(F213:F221)</f>
        <v>0.7736399014262122</v>
      </c>
      <c r="G223" s="311">
        <f t="shared" si="71"/>
        <v>0.94336009857379022</v>
      </c>
      <c r="H223" s="311">
        <f t="shared" si="71"/>
        <v>1.7170000000000025</v>
      </c>
      <c r="I223" s="311"/>
      <c r="J223" s="311">
        <f t="shared" ref="J223:L223" si="72">SUM(J213:J221)</f>
        <v>0.71157649897164343</v>
      </c>
      <c r="K223" s="311">
        <f t="shared" si="72"/>
        <v>0.89542350102835833</v>
      </c>
      <c r="L223" s="311">
        <f t="shared" si="72"/>
        <v>1.607000000000002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0.15286697752810477</v>
      </c>
      <c r="C230" s="302">
        <v>0.47828212051690194</v>
      </c>
      <c r="D230" s="302">
        <f>SUM(B230:C230)</f>
        <v>0.63114909804500674</v>
      </c>
      <c r="E230" s="303"/>
      <c r="F230" s="302">
        <v>0.13766640239095285</v>
      </c>
      <c r="G230" s="302">
        <v>0.39854239305507183</v>
      </c>
      <c r="H230" s="302">
        <f>SUM(F230:G230)</f>
        <v>0.53620879544602462</v>
      </c>
      <c r="I230" s="303"/>
      <c r="J230" s="302">
        <v>0.15116205501575355</v>
      </c>
      <c r="K230" s="302">
        <v>0.36984764319238439</v>
      </c>
      <c r="L230" s="302">
        <f>SUM(J230:K230)</f>
        <v>0.52100969820813792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0.28517848658925665</v>
      </c>
      <c r="C231" s="302">
        <v>1.363787697818478</v>
      </c>
      <c r="D231" s="302">
        <f t="shared" ref="D231:D238" si="73">SUM(B231:C231)</f>
        <v>1.6489661844077346</v>
      </c>
      <c r="E231" s="303"/>
      <c r="F231" s="302">
        <v>0.2835427648750754</v>
      </c>
      <c r="G231" s="302">
        <v>1.1915421623999283</v>
      </c>
      <c r="H231" s="302">
        <f t="shared" ref="H231:H238" si="74">SUM(F231:G231)</f>
        <v>1.4750849272750037</v>
      </c>
      <c r="I231" s="303"/>
      <c r="J231" s="302">
        <v>0.37703721714933341</v>
      </c>
      <c r="K231" s="302">
        <v>1.4751662073434944</v>
      </c>
      <c r="L231" s="302">
        <f t="shared" ref="L231:L238" si="75">SUM(J231:K231)</f>
        <v>1.8522034244928278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0.21965566833403835</v>
      </c>
      <c r="C232" s="302">
        <v>0.45468284151345417</v>
      </c>
      <c r="D232" s="302">
        <f t="shared" si="73"/>
        <v>0.67433850984749255</v>
      </c>
      <c r="E232" s="303"/>
      <c r="F232" s="302">
        <v>0.18784266363704979</v>
      </c>
      <c r="G232" s="302">
        <v>0.38204649915578287</v>
      </c>
      <c r="H232" s="302">
        <f t="shared" si="74"/>
        <v>0.56988916279283264</v>
      </c>
      <c r="I232" s="303"/>
      <c r="J232" s="302">
        <v>0.20787022189254908</v>
      </c>
      <c r="K232" s="302">
        <v>0.3556168930557243</v>
      </c>
      <c r="L232" s="302">
        <f t="shared" si="75"/>
        <v>0.56348711494827342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0.20648370021162168</v>
      </c>
      <c r="C233" s="302">
        <v>7.8339637026563089E-2</v>
      </c>
      <c r="D233" s="302">
        <f t="shared" si="73"/>
        <v>0.28482333723818476</v>
      </c>
      <c r="E233" s="303"/>
      <c r="F233" s="302">
        <v>0.13095016247197905</v>
      </c>
      <c r="G233" s="302">
        <v>6.7488761515041337E-2</v>
      </c>
      <c r="H233" s="302">
        <f t="shared" si="74"/>
        <v>0.1984389239870204</v>
      </c>
      <c r="I233" s="303"/>
      <c r="J233" s="302">
        <v>0.10962148202778617</v>
      </c>
      <c r="K233" s="302">
        <v>7.1112061636458349E-2</v>
      </c>
      <c r="L233" s="302">
        <f t="shared" si="75"/>
        <v>0.18073354366424452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1.5862353306586006E-2</v>
      </c>
      <c r="C234" s="302">
        <v>0.32203894221058571</v>
      </c>
      <c r="D234" s="302">
        <f t="shared" si="73"/>
        <v>0.33790129551717174</v>
      </c>
      <c r="E234" s="303"/>
      <c r="F234" s="302">
        <v>1.3136505295991337E-2</v>
      </c>
      <c r="G234" s="302">
        <v>0.17391050201551345</v>
      </c>
      <c r="H234" s="302">
        <f t="shared" si="74"/>
        <v>0.18704700731150478</v>
      </c>
      <c r="I234" s="303"/>
      <c r="J234" s="302">
        <v>1.9753294495392024E-2</v>
      </c>
      <c r="K234" s="302">
        <v>0.16062891155155368</v>
      </c>
      <c r="L234" s="302">
        <f t="shared" si="75"/>
        <v>0.18038220604694571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6.655970839836145E-2</v>
      </c>
      <c r="C235" s="302">
        <v>6.3092851228941385E-2</v>
      </c>
      <c r="D235" s="302">
        <f t="shared" si="73"/>
        <v>0.12965255962730282</v>
      </c>
      <c r="E235" s="303"/>
      <c r="F235" s="302">
        <v>4.1471900598236494E-2</v>
      </c>
      <c r="G235" s="302">
        <v>4.9778002219459487E-2</v>
      </c>
      <c r="H235" s="302">
        <f t="shared" si="74"/>
        <v>9.1249902817695988E-2</v>
      </c>
      <c r="I235" s="303"/>
      <c r="J235" s="302">
        <v>4.9958863105874829E-2</v>
      </c>
      <c r="K235" s="302">
        <v>6.7449626484455696E-2</v>
      </c>
      <c r="L235" s="302">
        <f t="shared" si="75"/>
        <v>0.11740848959033053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9.5839251308910328E-2</v>
      </c>
      <c r="C236" s="302">
        <v>8.3235205625995692E-2</v>
      </c>
      <c r="D236" s="302">
        <f t="shared" si="73"/>
        <v>0.17907445693490603</v>
      </c>
      <c r="E236" s="303"/>
      <c r="F236" s="302">
        <v>5.5475218354626057E-2</v>
      </c>
      <c r="G236" s="302">
        <v>6.0128474568726713E-2</v>
      </c>
      <c r="H236" s="302">
        <f t="shared" si="74"/>
        <v>0.11560369292335276</v>
      </c>
      <c r="I236" s="303"/>
      <c r="J236" s="302">
        <v>5.8545706866338476E-2</v>
      </c>
      <c r="K236" s="302">
        <v>7.9744371421761689E-2</v>
      </c>
      <c r="L236" s="302">
        <f t="shared" si="75"/>
        <v>0.13829007828810017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1.5627230927145078E-2</v>
      </c>
      <c r="C237" s="302">
        <v>4.9715839456170016E-2</v>
      </c>
      <c r="D237" s="302">
        <f t="shared" si="73"/>
        <v>6.5343070383315091E-2</v>
      </c>
      <c r="E237" s="303"/>
      <c r="F237" s="302">
        <v>8.1911949047236247E-3</v>
      </c>
      <c r="G237" s="302">
        <v>3.571182188392015E-2</v>
      </c>
      <c r="H237" s="302">
        <f t="shared" si="74"/>
        <v>4.3903016788643778E-2</v>
      </c>
      <c r="I237" s="303"/>
      <c r="J237" s="302">
        <v>1.0495536091594641E-2</v>
      </c>
      <c r="K237" s="302">
        <v>4.1228947480109031E-2</v>
      </c>
      <c r="L237" s="302">
        <f t="shared" si="75"/>
        <v>5.1724483571703672E-2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6.803716998452955E-2</v>
      </c>
      <c r="C238" s="302">
        <v>9.3714318014346251E-2</v>
      </c>
      <c r="D238" s="302">
        <f t="shared" si="73"/>
        <v>0.16175148799887579</v>
      </c>
      <c r="E238" s="303"/>
      <c r="F238" s="302">
        <v>2.7041552936648817E-2</v>
      </c>
      <c r="G238" s="302">
        <v>4.5533017721267034E-2</v>
      </c>
      <c r="H238" s="302">
        <f t="shared" si="74"/>
        <v>7.2574570657915852E-2</v>
      </c>
      <c r="I238" s="303"/>
      <c r="J238" s="302">
        <v>4.0504034068426578E-2</v>
      </c>
      <c r="K238" s="302">
        <v>4.1256927121004983E-2</v>
      </c>
      <c r="L238" s="302">
        <f t="shared" si="75"/>
        <v>8.1760961189431561E-2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1.1261105465885537</v>
      </c>
      <c r="C240" s="311">
        <f t="shared" ref="C240:D240" si="76">SUM(C230:C238)</f>
        <v>2.9868894534114356</v>
      </c>
      <c r="D240" s="311">
        <f t="shared" si="76"/>
        <v>4.1129999999999907</v>
      </c>
      <c r="E240" s="311"/>
      <c r="F240" s="311">
        <f t="shared" ref="F240:H240" si="77">SUM(F230:F238)</f>
        <v>0.88531836546528331</v>
      </c>
      <c r="G240" s="311">
        <f t="shared" si="77"/>
        <v>2.4046816345347111</v>
      </c>
      <c r="H240" s="311">
        <f t="shared" si="77"/>
        <v>3.2899999999999943</v>
      </c>
      <c r="I240" s="311"/>
      <c r="J240" s="311">
        <f t="shared" ref="J240:L240" si="78">SUM(J230:J238)</f>
        <v>1.0249484107130489</v>
      </c>
      <c r="K240" s="311">
        <f t="shared" si="78"/>
        <v>2.6620515892869467</v>
      </c>
      <c r="L240" s="311">
        <f t="shared" si="78"/>
        <v>3.6869999999999949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0.15971040670313985</v>
      </c>
      <c r="C247" s="302">
        <v>0.32292816473091102</v>
      </c>
      <c r="D247" s="302">
        <f>SUM(B247:C247)</f>
        <v>0.48263857143405087</v>
      </c>
      <c r="E247" s="303"/>
      <c r="F247" s="302">
        <v>0.21724268070393274</v>
      </c>
      <c r="G247" s="302">
        <v>0.35641760160414993</v>
      </c>
      <c r="H247" s="302">
        <f>SUM(F247:G247)</f>
        <v>0.57366028230808264</v>
      </c>
      <c r="I247" s="303"/>
      <c r="J247" s="302">
        <v>0.21669191624649395</v>
      </c>
      <c r="K247" s="302">
        <v>0.28636139111292036</v>
      </c>
      <c r="L247" s="302">
        <f>SUM(J247:K247)</f>
        <v>0.50305330735941434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0.18751829273131823</v>
      </c>
      <c r="C248" s="302">
        <v>0.36764228710249713</v>
      </c>
      <c r="D248" s="302">
        <f t="shared" ref="D248:D255" si="79">SUM(B248:C248)</f>
        <v>0.55516057983381539</v>
      </c>
      <c r="E248" s="303"/>
      <c r="F248" s="302">
        <v>0.29170872361314831</v>
      </c>
      <c r="G248" s="302">
        <v>0.46172580437795802</v>
      </c>
      <c r="H248" s="302">
        <f t="shared" ref="H248:H255" si="80">SUM(F248:G248)</f>
        <v>0.75343452799110633</v>
      </c>
      <c r="I248" s="303"/>
      <c r="J248" s="302">
        <v>0.33351031045640706</v>
      </c>
      <c r="K248" s="302">
        <v>0.53378338764286359</v>
      </c>
      <c r="L248" s="302">
        <f t="shared" ref="L248:L255" si="81">SUM(J248:K248)</f>
        <v>0.8672936980992707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0.2554753403232265</v>
      </c>
      <c r="C249" s="302">
        <v>0.3720999674590843</v>
      </c>
      <c r="D249" s="302">
        <f t="shared" si="79"/>
        <v>0.62757530778231074</v>
      </c>
      <c r="E249" s="303"/>
      <c r="F249" s="302">
        <v>0.32711754532281917</v>
      </c>
      <c r="G249" s="302">
        <v>0.40573424978335937</v>
      </c>
      <c r="H249" s="302">
        <f t="shared" si="80"/>
        <v>0.73285179510617859</v>
      </c>
      <c r="I249" s="303"/>
      <c r="J249" s="302">
        <v>0.32638940774714092</v>
      </c>
      <c r="K249" s="302">
        <v>0.34252871540144247</v>
      </c>
      <c r="L249" s="302">
        <f t="shared" si="81"/>
        <v>0.66891812314858345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0.60010624804387847</v>
      </c>
      <c r="C250" s="302">
        <v>0.20402762447893735</v>
      </c>
      <c r="D250" s="302">
        <f t="shared" si="79"/>
        <v>0.80413387252281576</v>
      </c>
      <c r="E250" s="303"/>
      <c r="F250" s="302">
        <v>0.60709671001620547</v>
      </c>
      <c r="G250" s="302">
        <v>0.22094238151419737</v>
      </c>
      <c r="H250" s="302">
        <f t="shared" si="80"/>
        <v>0.82803909153040278</v>
      </c>
      <c r="I250" s="303"/>
      <c r="J250" s="302">
        <v>0.46132892968026545</v>
      </c>
      <c r="K250" s="302">
        <v>0.20390103829192469</v>
      </c>
      <c r="L250" s="302">
        <f t="shared" si="81"/>
        <v>0.66522996797219014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7.3313839962284629E-3</v>
      </c>
      <c r="C251" s="302">
        <v>4.9380952092333195E-2</v>
      </c>
      <c r="D251" s="302">
        <f t="shared" si="79"/>
        <v>5.671233608856166E-2</v>
      </c>
      <c r="E251" s="303"/>
      <c r="F251" s="302">
        <v>8.6698865740893714E-3</v>
      </c>
      <c r="G251" s="302">
        <v>3.156852389895682E-2</v>
      </c>
      <c r="H251" s="302">
        <f t="shared" si="80"/>
        <v>4.0238410473046188E-2</v>
      </c>
      <c r="I251" s="303"/>
      <c r="J251" s="302">
        <v>1.0355613081610256E-2</v>
      </c>
      <c r="K251" s="302">
        <v>2.5317801553978805E-2</v>
      </c>
      <c r="L251" s="302">
        <f t="shared" si="81"/>
        <v>3.5673414635589061E-2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8.9867460647508769E-3</v>
      </c>
      <c r="C252" s="302">
        <v>1.1585556576489252E-2</v>
      </c>
      <c r="D252" s="302">
        <f t="shared" si="79"/>
        <v>2.0572302641240131E-2</v>
      </c>
      <c r="E252" s="303"/>
      <c r="F252" s="302">
        <v>1.1775327135384902E-2</v>
      </c>
      <c r="G252" s="302">
        <v>1.173885070576723E-2</v>
      </c>
      <c r="H252" s="302">
        <f t="shared" si="80"/>
        <v>2.3514177841152131E-2</v>
      </c>
      <c r="I252" s="303"/>
      <c r="J252" s="302">
        <v>1.1438475853179472E-2</v>
      </c>
      <c r="K252" s="302">
        <v>1.2894489631418263E-2</v>
      </c>
      <c r="L252" s="302">
        <f t="shared" si="81"/>
        <v>2.4332965484597735E-2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0.12880859039577108</v>
      </c>
      <c r="C253" s="302">
        <v>7.6545893966648432E-2</v>
      </c>
      <c r="D253" s="302">
        <f t="shared" si="79"/>
        <v>0.20535448436241951</v>
      </c>
      <c r="E253" s="303"/>
      <c r="F253" s="302">
        <v>0.14584717439767292</v>
      </c>
      <c r="G253" s="302">
        <v>6.942025230414306E-2</v>
      </c>
      <c r="H253" s="302">
        <f t="shared" si="80"/>
        <v>0.21526742670181598</v>
      </c>
      <c r="I253" s="303"/>
      <c r="J253" s="302">
        <v>0.12583051270184092</v>
      </c>
      <c r="K253" s="302">
        <v>6.9630896684967913E-2</v>
      </c>
      <c r="L253" s="302">
        <f t="shared" si="81"/>
        <v>0.19546140938680884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5.8697665373175969E-3</v>
      </c>
      <c r="C254" s="302">
        <v>1.7509595243007374E-2</v>
      </c>
      <c r="D254" s="302">
        <f t="shared" si="79"/>
        <v>2.3379361780324973E-2</v>
      </c>
      <c r="E254" s="303"/>
      <c r="F254" s="302">
        <v>5.0050118117408856E-3</v>
      </c>
      <c r="G254" s="302">
        <v>1.2748356174899918E-2</v>
      </c>
      <c r="H254" s="302">
        <f t="shared" si="80"/>
        <v>1.7753367986640803E-2</v>
      </c>
      <c r="I254" s="303"/>
      <c r="J254" s="302">
        <v>6.9927304729505641E-3</v>
      </c>
      <c r="K254" s="302">
        <v>1.2654760740986997E-2</v>
      </c>
      <c r="L254" s="302">
        <f t="shared" si="81"/>
        <v>1.9647491213937562E-2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1.9708399982132377E-2</v>
      </c>
      <c r="C255" s="302">
        <v>2.9764783572327033E-2</v>
      </c>
      <c r="D255" s="302">
        <f t="shared" si="79"/>
        <v>4.9473183554459413E-2</v>
      </c>
      <c r="E255" s="303"/>
      <c r="F255" s="302">
        <v>1.835510960397083E-2</v>
      </c>
      <c r="G255" s="302">
        <v>2.1885810457605195E-2</v>
      </c>
      <c r="H255" s="302">
        <f t="shared" si="80"/>
        <v>4.0240920061576022E-2</v>
      </c>
      <c r="I255" s="303"/>
      <c r="J255" s="302">
        <v>2.2693268552155473E-2</v>
      </c>
      <c r="K255" s="302">
        <v>1.9696354147455047E-2</v>
      </c>
      <c r="L255" s="302">
        <f t="shared" si="81"/>
        <v>4.2389622699610524E-2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1.3735151747777634</v>
      </c>
      <c r="C257" s="311">
        <f t="shared" ref="C257:D257" si="82">SUM(C247:C255)</f>
        <v>1.451484825222235</v>
      </c>
      <c r="D257" s="311">
        <f t="shared" si="82"/>
        <v>2.8249999999999984</v>
      </c>
      <c r="E257" s="311"/>
      <c r="F257" s="311">
        <f t="shared" ref="F257:H257" si="83">SUM(F247:F255)</f>
        <v>1.6328181691789647</v>
      </c>
      <c r="G257" s="311">
        <f t="shared" si="83"/>
        <v>1.5921818308210369</v>
      </c>
      <c r="H257" s="311">
        <f t="shared" si="83"/>
        <v>3.2250000000000014</v>
      </c>
      <c r="I257" s="311"/>
      <c r="J257" s="311">
        <f t="shared" ref="J257:L257" si="84">SUM(J247:J255)</f>
        <v>1.5152311647920438</v>
      </c>
      <c r="K257" s="311">
        <f t="shared" si="84"/>
        <v>1.5067688352079582</v>
      </c>
      <c r="L257" s="311">
        <f t="shared" si="84"/>
        <v>3.022000000000002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0.39894354274004012</v>
      </c>
      <c r="C264" s="302">
        <v>0.6120500424675609</v>
      </c>
      <c r="D264" s="302">
        <f>SUM(B264:C264)</f>
        <v>1.0109935852076011</v>
      </c>
      <c r="E264" s="303"/>
      <c r="F264" s="302">
        <v>0.53081115692569691</v>
      </c>
      <c r="G264" s="302">
        <v>0.77097223945960625</v>
      </c>
      <c r="H264" s="302">
        <f>SUM(F264:G264)</f>
        <v>1.3017833963853032</v>
      </c>
      <c r="I264" s="303"/>
      <c r="J264" s="302">
        <v>0.45820748711143872</v>
      </c>
      <c r="K264" s="302">
        <v>0.69523424920216492</v>
      </c>
      <c r="L264" s="302">
        <f>SUM(J264:K264)</f>
        <v>1.1534417363136036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0.33671007535168201</v>
      </c>
      <c r="C265" s="302">
        <v>0.33596109007281699</v>
      </c>
      <c r="D265" s="302">
        <f t="shared" ref="D265:D272" si="85">SUM(B265:C265)</f>
        <v>0.67267116542449901</v>
      </c>
      <c r="E265" s="303"/>
      <c r="F265" s="302">
        <v>0.57488650402069474</v>
      </c>
      <c r="G265" s="302">
        <v>0.53600875051075247</v>
      </c>
      <c r="H265" s="302">
        <f t="shared" ref="H265:H272" si="86">SUM(F265:G265)</f>
        <v>1.1108952545314472</v>
      </c>
      <c r="I265" s="303"/>
      <c r="J265" s="302">
        <v>0.54297682917629009</v>
      </c>
      <c r="K265" s="302">
        <v>0.50780316402700776</v>
      </c>
      <c r="L265" s="302">
        <f t="shared" ref="L265:L272" si="87">SUM(J265:K265)</f>
        <v>1.0507799932032977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0.35269589540192864</v>
      </c>
      <c r="C266" s="302">
        <v>0.31224232543859959</v>
      </c>
      <c r="D266" s="302">
        <f t="shared" si="85"/>
        <v>0.66493822084052823</v>
      </c>
      <c r="E266" s="303"/>
      <c r="F266" s="302">
        <v>0.53898443496978898</v>
      </c>
      <c r="G266" s="302">
        <v>0.41667273805516336</v>
      </c>
      <c r="H266" s="302">
        <f t="shared" si="86"/>
        <v>0.95565717302495234</v>
      </c>
      <c r="I266" s="303"/>
      <c r="J266" s="302">
        <v>0.61631046740531992</v>
      </c>
      <c r="K266" s="302">
        <v>0.36231973380288901</v>
      </c>
      <c r="L266" s="302">
        <f t="shared" si="87"/>
        <v>0.97863020120820887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0.93191260664733944</v>
      </c>
      <c r="C267" s="302">
        <v>8.1159572286701162E-2</v>
      </c>
      <c r="D267" s="302">
        <f t="shared" si="85"/>
        <v>1.0130721789340407</v>
      </c>
      <c r="E267" s="303"/>
      <c r="F267" s="302">
        <v>0.89907566698045871</v>
      </c>
      <c r="G267" s="302">
        <v>9.9909836564974E-2</v>
      </c>
      <c r="H267" s="302">
        <f t="shared" si="86"/>
        <v>0.9989855035454327</v>
      </c>
      <c r="I267" s="303"/>
      <c r="J267" s="302">
        <v>0.65364725425277215</v>
      </c>
      <c r="K267" s="302">
        <v>8.8477982550438442E-2</v>
      </c>
      <c r="L267" s="302">
        <f t="shared" si="87"/>
        <v>0.74212523680321063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9.1763817863069905E-2</v>
      </c>
      <c r="C268" s="302">
        <v>0.43037767332657967</v>
      </c>
      <c r="D268" s="302">
        <f t="shared" si="85"/>
        <v>0.52214149118964959</v>
      </c>
      <c r="E268" s="303"/>
      <c r="F268" s="302">
        <v>8.9418357801656842E-2</v>
      </c>
      <c r="G268" s="302">
        <v>0.34774011920869358</v>
      </c>
      <c r="H268" s="302">
        <f t="shared" si="86"/>
        <v>0.43715847701035043</v>
      </c>
      <c r="I268" s="303"/>
      <c r="J268" s="302">
        <v>0.12542809600226673</v>
      </c>
      <c r="K268" s="302">
        <v>0.31653418049574783</v>
      </c>
      <c r="L268" s="302">
        <f t="shared" si="87"/>
        <v>0.44196227649801456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0.12432128668129903</v>
      </c>
      <c r="C269" s="302">
        <v>8.481224298158925E-2</v>
      </c>
      <c r="D269" s="302">
        <f t="shared" si="85"/>
        <v>0.20913352966288828</v>
      </c>
      <c r="E269" s="303"/>
      <c r="F269" s="302">
        <v>0.14318587253732204</v>
      </c>
      <c r="G269" s="302">
        <v>9.1658741283842549E-2</v>
      </c>
      <c r="H269" s="302">
        <f t="shared" si="86"/>
        <v>0.23484461382116459</v>
      </c>
      <c r="I269" s="303"/>
      <c r="J269" s="302">
        <v>0.1466837973441214</v>
      </c>
      <c r="K269" s="302">
        <v>8.1929479601760044E-2</v>
      </c>
      <c r="L269" s="302">
        <f t="shared" si="87"/>
        <v>0.22861327694588146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0.38013456978840976</v>
      </c>
      <c r="C270" s="302">
        <v>0.17684041061302455</v>
      </c>
      <c r="D270" s="302">
        <f t="shared" si="85"/>
        <v>0.55697498040143434</v>
      </c>
      <c r="E270" s="303"/>
      <c r="F270" s="302">
        <v>0.38929269745900053</v>
      </c>
      <c r="G270" s="302">
        <v>0.15556035873727131</v>
      </c>
      <c r="H270" s="302">
        <f t="shared" si="86"/>
        <v>0.54485305619627189</v>
      </c>
      <c r="I270" s="303"/>
      <c r="J270" s="302">
        <v>0.33186288749213244</v>
      </c>
      <c r="K270" s="302">
        <v>0.129630144987225</v>
      </c>
      <c r="L270" s="302">
        <f t="shared" si="87"/>
        <v>0.46149303247935747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1.2991330426738727E-2</v>
      </c>
      <c r="C271" s="302">
        <v>7.35356126272948E-2</v>
      </c>
      <c r="D271" s="302">
        <f t="shared" si="85"/>
        <v>8.6526943054033523E-2</v>
      </c>
      <c r="E271" s="303"/>
      <c r="F271" s="302">
        <v>1.3071234689854773E-2</v>
      </c>
      <c r="G271" s="302">
        <v>7.9032039937513357E-2</v>
      </c>
      <c r="H271" s="302">
        <f t="shared" si="86"/>
        <v>9.2103274627368129E-2</v>
      </c>
      <c r="I271" s="303"/>
      <c r="J271" s="302">
        <v>1.9575258036804512E-2</v>
      </c>
      <c r="K271" s="302">
        <v>5.5834670174652712E-2</v>
      </c>
      <c r="L271" s="302">
        <f t="shared" si="87"/>
        <v>7.5409928211457228E-2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0.12383143857918169</v>
      </c>
      <c r="C272" s="302">
        <v>9.4716466706145544E-2</v>
      </c>
      <c r="D272" s="302">
        <f t="shared" si="85"/>
        <v>0.21854790528532725</v>
      </c>
      <c r="E272" s="303"/>
      <c r="F272" s="302">
        <v>9.3271645076864793E-2</v>
      </c>
      <c r="G272" s="302">
        <v>8.8447605780842056E-2</v>
      </c>
      <c r="H272" s="302">
        <f t="shared" si="86"/>
        <v>0.18171925085770685</v>
      </c>
      <c r="I272" s="303"/>
      <c r="J272" s="302">
        <v>8.9729368632587042E-2</v>
      </c>
      <c r="K272" s="302">
        <v>7.4814949704374883E-2</v>
      </c>
      <c r="L272" s="302">
        <f t="shared" si="87"/>
        <v>0.16454431833696193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2.7533045634796895</v>
      </c>
      <c r="C274" s="311">
        <f t="shared" ref="C274:D274" si="88">SUM(C264:C272)</f>
        <v>2.2016954365203123</v>
      </c>
      <c r="D274" s="311">
        <f t="shared" si="88"/>
        <v>4.9550000000000018</v>
      </c>
      <c r="E274" s="311"/>
      <c r="F274" s="311">
        <f t="shared" ref="F274:H274" si="89">SUM(F264:F272)</f>
        <v>3.2719975704613384</v>
      </c>
      <c r="G274" s="311">
        <f t="shared" si="89"/>
        <v>2.586002429538659</v>
      </c>
      <c r="H274" s="311">
        <f t="shared" si="89"/>
        <v>5.857999999999997</v>
      </c>
      <c r="I274" s="311"/>
      <c r="J274" s="311">
        <f t="shared" ref="J274:L274" si="90">SUM(J264:J272)</f>
        <v>2.9844214454537328</v>
      </c>
      <c r="K274" s="311">
        <f t="shared" si="90"/>
        <v>2.3125785545462607</v>
      </c>
      <c r="L274" s="311">
        <f t="shared" si="90"/>
        <v>5.2969999999999953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0.74790237477515753</v>
      </c>
      <c r="C281" s="302">
        <v>1.7794592251658423</v>
      </c>
      <c r="D281" s="302">
        <f>SUM(B281:C281)</f>
        <v>2.527361599941</v>
      </c>
      <c r="E281" s="303"/>
      <c r="F281" s="302">
        <v>1.0375256940976756</v>
      </c>
      <c r="G281" s="302">
        <v>1.5309391799392187</v>
      </c>
      <c r="H281" s="302">
        <f>SUM(F281:G281)</f>
        <v>2.5684648740368941</v>
      </c>
      <c r="I281" s="303"/>
      <c r="J281" s="302">
        <v>1.2539376805050531</v>
      </c>
      <c r="K281" s="302">
        <v>1.6215909322323279</v>
      </c>
      <c r="L281" s="302">
        <f>SUM(J281:K281)</f>
        <v>2.8755286127373809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1.9154127550105109</v>
      </c>
      <c r="C282" s="302">
        <v>4.7159258104737738</v>
      </c>
      <c r="D282" s="302">
        <f t="shared" ref="D282:D289" si="91">SUM(B282:C282)</f>
        <v>6.6313385654842847</v>
      </c>
      <c r="E282" s="303"/>
      <c r="F282" s="302">
        <v>2.6756546673694719</v>
      </c>
      <c r="G282" s="302">
        <v>4.1744924474999978</v>
      </c>
      <c r="H282" s="302">
        <f t="shared" ref="H282:H289" si="92">SUM(F282:G282)</f>
        <v>6.8501471148694701</v>
      </c>
      <c r="I282" s="303"/>
      <c r="J282" s="302">
        <v>3.642422523893226</v>
      </c>
      <c r="K282" s="302">
        <v>5.039513305399395</v>
      </c>
      <c r="L282" s="302">
        <f t="shared" ref="L282:L289" si="93">SUM(J282:K282)</f>
        <v>8.6819358292926214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1.390976610242284</v>
      </c>
      <c r="C283" s="302">
        <v>2.0165422301699341</v>
      </c>
      <c r="D283" s="302">
        <f t="shared" si="91"/>
        <v>3.4075188404122181</v>
      </c>
      <c r="E283" s="303"/>
      <c r="F283" s="302">
        <v>1.6784491552386862</v>
      </c>
      <c r="G283" s="302">
        <v>1.7656103703277894</v>
      </c>
      <c r="H283" s="302">
        <f t="shared" si="92"/>
        <v>3.4440595255664759</v>
      </c>
      <c r="I283" s="303"/>
      <c r="J283" s="302">
        <v>2.1953025158501887</v>
      </c>
      <c r="K283" s="302">
        <v>1.8464554648637881</v>
      </c>
      <c r="L283" s="302">
        <f t="shared" si="93"/>
        <v>4.0417579807139763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2.4139068959713423</v>
      </c>
      <c r="C284" s="302">
        <v>0.57088978485764963</v>
      </c>
      <c r="D284" s="302">
        <f t="shared" si="91"/>
        <v>2.9847966808289921</v>
      </c>
      <c r="E284" s="303"/>
      <c r="F284" s="302">
        <v>2.5314837532984158</v>
      </c>
      <c r="G284" s="302">
        <v>0.48998786660732263</v>
      </c>
      <c r="H284" s="302">
        <f t="shared" si="92"/>
        <v>3.0214716199057383</v>
      </c>
      <c r="I284" s="303"/>
      <c r="J284" s="302">
        <v>2.2538141092439985</v>
      </c>
      <c r="K284" s="302">
        <v>0.48433739103213913</v>
      </c>
      <c r="L284" s="302">
        <f t="shared" si="93"/>
        <v>2.7381515002761376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6.5243851424978086E-2</v>
      </c>
      <c r="C285" s="302">
        <v>0.62458993468510993</v>
      </c>
      <c r="D285" s="302">
        <f t="shared" si="91"/>
        <v>0.68983378611008805</v>
      </c>
      <c r="E285" s="303"/>
      <c r="F285" s="302">
        <v>7.5998293097409853E-2</v>
      </c>
      <c r="G285" s="302">
        <v>0.36009432305377026</v>
      </c>
      <c r="H285" s="302">
        <f t="shared" si="92"/>
        <v>0.43609261615118011</v>
      </c>
      <c r="I285" s="303"/>
      <c r="J285" s="302">
        <v>0.1426162690238641</v>
      </c>
      <c r="K285" s="302">
        <v>0.37147681330461274</v>
      </c>
      <c r="L285" s="302">
        <f t="shared" si="93"/>
        <v>0.51409308232847684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0.37562199006675862</v>
      </c>
      <c r="C286" s="302">
        <v>0.13791251643314567</v>
      </c>
      <c r="D286" s="302">
        <f t="shared" si="91"/>
        <v>0.51353450649990429</v>
      </c>
      <c r="E286" s="303"/>
      <c r="F286" s="302">
        <v>0.3392778771344781</v>
      </c>
      <c r="G286" s="302">
        <v>0.10124723400737484</v>
      </c>
      <c r="H286" s="302">
        <f t="shared" si="92"/>
        <v>0.44052511114185294</v>
      </c>
      <c r="I286" s="303"/>
      <c r="J286" s="302">
        <v>0.49083559996492077</v>
      </c>
      <c r="K286" s="302">
        <v>0.16653744921727678</v>
      </c>
      <c r="L286" s="302">
        <f t="shared" si="93"/>
        <v>0.65737304918219752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0.38776785980500833</v>
      </c>
      <c r="C287" s="302">
        <v>0.25495630020037274</v>
      </c>
      <c r="D287" s="302">
        <f t="shared" si="91"/>
        <v>0.64272416000538102</v>
      </c>
      <c r="E287" s="303"/>
      <c r="F287" s="302">
        <v>0.38298795598060031</v>
      </c>
      <c r="G287" s="302">
        <v>0.2032576714395454</v>
      </c>
      <c r="H287" s="302">
        <f t="shared" si="92"/>
        <v>0.58624562742014574</v>
      </c>
      <c r="I287" s="303"/>
      <c r="J287" s="302">
        <v>0.38485281152741402</v>
      </c>
      <c r="K287" s="302">
        <v>0.27220448402323688</v>
      </c>
      <c r="L287" s="302">
        <f t="shared" si="93"/>
        <v>0.65705729555065084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6.1783620090907911E-2</v>
      </c>
      <c r="C288" s="302">
        <v>0.27092546452239319</v>
      </c>
      <c r="D288" s="302">
        <f t="shared" si="91"/>
        <v>0.33270908461330112</v>
      </c>
      <c r="E288" s="303"/>
      <c r="F288" s="302">
        <v>5.9989864527952422E-2</v>
      </c>
      <c r="G288" s="302">
        <v>0.18000375154976797</v>
      </c>
      <c r="H288" s="302">
        <f t="shared" si="92"/>
        <v>0.23999361607772041</v>
      </c>
      <c r="I288" s="303"/>
      <c r="J288" s="302">
        <v>9.5783751118955901E-2</v>
      </c>
      <c r="K288" s="302">
        <v>0.19784324469954165</v>
      </c>
      <c r="L288" s="302">
        <f t="shared" si="93"/>
        <v>0.29362699581849755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0.2946886174026862</v>
      </c>
      <c r="C289" s="302">
        <v>0.33749415870215793</v>
      </c>
      <c r="D289" s="302">
        <f t="shared" si="91"/>
        <v>0.63218277610484419</v>
      </c>
      <c r="E289" s="303"/>
      <c r="F289" s="302">
        <v>0.26154691413574088</v>
      </c>
      <c r="G289" s="302">
        <v>0.22545298069476216</v>
      </c>
      <c r="H289" s="302">
        <f t="shared" si="92"/>
        <v>0.48699989483050304</v>
      </c>
      <c r="I289" s="303"/>
      <c r="J289" s="302">
        <v>0.42982365190196981</v>
      </c>
      <c r="K289" s="302">
        <v>0.28165200219811376</v>
      </c>
      <c r="L289" s="302">
        <f t="shared" si="93"/>
        <v>0.71147565410008351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7.6533045747896349</v>
      </c>
      <c r="C291" s="311">
        <f t="shared" ref="C291:D291" si="94">SUM(C281:C289)</f>
        <v>10.708695425210381</v>
      </c>
      <c r="D291" s="311">
        <f t="shared" si="94"/>
        <v>18.362000000000016</v>
      </c>
      <c r="E291" s="311"/>
      <c r="F291" s="311">
        <f t="shared" ref="F291:H291" si="95">SUM(F281:F289)</f>
        <v>9.0429141748804298</v>
      </c>
      <c r="G291" s="311">
        <f t="shared" si="95"/>
        <v>9.0310858251195469</v>
      </c>
      <c r="H291" s="311">
        <f t="shared" si="95"/>
        <v>18.073999999999977</v>
      </c>
      <c r="I291" s="311"/>
      <c r="J291" s="311">
        <f t="shared" ref="J291:L291" si="96">SUM(J281:J289)</f>
        <v>10.889388913029594</v>
      </c>
      <c r="K291" s="311">
        <f t="shared" si="96"/>
        <v>10.281611086970431</v>
      </c>
      <c r="L291" s="311">
        <f t="shared" si="96"/>
        <v>21.171000000000021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0.46388788761139077</v>
      </c>
      <c r="C298" s="302">
        <v>0.97444184255938548</v>
      </c>
      <c r="D298" s="302">
        <f>SUM(B298:C298)</f>
        <v>1.4383297301707763</v>
      </c>
      <c r="E298" s="303"/>
      <c r="F298" s="302">
        <v>0.62339248306815598</v>
      </c>
      <c r="G298" s="302">
        <v>1.0718372119283173</v>
      </c>
      <c r="H298" s="302">
        <f>SUM(F298:G298)</f>
        <v>1.6952296949964731</v>
      </c>
      <c r="I298" s="303"/>
      <c r="J298" s="302">
        <v>0.72893132013726247</v>
      </c>
      <c r="K298" s="302">
        <v>1.3955799749307516</v>
      </c>
      <c r="L298" s="302">
        <f>SUM(J298:K298)</f>
        <v>2.1245112950680141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0.7120956816938856</v>
      </c>
      <c r="C299" s="302">
        <v>0.82932872634031352</v>
      </c>
      <c r="D299" s="302">
        <f t="shared" ref="D299:D306" si="97">SUM(B299:C299)</f>
        <v>1.541424408034199</v>
      </c>
      <c r="E299" s="303"/>
      <c r="F299" s="302">
        <v>0.94153580293792882</v>
      </c>
      <c r="G299" s="302">
        <v>0.98554903792671644</v>
      </c>
      <c r="H299" s="302">
        <f t="shared" ref="H299:H306" si="98">SUM(F299:G299)</f>
        <v>1.9270848408646453</v>
      </c>
      <c r="I299" s="303"/>
      <c r="J299" s="302">
        <v>1.3275257826327629</v>
      </c>
      <c r="K299" s="302">
        <v>1.5792120418522344</v>
      </c>
      <c r="L299" s="302">
        <f t="shared" ref="L299:L306" si="99">SUM(J299:K299)</f>
        <v>2.9067378244849973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0.9263705656421074</v>
      </c>
      <c r="C300" s="302">
        <v>1.1860540709546044</v>
      </c>
      <c r="D300" s="302">
        <f t="shared" si="97"/>
        <v>2.1124246365967116</v>
      </c>
      <c r="E300" s="303"/>
      <c r="F300" s="302">
        <v>1.1547357284004638</v>
      </c>
      <c r="G300" s="302">
        <v>1.3061398339653005</v>
      </c>
      <c r="H300" s="302">
        <f t="shared" si="98"/>
        <v>2.4608755623657643</v>
      </c>
      <c r="I300" s="303"/>
      <c r="J300" s="302">
        <v>1.6207012323952816</v>
      </c>
      <c r="K300" s="302">
        <v>1.6017285666372942</v>
      </c>
      <c r="L300" s="302">
        <f t="shared" si="99"/>
        <v>3.2224297990325761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1.4434965486832216</v>
      </c>
      <c r="C301" s="302">
        <v>0.35961126893114259</v>
      </c>
      <c r="D301" s="302">
        <f t="shared" si="97"/>
        <v>1.8031078176143642</v>
      </c>
      <c r="E301" s="303"/>
      <c r="F301" s="302">
        <v>1.4338124374930914</v>
      </c>
      <c r="G301" s="302">
        <v>0.35377367574346924</v>
      </c>
      <c r="H301" s="302">
        <f t="shared" si="98"/>
        <v>1.7875861132365607</v>
      </c>
      <c r="I301" s="303"/>
      <c r="J301" s="302">
        <v>1.7394294620686419</v>
      </c>
      <c r="K301" s="302">
        <v>0.50580959659862035</v>
      </c>
      <c r="L301" s="302">
        <f t="shared" si="99"/>
        <v>2.2452390586672624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9.7680218631081089E-2</v>
      </c>
      <c r="C302" s="302">
        <v>0.6353527664785622</v>
      </c>
      <c r="D302" s="302">
        <f t="shared" si="97"/>
        <v>0.73303298510964332</v>
      </c>
      <c r="E302" s="303"/>
      <c r="F302" s="302">
        <v>0.12168446923159978</v>
      </c>
      <c r="G302" s="302">
        <v>0.49501929679127321</v>
      </c>
      <c r="H302" s="302">
        <f t="shared" si="98"/>
        <v>0.61670376602287302</v>
      </c>
      <c r="I302" s="303"/>
      <c r="J302" s="302">
        <v>0.21386013330130343</v>
      </c>
      <c r="K302" s="302">
        <v>0.58572782391155542</v>
      </c>
      <c r="L302" s="302">
        <f t="shared" si="99"/>
        <v>0.7995879572128588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1.0081423855315481</v>
      </c>
      <c r="C303" s="302">
        <v>0.36900944592470597</v>
      </c>
      <c r="D303" s="302">
        <f t="shared" si="97"/>
        <v>1.3771518314562541</v>
      </c>
      <c r="E303" s="303"/>
      <c r="F303" s="302">
        <v>1.0305982587794655</v>
      </c>
      <c r="G303" s="302">
        <v>0.37504767594993915</v>
      </c>
      <c r="H303" s="302">
        <f t="shared" si="98"/>
        <v>1.4056459347294048</v>
      </c>
      <c r="I303" s="303"/>
      <c r="J303" s="302">
        <v>1.2906805777628505</v>
      </c>
      <c r="K303" s="302">
        <v>0.55484779632779446</v>
      </c>
      <c r="L303" s="302">
        <f t="shared" si="99"/>
        <v>1.845528374090645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0.4941576901625831</v>
      </c>
      <c r="C304" s="302">
        <v>0.47143843302044108</v>
      </c>
      <c r="D304" s="302">
        <f t="shared" si="97"/>
        <v>0.96559612318302412</v>
      </c>
      <c r="E304" s="303"/>
      <c r="F304" s="302">
        <v>0.50373984863811661</v>
      </c>
      <c r="G304" s="302">
        <v>0.40677890610124884</v>
      </c>
      <c r="H304" s="302">
        <f t="shared" si="98"/>
        <v>0.91051875473936539</v>
      </c>
      <c r="I304" s="303"/>
      <c r="J304" s="302">
        <v>0.69407585570856989</v>
      </c>
      <c r="K304" s="302">
        <v>0.57397809062599869</v>
      </c>
      <c r="L304" s="302">
        <f t="shared" si="99"/>
        <v>1.2680539463345686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0.13287256264800845</v>
      </c>
      <c r="C305" s="302">
        <v>0.72333846032819282</v>
      </c>
      <c r="D305" s="302">
        <f t="shared" si="97"/>
        <v>0.85621102297620122</v>
      </c>
      <c r="E305" s="303"/>
      <c r="F305" s="302">
        <v>0.11304204695308284</v>
      </c>
      <c r="G305" s="302">
        <v>0.57884630406917326</v>
      </c>
      <c r="H305" s="302">
        <f t="shared" si="98"/>
        <v>0.6918883510222561</v>
      </c>
      <c r="I305" s="303"/>
      <c r="J305" s="302">
        <v>0.20211925754267224</v>
      </c>
      <c r="K305" s="302">
        <v>0.69686967204538786</v>
      </c>
      <c r="L305" s="302">
        <f t="shared" si="99"/>
        <v>0.89898892958806009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1.8397309211442348</v>
      </c>
      <c r="C306" s="302">
        <v>3.4729905237145933</v>
      </c>
      <c r="D306" s="302">
        <f t="shared" si="97"/>
        <v>5.3127214448588278</v>
      </c>
      <c r="E306" s="303"/>
      <c r="F306" s="302">
        <v>1.5757468929998206</v>
      </c>
      <c r="G306" s="302">
        <v>2.661720089022853</v>
      </c>
      <c r="H306" s="302">
        <f t="shared" si="98"/>
        <v>4.2374669820226734</v>
      </c>
      <c r="I306" s="303"/>
      <c r="J306" s="302">
        <v>2.1271323098797201</v>
      </c>
      <c r="K306" s="302">
        <v>3.4317905056412878</v>
      </c>
      <c r="L306" s="302">
        <f t="shared" si="99"/>
        <v>5.558922815521008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7.1184344617480608</v>
      </c>
      <c r="C308" s="311">
        <f t="shared" ref="C308:D308" si="100">SUM(C298:C306)</f>
        <v>9.0215655382519397</v>
      </c>
      <c r="D308" s="311">
        <f t="shared" si="100"/>
        <v>16.14</v>
      </c>
      <c r="E308" s="311"/>
      <c r="F308" s="311">
        <f t="shared" ref="F308:H308" si="101">SUM(F298:F306)</f>
        <v>7.4982879685017245</v>
      </c>
      <c r="G308" s="311">
        <f t="shared" si="101"/>
        <v>8.2347120314982902</v>
      </c>
      <c r="H308" s="311">
        <f t="shared" si="101"/>
        <v>15.733000000000015</v>
      </c>
      <c r="I308" s="311"/>
      <c r="J308" s="311">
        <f t="shared" ref="J308:L308" si="102">SUM(J298:J306)</f>
        <v>9.944455931429065</v>
      </c>
      <c r="K308" s="311">
        <f t="shared" si="102"/>
        <v>10.925544068570925</v>
      </c>
      <c r="L308" s="311">
        <f t="shared" si="102"/>
        <v>20.86999999999999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0.26710282860849155</v>
      </c>
      <c r="C315" s="302">
        <v>0.52834098561398968</v>
      </c>
      <c r="D315" s="302">
        <f>SUM(B315:C315)</f>
        <v>0.79544381422248123</v>
      </c>
      <c r="E315" s="303"/>
      <c r="F315" s="302">
        <v>0.3298617402934429</v>
      </c>
      <c r="G315" s="302">
        <v>0.58832682850658491</v>
      </c>
      <c r="H315" s="302">
        <f>SUM(F315:G315)</f>
        <v>0.91818856880002775</v>
      </c>
      <c r="I315" s="303"/>
      <c r="J315" s="302">
        <v>0.35880105906884935</v>
      </c>
      <c r="K315" s="302">
        <v>0.55922920804516729</v>
      </c>
      <c r="L315" s="302">
        <f>SUM(J315:K315)</f>
        <v>0.91803026711401658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1.0937564566379097</v>
      </c>
      <c r="C316" s="302">
        <v>0.94317606693107559</v>
      </c>
      <c r="D316" s="302">
        <f t="shared" ref="D316:D323" si="103">SUM(B316:C316)</f>
        <v>2.0369325235689852</v>
      </c>
      <c r="E316" s="303"/>
      <c r="F316" s="302">
        <v>1.3596206079956243</v>
      </c>
      <c r="G316" s="302">
        <v>1.1799677295991642</v>
      </c>
      <c r="H316" s="302">
        <f t="shared" ref="H316:H323" si="104">SUM(F316:G316)</f>
        <v>2.5395883375947887</v>
      </c>
      <c r="I316" s="303"/>
      <c r="J316" s="302">
        <v>1.5265192165014341</v>
      </c>
      <c r="K316" s="302">
        <v>1.4452711966555212</v>
      </c>
      <c r="L316" s="302">
        <f t="shared" ref="L316:L323" si="105">SUM(J316:K316)</f>
        <v>2.9717904131569552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0.98251130514014062</v>
      </c>
      <c r="C317" s="302">
        <v>1.264280345007704</v>
      </c>
      <c r="D317" s="302">
        <f t="shared" si="103"/>
        <v>2.2467916501478449</v>
      </c>
      <c r="E317" s="303"/>
      <c r="F317" s="302">
        <v>1.1109779346240394</v>
      </c>
      <c r="G317" s="302">
        <v>1.3534488276664252</v>
      </c>
      <c r="H317" s="302">
        <f t="shared" si="104"/>
        <v>2.4644267622904645</v>
      </c>
      <c r="I317" s="303"/>
      <c r="J317" s="302">
        <v>1.3583501892673895</v>
      </c>
      <c r="K317" s="302">
        <v>1.1533132610593166</v>
      </c>
      <c r="L317" s="302">
        <f t="shared" si="105"/>
        <v>2.5116634503267061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1.6966233406304392</v>
      </c>
      <c r="C318" s="302">
        <v>0.51401996286068741</v>
      </c>
      <c r="D318" s="302">
        <f t="shared" si="103"/>
        <v>2.2106433034911266</v>
      </c>
      <c r="E318" s="303"/>
      <c r="F318" s="302">
        <v>1.5172106886319447</v>
      </c>
      <c r="G318" s="302">
        <v>0.51637786786967454</v>
      </c>
      <c r="H318" s="302">
        <f t="shared" si="104"/>
        <v>2.0335885565016194</v>
      </c>
      <c r="I318" s="303"/>
      <c r="J318" s="302">
        <v>1.1847138876896119</v>
      </c>
      <c r="K318" s="302">
        <v>0.47448129033972553</v>
      </c>
      <c r="L318" s="302">
        <f t="shared" si="105"/>
        <v>1.6591951780293375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2.1953026347855554E-2</v>
      </c>
      <c r="C319" s="302">
        <v>0.18459801031073556</v>
      </c>
      <c r="D319" s="302">
        <f t="shared" si="103"/>
        <v>0.20655103665859112</v>
      </c>
      <c r="E319" s="303"/>
      <c r="F319" s="302">
        <v>2.2919091895429688E-2</v>
      </c>
      <c r="G319" s="302">
        <v>0.1449654133764498</v>
      </c>
      <c r="H319" s="302">
        <f t="shared" si="104"/>
        <v>0.16788450527187948</v>
      </c>
      <c r="I319" s="303"/>
      <c r="J319" s="302">
        <v>4.7293826838344384E-2</v>
      </c>
      <c r="K319" s="302">
        <v>0.13838222874867387</v>
      </c>
      <c r="L319" s="302">
        <f t="shared" si="105"/>
        <v>0.18567605558701825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0.43728958289476411</v>
      </c>
      <c r="C320" s="302">
        <v>9.1822688810954151E-2</v>
      </c>
      <c r="D320" s="302">
        <f t="shared" si="103"/>
        <v>0.52911227170571828</v>
      </c>
      <c r="E320" s="303"/>
      <c r="F320" s="302">
        <v>0.40663271833077191</v>
      </c>
      <c r="G320" s="302">
        <v>9.2603103188038299E-2</v>
      </c>
      <c r="H320" s="302">
        <f t="shared" si="104"/>
        <v>0.49923582151881019</v>
      </c>
      <c r="I320" s="303"/>
      <c r="J320" s="302">
        <v>0.40598662868495494</v>
      </c>
      <c r="K320" s="302">
        <v>0.11498753694376981</v>
      </c>
      <c r="L320" s="302">
        <f t="shared" si="105"/>
        <v>0.52097416562872478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0.15012182553455661</v>
      </c>
      <c r="C321" s="302">
        <v>7.7167738775753614E-2</v>
      </c>
      <c r="D321" s="302">
        <f t="shared" si="103"/>
        <v>0.22728956431031022</v>
      </c>
      <c r="E321" s="303"/>
      <c r="F321" s="302">
        <v>0.14909141828722611</v>
      </c>
      <c r="G321" s="302">
        <v>7.2787234318461652E-2</v>
      </c>
      <c r="H321" s="302">
        <f t="shared" si="104"/>
        <v>0.22187865260568776</v>
      </c>
      <c r="I321" s="303"/>
      <c r="J321" s="302">
        <v>0.14641193834329302</v>
      </c>
      <c r="K321" s="302">
        <v>9.0352452776687922E-2</v>
      </c>
      <c r="L321" s="302">
        <f t="shared" si="105"/>
        <v>0.23676439111998093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1.6019219101273938E-2</v>
      </c>
      <c r="C322" s="302">
        <v>0.13791833103472623</v>
      </c>
      <c r="D322" s="302">
        <f t="shared" si="103"/>
        <v>0.15393755013600016</v>
      </c>
      <c r="E322" s="303"/>
      <c r="F322" s="302">
        <v>1.3255691771717249E-2</v>
      </c>
      <c r="G322" s="302">
        <v>0.10797628265718835</v>
      </c>
      <c r="H322" s="302">
        <f t="shared" si="104"/>
        <v>0.1212319744289056</v>
      </c>
      <c r="I322" s="303"/>
      <c r="J322" s="302">
        <v>2.7467271311184649E-2</v>
      </c>
      <c r="K322" s="302">
        <v>0.10501071287194347</v>
      </c>
      <c r="L322" s="302">
        <f t="shared" si="105"/>
        <v>0.13247798418312812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0.15184627663754902</v>
      </c>
      <c r="C323" s="302">
        <v>0.1884520091213821</v>
      </c>
      <c r="D323" s="302">
        <f t="shared" si="103"/>
        <v>0.34029828575893112</v>
      </c>
      <c r="E323" s="303"/>
      <c r="F323" s="302">
        <v>0.15791365211301067</v>
      </c>
      <c r="G323" s="302">
        <v>0.14006316887478681</v>
      </c>
      <c r="H323" s="302">
        <f t="shared" si="104"/>
        <v>0.29797682098779749</v>
      </c>
      <c r="I323" s="303"/>
      <c r="J323" s="302">
        <v>0.16464638367545079</v>
      </c>
      <c r="K323" s="302">
        <v>0.12278171117868721</v>
      </c>
      <c r="L323" s="302">
        <f t="shared" si="105"/>
        <v>0.28742809485413801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4.8172238615329803</v>
      </c>
      <c r="C325" s="311">
        <f t="shared" ref="C325:D325" si="106">SUM(C315:C323)</f>
        <v>3.9297761384670085</v>
      </c>
      <c r="D325" s="311">
        <f t="shared" si="106"/>
        <v>8.7469999999999875</v>
      </c>
      <c r="E325" s="311"/>
      <c r="F325" s="311">
        <f t="shared" ref="F325:H325" si="107">SUM(F315:F323)</f>
        <v>5.0674835439432071</v>
      </c>
      <c r="G325" s="311">
        <f t="shared" si="107"/>
        <v>4.1965164560567736</v>
      </c>
      <c r="H325" s="311">
        <f t="shared" si="107"/>
        <v>9.2639999999999816</v>
      </c>
      <c r="I325" s="311"/>
      <c r="J325" s="311">
        <f t="shared" ref="J325:L325" si="108">SUM(J315:J323)</f>
        <v>5.2201904013805134</v>
      </c>
      <c r="K325" s="311">
        <f t="shared" si="108"/>
        <v>4.2038095986194923</v>
      </c>
      <c r="L325" s="311">
        <f t="shared" si="108"/>
        <v>9.4240000000000048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0.25756396136664284</v>
      </c>
      <c r="C332" s="302">
        <v>0.29529854071361517</v>
      </c>
      <c r="D332" s="302">
        <f>SUM(B332:C332)</f>
        <v>0.552862502080258</v>
      </c>
      <c r="E332" s="303"/>
      <c r="F332" s="302">
        <v>0.30133605930113311</v>
      </c>
      <c r="G332" s="302">
        <v>0.23294536352806447</v>
      </c>
      <c r="H332" s="302">
        <f>SUM(F332:G332)</f>
        <v>0.53428142282919755</v>
      </c>
      <c r="I332" s="303"/>
      <c r="J332" s="302">
        <v>0.36884015411006782</v>
      </c>
      <c r="K332" s="302">
        <v>0.22506753484832376</v>
      </c>
      <c r="L332" s="302">
        <f>SUM(J332:K332)</f>
        <v>0.59390768895839163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6.7537569909426063</v>
      </c>
      <c r="C333" s="302">
        <v>4.5059171967034217</v>
      </c>
      <c r="D333" s="302">
        <f t="shared" ref="D333:D340" si="109">SUM(B333:C333)</f>
        <v>11.259674187646027</v>
      </c>
      <c r="E333" s="303"/>
      <c r="F333" s="302">
        <v>7.302903508744456</v>
      </c>
      <c r="G333" s="302">
        <v>3.9110894880947566</v>
      </c>
      <c r="H333" s="302">
        <f t="shared" ref="H333:H340" si="110">SUM(F333:G333)</f>
        <v>11.213992996839213</v>
      </c>
      <c r="I333" s="303"/>
      <c r="J333" s="302">
        <v>8.4524332788181358</v>
      </c>
      <c r="K333" s="302">
        <v>4.5120482102365473</v>
      </c>
      <c r="L333" s="302">
        <f t="shared" ref="L333:L340" si="111">SUM(J333:K333)</f>
        <v>12.964481489054684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1.119165520321701</v>
      </c>
      <c r="C334" s="302">
        <v>0.66772774483259556</v>
      </c>
      <c r="D334" s="302">
        <f t="shared" si="109"/>
        <v>1.7868932651542966</v>
      </c>
      <c r="E334" s="303"/>
      <c r="F334" s="302">
        <v>1.1231727593249545</v>
      </c>
      <c r="G334" s="302">
        <v>0.52023764733517508</v>
      </c>
      <c r="H334" s="302">
        <f t="shared" si="110"/>
        <v>1.6434104066601296</v>
      </c>
      <c r="I334" s="303"/>
      <c r="J334" s="302">
        <v>1.6581117402361436</v>
      </c>
      <c r="K334" s="302">
        <v>0.46111204966188202</v>
      </c>
      <c r="L334" s="302">
        <f t="shared" si="111"/>
        <v>2.1192237898980255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0.98589377272813772</v>
      </c>
      <c r="C335" s="302">
        <v>0.1587662070287795</v>
      </c>
      <c r="D335" s="302">
        <f t="shared" si="109"/>
        <v>1.1446599797569172</v>
      </c>
      <c r="E335" s="303"/>
      <c r="F335" s="302">
        <v>0.82519974544792851</v>
      </c>
      <c r="G335" s="302">
        <v>0.11335013167789641</v>
      </c>
      <c r="H335" s="302">
        <f t="shared" si="110"/>
        <v>0.93854987712582494</v>
      </c>
      <c r="I335" s="303"/>
      <c r="J335" s="302">
        <v>0.42629708034291436</v>
      </c>
      <c r="K335" s="302">
        <v>9.5131018039746523E-2</v>
      </c>
      <c r="L335" s="302">
        <f t="shared" si="111"/>
        <v>0.52142809838266091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0.15022821500898298</v>
      </c>
      <c r="C336" s="302">
        <v>0.16354663447841983</v>
      </c>
      <c r="D336" s="302">
        <f t="shared" si="109"/>
        <v>0.31377484948740281</v>
      </c>
      <c r="E336" s="303"/>
      <c r="F336" s="302">
        <v>0.11821276548159293</v>
      </c>
      <c r="G336" s="302">
        <v>8.8036544522825846E-2</v>
      </c>
      <c r="H336" s="302">
        <f t="shared" si="110"/>
        <v>0.20624931000441876</v>
      </c>
      <c r="I336" s="303"/>
      <c r="J336" s="302">
        <v>9.6114447897363134E-2</v>
      </c>
      <c r="K336" s="302">
        <v>6.0172137885171548E-2</v>
      </c>
      <c r="L336" s="302">
        <f t="shared" si="111"/>
        <v>0.15628658578253468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4.7770819194652043</v>
      </c>
      <c r="C337" s="302">
        <v>0.34795994538086328</v>
      </c>
      <c r="D337" s="302">
        <f t="shared" si="109"/>
        <v>5.1250418648460681</v>
      </c>
      <c r="E337" s="303"/>
      <c r="F337" s="302">
        <v>4.2154196389356757</v>
      </c>
      <c r="G337" s="302">
        <v>0.27436555267114154</v>
      </c>
      <c r="H337" s="302">
        <f t="shared" si="110"/>
        <v>4.489785191606817</v>
      </c>
      <c r="I337" s="303"/>
      <c r="J337" s="302">
        <v>4.6031283539026688</v>
      </c>
      <c r="K337" s="302">
        <v>0.31972792571759173</v>
      </c>
      <c r="L337" s="302">
        <f t="shared" si="111"/>
        <v>4.9228562796202606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8.513218374241327E-2</v>
      </c>
      <c r="C338" s="302">
        <v>3.611240875076116E-2</v>
      </c>
      <c r="D338" s="302">
        <f t="shared" si="109"/>
        <v>0.12124459249317443</v>
      </c>
      <c r="E338" s="303"/>
      <c r="F338" s="302">
        <v>7.1674053114018935E-2</v>
      </c>
      <c r="G338" s="302">
        <v>2.202075825756155E-2</v>
      </c>
      <c r="H338" s="302">
        <f t="shared" si="110"/>
        <v>9.3694811371580478E-2</v>
      </c>
      <c r="I338" s="303"/>
      <c r="J338" s="302">
        <v>7.126847935057827E-2</v>
      </c>
      <c r="K338" s="302">
        <v>2.5540213840479258E-2</v>
      </c>
      <c r="L338" s="302">
        <f t="shared" si="111"/>
        <v>9.6808693191057532E-2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0.10917554282677473</v>
      </c>
      <c r="C339" s="302">
        <v>0.28033710514566434</v>
      </c>
      <c r="D339" s="302">
        <f t="shared" si="109"/>
        <v>0.38951264797243906</v>
      </c>
      <c r="E339" s="303"/>
      <c r="F339" s="302">
        <v>0.10609752885648602</v>
      </c>
      <c r="G339" s="302">
        <v>0.14265950113074655</v>
      </c>
      <c r="H339" s="302">
        <f t="shared" si="110"/>
        <v>0.24875702998723256</v>
      </c>
      <c r="I339" s="303"/>
      <c r="J339" s="302">
        <v>0.11026780399701333</v>
      </c>
      <c r="K339" s="302">
        <v>0.14011890643616101</v>
      </c>
      <c r="L339" s="302">
        <f t="shared" si="111"/>
        <v>0.25038671043317434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1.1401207215777072</v>
      </c>
      <c r="C340" s="302">
        <v>0.29821538898573285</v>
      </c>
      <c r="D340" s="302">
        <f t="shared" si="109"/>
        <v>1.43833611056344</v>
      </c>
      <c r="E340" s="303"/>
      <c r="F340" s="302">
        <v>0.83342943979436346</v>
      </c>
      <c r="G340" s="302">
        <v>0.15984951378121723</v>
      </c>
      <c r="H340" s="302">
        <f t="shared" si="110"/>
        <v>0.99327895357558071</v>
      </c>
      <c r="I340" s="303"/>
      <c r="J340" s="302">
        <v>0.43006015462957331</v>
      </c>
      <c r="K340" s="302">
        <v>9.3560510049648049E-2</v>
      </c>
      <c r="L340" s="302">
        <f t="shared" si="111"/>
        <v>0.52362066467922141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15.37811882798017</v>
      </c>
      <c r="C342" s="311">
        <f t="shared" ref="C342:D342" si="112">SUM(C332:C340)</f>
        <v>6.7538811720198542</v>
      </c>
      <c r="D342" s="311">
        <f t="shared" si="112"/>
        <v>22.132000000000023</v>
      </c>
      <c r="E342" s="311"/>
      <c r="F342" s="311">
        <f t="shared" ref="F342:H342" si="113">SUM(F332:F340)</f>
        <v>14.897445499000611</v>
      </c>
      <c r="G342" s="311">
        <f t="shared" si="113"/>
        <v>5.4645545009993839</v>
      </c>
      <c r="H342" s="311">
        <f t="shared" si="113"/>
        <v>20.361999999999991</v>
      </c>
      <c r="I342" s="311"/>
      <c r="J342" s="311">
        <f t="shared" ref="J342:L342" si="114">SUM(J332:J340)</f>
        <v>16.216521493284461</v>
      </c>
      <c r="K342" s="311">
        <f t="shared" si="114"/>
        <v>5.932478506715551</v>
      </c>
      <c r="L342" s="311">
        <f t="shared" si="114"/>
        <v>22.149000000000015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0.85505388593741605</v>
      </c>
      <c r="C349" s="302">
        <v>0.69327747780227766</v>
      </c>
      <c r="D349" s="302">
        <f>SUM(B349:C349)</f>
        <v>1.5483313637396936</v>
      </c>
      <c r="E349" s="303"/>
      <c r="F349" s="302">
        <v>0.99934241064112517</v>
      </c>
      <c r="G349" s="302">
        <v>0.71553037297370492</v>
      </c>
      <c r="H349" s="302">
        <f>SUM(F349:G349)</f>
        <v>1.7148727836148301</v>
      </c>
      <c r="I349" s="303"/>
      <c r="J349" s="302">
        <v>1.2413836005759626</v>
      </c>
      <c r="K349" s="302">
        <v>0.78511289890747238</v>
      </c>
      <c r="L349" s="302">
        <f>SUM(J349:K349)</f>
        <v>2.0264964994834349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7.734096904234109</v>
      </c>
      <c r="C350" s="302">
        <v>3.2614758430471351</v>
      </c>
      <c r="D350" s="302">
        <f t="shared" ref="D350:D357" si="115">SUM(B350:C350)</f>
        <v>10.995572747281244</v>
      </c>
      <c r="E350" s="303"/>
      <c r="F350" s="302">
        <v>8.3245819778754075</v>
      </c>
      <c r="G350" s="302">
        <v>3.5661841137245971</v>
      </c>
      <c r="H350" s="302">
        <f t="shared" ref="H350:H357" si="116">SUM(F350:G350)</f>
        <v>11.890766091600005</v>
      </c>
      <c r="I350" s="303"/>
      <c r="J350" s="302">
        <v>9.7377732659894143</v>
      </c>
      <c r="K350" s="302">
        <v>4.2412739825914443</v>
      </c>
      <c r="L350" s="302">
        <f t="shared" ref="L350:L357" si="117">SUM(J350:K350)</f>
        <v>13.979047248580859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3.526576574727228</v>
      </c>
      <c r="C351" s="302">
        <v>1.2474535050646713</v>
      </c>
      <c r="D351" s="302">
        <f t="shared" si="115"/>
        <v>4.7740300797918991</v>
      </c>
      <c r="E351" s="303"/>
      <c r="F351" s="302">
        <v>3.6874352621844237</v>
      </c>
      <c r="G351" s="302">
        <v>1.1753560468037938</v>
      </c>
      <c r="H351" s="302">
        <f t="shared" si="116"/>
        <v>4.8627913089882178</v>
      </c>
      <c r="I351" s="303"/>
      <c r="J351" s="302">
        <v>6.7159609250570931</v>
      </c>
      <c r="K351" s="302">
        <v>1.576636279678796</v>
      </c>
      <c r="L351" s="302">
        <f t="shared" si="117"/>
        <v>8.2925972047358893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2.5817851940916046</v>
      </c>
      <c r="C352" s="302">
        <v>0.41090262490576202</v>
      </c>
      <c r="D352" s="302">
        <f t="shared" si="115"/>
        <v>2.9926878189973665</v>
      </c>
      <c r="E352" s="303"/>
      <c r="F352" s="302">
        <v>2.1928806599967965</v>
      </c>
      <c r="G352" s="302">
        <v>0.33906492848691194</v>
      </c>
      <c r="H352" s="302">
        <f t="shared" si="116"/>
        <v>2.5319455884837083</v>
      </c>
      <c r="I352" s="303"/>
      <c r="J352" s="302">
        <v>1.3808971177781946</v>
      </c>
      <c r="K352" s="302">
        <v>0.3163751089558558</v>
      </c>
      <c r="L352" s="302">
        <f t="shared" si="117"/>
        <v>1.6972722267340503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0.18037625922823899</v>
      </c>
      <c r="C353" s="302">
        <v>0.2889289930063354</v>
      </c>
      <c r="D353" s="302">
        <f t="shared" si="115"/>
        <v>0.46930525223457442</v>
      </c>
      <c r="E353" s="303"/>
      <c r="F353" s="302">
        <v>0.14236150693475194</v>
      </c>
      <c r="G353" s="302">
        <v>0.21465732487885097</v>
      </c>
      <c r="H353" s="302">
        <f t="shared" si="116"/>
        <v>0.35701883181360294</v>
      </c>
      <c r="I353" s="303"/>
      <c r="J353" s="302">
        <v>0.11131282870406239</v>
      </c>
      <c r="K353" s="302">
        <v>0.20291683534480873</v>
      </c>
      <c r="L353" s="302">
        <f t="shared" si="117"/>
        <v>0.31422966404887109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11.645528127751851</v>
      </c>
      <c r="C354" s="302">
        <v>1.0760229993224917</v>
      </c>
      <c r="D354" s="302">
        <f t="shared" si="115"/>
        <v>12.721551127074342</v>
      </c>
      <c r="E354" s="303"/>
      <c r="F354" s="302">
        <v>10.654948410103835</v>
      </c>
      <c r="G354" s="302">
        <v>0.97937833525604612</v>
      </c>
      <c r="H354" s="302">
        <f t="shared" si="116"/>
        <v>11.63432674535988</v>
      </c>
      <c r="I354" s="303"/>
      <c r="J354" s="302">
        <v>11.474906988856555</v>
      </c>
      <c r="K354" s="302">
        <v>1.3418838824513366</v>
      </c>
      <c r="L354" s="302">
        <f t="shared" si="117"/>
        <v>12.816790871307891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0.34085406456397799</v>
      </c>
      <c r="C355" s="302">
        <v>0.12010302527182426</v>
      </c>
      <c r="D355" s="302">
        <f t="shared" si="115"/>
        <v>0.46095708983580225</v>
      </c>
      <c r="E355" s="303"/>
      <c r="F355" s="302">
        <v>0.29377219060257659</v>
      </c>
      <c r="G355" s="302">
        <v>9.0505769783159426E-2</v>
      </c>
      <c r="H355" s="302">
        <f t="shared" si="116"/>
        <v>0.38427796038573603</v>
      </c>
      <c r="I355" s="303"/>
      <c r="J355" s="302">
        <v>0.33932227156621014</v>
      </c>
      <c r="K355" s="302">
        <v>9.901028235990264E-2</v>
      </c>
      <c r="L355" s="302">
        <f t="shared" si="117"/>
        <v>0.43833255392611281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5.1352300194969003E-2</v>
      </c>
      <c r="C356" s="302">
        <v>0.2134441241017952</v>
      </c>
      <c r="D356" s="302">
        <f t="shared" si="115"/>
        <v>0.2647964242967642</v>
      </c>
      <c r="E356" s="303"/>
      <c r="F356" s="302">
        <v>3.7800674475906904E-2</v>
      </c>
      <c r="G356" s="302">
        <v>0.16013767401092699</v>
      </c>
      <c r="H356" s="302">
        <f t="shared" si="116"/>
        <v>0.19793834848683389</v>
      </c>
      <c r="I356" s="303"/>
      <c r="J356" s="302">
        <v>3.4209849960995631E-2</v>
      </c>
      <c r="K356" s="302">
        <v>0.13022873403755122</v>
      </c>
      <c r="L356" s="302">
        <f t="shared" si="117"/>
        <v>0.16443858399854686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0.7512882448261371</v>
      </c>
      <c r="C357" s="302">
        <v>0.45147985192215206</v>
      </c>
      <c r="D357" s="302">
        <f t="shared" si="115"/>
        <v>1.2027680967482892</v>
      </c>
      <c r="E357" s="303"/>
      <c r="F357" s="302">
        <v>0.53854778299578376</v>
      </c>
      <c r="G357" s="302">
        <v>0.27751455827140997</v>
      </c>
      <c r="H357" s="302">
        <f t="shared" si="116"/>
        <v>0.81606234126719368</v>
      </c>
      <c r="I357" s="303"/>
      <c r="J357" s="302">
        <v>0.42078065978683554</v>
      </c>
      <c r="K357" s="302">
        <v>0.18201448739753368</v>
      </c>
      <c r="L357" s="302">
        <f t="shared" si="117"/>
        <v>0.60279514718436922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27.666911555555533</v>
      </c>
      <c r="C359" s="311">
        <f t="shared" ref="C359:D359" si="118">SUM(C349:C357)</f>
        <v>7.7630884444444446</v>
      </c>
      <c r="D359" s="311">
        <f t="shared" si="118"/>
        <v>35.429999999999964</v>
      </c>
      <c r="E359" s="311"/>
      <c r="F359" s="311">
        <f t="shared" ref="F359:H359" si="119">SUM(F349:F357)</f>
        <v>26.871670875810608</v>
      </c>
      <c r="G359" s="311">
        <f t="shared" si="119"/>
        <v>7.5183291241893997</v>
      </c>
      <c r="H359" s="311">
        <f t="shared" si="119"/>
        <v>34.390000000000008</v>
      </c>
      <c r="I359" s="311"/>
      <c r="J359" s="311">
        <f t="shared" ref="J359:L359" si="120">SUM(J349:J357)</f>
        <v>31.456547508275321</v>
      </c>
      <c r="K359" s="311">
        <f t="shared" si="120"/>
        <v>8.8754524917247029</v>
      </c>
      <c r="L359" s="311">
        <f t="shared" si="120"/>
        <v>40.332000000000015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0.31338697022188966</v>
      </c>
      <c r="C366" s="302">
        <v>0.44699878235545909</v>
      </c>
      <c r="D366" s="302">
        <f>SUM(B366:C366)</f>
        <v>0.76038575257734875</v>
      </c>
      <c r="E366" s="303"/>
      <c r="F366" s="302">
        <v>0.33982160304700937</v>
      </c>
      <c r="G366" s="302">
        <v>0.44535273367723532</v>
      </c>
      <c r="H366" s="302">
        <f>SUM(F366:G366)</f>
        <v>0.78517433672424475</v>
      </c>
      <c r="I366" s="303"/>
      <c r="J366" s="302">
        <v>0.52044845426848452</v>
      </c>
      <c r="K366" s="302">
        <v>0.67212969289315727</v>
      </c>
      <c r="L366" s="302">
        <f>SUM(J366:K366)</f>
        <v>1.1925781471616417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0.72566038227812724</v>
      </c>
      <c r="C367" s="302">
        <v>0.65001149331273111</v>
      </c>
      <c r="D367" s="302">
        <f t="shared" ref="D367:D374" si="121">SUM(B367:C367)</f>
        <v>1.3756718755908584</v>
      </c>
      <c r="E367" s="303"/>
      <c r="F367" s="302">
        <v>0.76314989910644881</v>
      </c>
      <c r="G367" s="302">
        <v>0.65058323447586941</v>
      </c>
      <c r="H367" s="302">
        <f t="shared" ref="H367:H374" si="122">SUM(F367:G367)</f>
        <v>1.4137331335823182</v>
      </c>
      <c r="I367" s="303"/>
      <c r="J367" s="302">
        <v>1.1955880742207508</v>
      </c>
      <c r="K367" s="302">
        <v>1.1682397425362729</v>
      </c>
      <c r="L367" s="302">
        <f t="shared" ref="L367:L374" si="123">SUM(J367:K367)</f>
        <v>2.3638278167570235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1.420362208283132</v>
      </c>
      <c r="C368" s="302">
        <v>1.5927121079330884</v>
      </c>
      <c r="D368" s="302">
        <f t="shared" si="121"/>
        <v>3.0130743162162203</v>
      </c>
      <c r="E368" s="303"/>
      <c r="F368" s="302">
        <v>1.4832798666070452</v>
      </c>
      <c r="G368" s="302">
        <v>1.3248988345910897</v>
      </c>
      <c r="H368" s="302">
        <f t="shared" si="122"/>
        <v>2.808178701198135</v>
      </c>
      <c r="I368" s="303"/>
      <c r="J368" s="302">
        <v>2.092079148482116</v>
      </c>
      <c r="K368" s="302">
        <v>1.8239945969560667</v>
      </c>
      <c r="L368" s="302">
        <f t="shared" si="123"/>
        <v>3.9160737454381827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0.82335168861992036</v>
      </c>
      <c r="C369" s="302">
        <v>0.11496019169788234</v>
      </c>
      <c r="D369" s="302">
        <f t="shared" si="121"/>
        <v>0.93831188031780266</v>
      </c>
      <c r="E369" s="303"/>
      <c r="F369" s="302">
        <v>0.66647936047848422</v>
      </c>
      <c r="G369" s="302">
        <v>0.10794548597349624</v>
      </c>
      <c r="H369" s="302">
        <f t="shared" si="122"/>
        <v>0.77442484645198051</v>
      </c>
      <c r="I369" s="303"/>
      <c r="J369" s="302">
        <v>0.76777459796385961</v>
      </c>
      <c r="K369" s="302">
        <v>0.18098067135478704</v>
      </c>
      <c r="L369" s="302">
        <f t="shared" si="123"/>
        <v>0.94875526931864662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0.15821041245816475</v>
      </c>
      <c r="C370" s="302">
        <v>0.62597341684901753</v>
      </c>
      <c r="D370" s="302">
        <f t="shared" si="121"/>
        <v>0.78418382930718233</v>
      </c>
      <c r="E370" s="303"/>
      <c r="F370" s="302">
        <v>0.15945434426051702</v>
      </c>
      <c r="G370" s="302">
        <v>0.47671088307555687</v>
      </c>
      <c r="H370" s="302">
        <f t="shared" si="122"/>
        <v>0.63616522733607384</v>
      </c>
      <c r="I370" s="303"/>
      <c r="J370" s="302">
        <v>0.25349987883517605</v>
      </c>
      <c r="K370" s="302">
        <v>0.63278129765270352</v>
      </c>
      <c r="L370" s="302">
        <f t="shared" si="123"/>
        <v>0.88628117648787952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0.73731728241093697</v>
      </c>
      <c r="C371" s="302">
        <v>0.33416182162585661</v>
      </c>
      <c r="D371" s="302">
        <f t="shared" si="121"/>
        <v>1.0714791040367935</v>
      </c>
      <c r="E371" s="303"/>
      <c r="F371" s="302">
        <v>0.5584502965225121</v>
      </c>
      <c r="G371" s="302">
        <v>0.34700909858502021</v>
      </c>
      <c r="H371" s="302">
        <f t="shared" si="122"/>
        <v>0.90545939510753226</v>
      </c>
      <c r="I371" s="303"/>
      <c r="J371" s="302">
        <v>0.63631073263478133</v>
      </c>
      <c r="K371" s="302">
        <v>0.55658927069197695</v>
      </c>
      <c r="L371" s="302">
        <f t="shared" si="123"/>
        <v>1.1929000033267583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0.22330368975016698</v>
      </c>
      <c r="C372" s="302">
        <v>0.19850953218108519</v>
      </c>
      <c r="D372" s="302">
        <f t="shared" si="121"/>
        <v>0.42181322193125215</v>
      </c>
      <c r="E372" s="303"/>
      <c r="F372" s="302">
        <v>0.17103688978996001</v>
      </c>
      <c r="G372" s="302">
        <v>0.19164875955533489</v>
      </c>
      <c r="H372" s="302">
        <f t="shared" si="122"/>
        <v>0.3626856493452949</v>
      </c>
      <c r="I372" s="303"/>
      <c r="J372" s="302">
        <v>0.23089856593073163</v>
      </c>
      <c r="K372" s="302">
        <v>0.27880818564206589</v>
      </c>
      <c r="L372" s="302">
        <f t="shared" si="123"/>
        <v>0.50970675157279755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2.2219091551010345E-2</v>
      </c>
      <c r="C373" s="302">
        <v>9.4655841097983112E-2</v>
      </c>
      <c r="D373" s="302">
        <f t="shared" si="121"/>
        <v>0.11687493264899346</v>
      </c>
      <c r="E373" s="303"/>
      <c r="F373" s="302">
        <v>1.7031385449620066E-2</v>
      </c>
      <c r="G373" s="302">
        <v>8.7236453919640577E-2</v>
      </c>
      <c r="H373" s="302">
        <f t="shared" si="122"/>
        <v>0.10426783936926065</v>
      </c>
      <c r="I373" s="303"/>
      <c r="J373" s="302">
        <v>4.2033758704537537E-2</v>
      </c>
      <c r="K373" s="302">
        <v>0.11190513683874977</v>
      </c>
      <c r="L373" s="302">
        <f t="shared" si="123"/>
        <v>0.1539388955432873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0.55439441595984884</v>
      </c>
      <c r="C374" s="302">
        <v>0.54181067141370343</v>
      </c>
      <c r="D374" s="302">
        <f t="shared" si="121"/>
        <v>1.0962050873735523</v>
      </c>
      <c r="E374" s="303"/>
      <c r="F374" s="302">
        <v>0.40510374589053427</v>
      </c>
      <c r="G374" s="302">
        <v>0.45580712499463255</v>
      </c>
      <c r="H374" s="302">
        <f t="shared" si="122"/>
        <v>0.86091087088516682</v>
      </c>
      <c r="I374" s="303"/>
      <c r="J374" s="302">
        <v>0.47706077522675389</v>
      </c>
      <c r="K374" s="302">
        <v>0.506877419167025</v>
      </c>
      <c r="L374" s="302">
        <f t="shared" si="123"/>
        <v>0.98393819439377883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4.9782061415331968</v>
      </c>
      <c r="C376" s="311">
        <f t="shared" ref="C376:D376" si="124">SUM(C366:C374)</f>
        <v>4.5997938584668061</v>
      </c>
      <c r="D376" s="311">
        <f t="shared" si="124"/>
        <v>9.578000000000003</v>
      </c>
      <c r="E376" s="311"/>
      <c r="F376" s="311">
        <f t="shared" ref="F376:H376" si="125">SUM(F366:F374)</f>
        <v>4.5638073911521317</v>
      </c>
      <c r="G376" s="311">
        <f t="shared" si="125"/>
        <v>4.0871926088478752</v>
      </c>
      <c r="H376" s="311">
        <f t="shared" si="125"/>
        <v>8.6510000000000051</v>
      </c>
      <c r="I376" s="311"/>
      <c r="J376" s="311">
        <f t="shared" ref="J376:L376" si="126">SUM(J366:J374)</f>
        <v>6.2156939862671905</v>
      </c>
      <c r="K376" s="311">
        <f t="shared" si="126"/>
        <v>5.9323060137328048</v>
      </c>
      <c r="L376" s="311">
        <f t="shared" si="126"/>
        <v>12.147999999999998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0.34123502481267759</v>
      </c>
      <c r="C383" s="302">
        <v>0.30938641342514012</v>
      </c>
      <c r="D383" s="302">
        <f>SUM(B383:C383)</f>
        <v>0.65062143823781771</v>
      </c>
      <c r="E383" s="303"/>
      <c r="F383" s="302">
        <v>0.45218901071287848</v>
      </c>
      <c r="G383" s="302">
        <v>0.44809956447490168</v>
      </c>
      <c r="H383" s="302">
        <f>SUM(F383:G383)</f>
        <v>0.90028857518778016</v>
      </c>
      <c r="I383" s="303"/>
      <c r="J383" s="302">
        <v>0.4999114768491516</v>
      </c>
      <c r="K383" s="302">
        <v>0.53471797780031116</v>
      </c>
      <c r="L383" s="302">
        <f>SUM(J383:K383)</f>
        <v>1.0346294546494628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0.77229291763616092</v>
      </c>
      <c r="C384" s="302">
        <v>0.51370421614480843</v>
      </c>
      <c r="D384" s="302">
        <f t="shared" ref="D384:D391" si="127">SUM(B384:C384)</f>
        <v>1.2859971337809695</v>
      </c>
      <c r="E384" s="303"/>
      <c r="F384" s="302">
        <v>0.89936221922006609</v>
      </c>
      <c r="G384" s="302">
        <v>0.698498147897614</v>
      </c>
      <c r="H384" s="302">
        <f t="shared" ref="H384:H391" si="128">SUM(F384:G384)</f>
        <v>1.5978603671176801</v>
      </c>
      <c r="I384" s="303"/>
      <c r="J384" s="302">
        <v>1.0006152995238105</v>
      </c>
      <c r="K384" s="302">
        <v>0.88013054185130268</v>
      </c>
      <c r="L384" s="302">
        <f t="shared" ref="L384:L391" si="129">SUM(J384:K384)</f>
        <v>1.8807458413751132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0.65516076671644596</v>
      </c>
      <c r="C385" s="302">
        <v>0.24242765198713118</v>
      </c>
      <c r="D385" s="302">
        <f t="shared" si="127"/>
        <v>0.8975884187035772</v>
      </c>
      <c r="E385" s="303"/>
      <c r="F385" s="302">
        <v>0.67679449176424611</v>
      </c>
      <c r="G385" s="302">
        <v>0.34722029378371283</v>
      </c>
      <c r="H385" s="302">
        <f t="shared" si="128"/>
        <v>1.0240147855479589</v>
      </c>
      <c r="I385" s="303"/>
      <c r="J385" s="302">
        <v>0.78085901730557294</v>
      </c>
      <c r="K385" s="302">
        <v>0.37128264379385972</v>
      </c>
      <c r="L385" s="302">
        <f t="shared" si="129"/>
        <v>1.1521416610994326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0.61901679128604781</v>
      </c>
      <c r="C386" s="302">
        <v>7.0185851773907626E-2</v>
      </c>
      <c r="D386" s="302">
        <f t="shared" si="127"/>
        <v>0.68920264305995538</v>
      </c>
      <c r="E386" s="303"/>
      <c r="F386" s="302">
        <v>0.51440095420436316</v>
      </c>
      <c r="G386" s="302">
        <v>7.8315528570183132E-2</v>
      </c>
      <c r="H386" s="302">
        <f t="shared" si="128"/>
        <v>0.59271648277454625</v>
      </c>
      <c r="I386" s="303"/>
      <c r="J386" s="302">
        <v>0.47244914604745303</v>
      </c>
      <c r="K386" s="302">
        <v>0.10076225437983999</v>
      </c>
      <c r="L386" s="302">
        <f t="shared" si="129"/>
        <v>0.57321140042729302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9.1842012401128409E-2</v>
      </c>
      <c r="C387" s="302">
        <v>0.22663195969919461</v>
      </c>
      <c r="D387" s="302">
        <f t="shared" si="127"/>
        <v>0.31847397210032302</v>
      </c>
      <c r="E387" s="303"/>
      <c r="F387" s="302">
        <v>0.10702754910474925</v>
      </c>
      <c r="G387" s="302">
        <v>0.25353558137583448</v>
      </c>
      <c r="H387" s="302">
        <f t="shared" si="128"/>
        <v>0.36056313048058375</v>
      </c>
      <c r="I387" s="303"/>
      <c r="J387" s="302">
        <v>0.16815291771999213</v>
      </c>
      <c r="K387" s="302">
        <v>0.31683259013033799</v>
      </c>
      <c r="L387" s="302">
        <f t="shared" si="129"/>
        <v>0.48498550785033012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1.8604369697428078</v>
      </c>
      <c r="C388" s="302">
        <v>0.41185112639715349</v>
      </c>
      <c r="D388" s="302">
        <f t="shared" si="127"/>
        <v>2.2722880961399614</v>
      </c>
      <c r="E388" s="303"/>
      <c r="F388" s="302">
        <v>1.7230224652952622</v>
      </c>
      <c r="G388" s="302">
        <v>0.56935682910586982</v>
      </c>
      <c r="H388" s="302">
        <f t="shared" si="128"/>
        <v>2.2923792944011319</v>
      </c>
      <c r="I388" s="303"/>
      <c r="J388" s="302">
        <v>1.6514771353764615</v>
      </c>
      <c r="K388" s="302">
        <v>0.66282957161325573</v>
      </c>
      <c r="L388" s="302">
        <f t="shared" si="129"/>
        <v>2.3143067069897172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0.17943966003729356</v>
      </c>
      <c r="C389" s="302">
        <v>0.11546518055550568</v>
      </c>
      <c r="D389" s="302">
        <f t="shared" si="127"/>
        <v>0.29490484059279926</v>
      </c>
      <c r="E389" s="303"/>
      <c r="F389" s="302">
        <v>0.19207554980533292</v>
      </c>
      <c r="G389" s="302">
        <v>0.19174455083891778</v>
      </c>
      <c r="H389" s="302">
        <f t="shared" si="128"/>
        <v>0.38382010064425071</v>
      </c>
      <c r="I389" s="303"/>
      <c r="J389" s="302">
        <v>0.17150126831312681</v>
      </c>
      <c r="K389" s="302">
        <v>0.19559676057055614</v>
      </c>
      <c r="L389" s="302">
        <f t="shared" si="129"/>
        <v>0.36709802888368293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8.6740078899853079E-2</v>
      </c>
      <c r="C390" s="302">
        <v>0.12694950417401379</v>
      </c>
      <c r="D390" s="302">
        <f t="shared" si="127"/>
        <v>0.21368958307386687</v>
      </c>
      <c r="E390" s="303"/>
      <c r="F390" s="302">
        <v>6.8910412202826926E-2</v>
      </c>
      <c r="G390" s="302">
        <v>0.16542278807972394</v>
      </c>
      <c r="H390" s="302">
        <f t="shared" si="128"/>
        <v>0.23433320028255086</v>
      </c>
      <c r="I390" s="303"/>
      <c r="J390" s="302">
        <v>0.1446965668050279</v>
      </c>
      <c r="K390" s="302">
        <v>0.15568215835062676</v>
      </c>
      <c r="L390" s="302">
        <f t="shared" si="129"/>
        <v>0.30037872515565467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0.41819342414505567</v>
      </c>
      <c r="C391" s="302">
        <v>0.24804045016566661</v>
      </c>
      <c r="D391" s="302">
        <f t="shared" si="127"/>
        <v>0.66623387431072234</v>
      </c>
      <c r="E391" s="303"/>
      <c r="F391" s="302">
        <v>0.28216754348613443</v>
      </c>
      <c r="G391" s="302">
        <v>0.30985652007739622</v>
      </c>
      <c r="H391" s="302">
        <f t="shared" si="128"/>
        <v>0.59202406356353066</v>
      </c>
      <c r="I391" s="303"/>
      <c r="J391" s="302">
        <v>0.20661899188819341</v>
      </c>
      <c r="K391" s="302">
        <v>0.29988368168111545</v>
      </c>
      <c r="L391" s="302">
        <f t="shared" si="129"/>
        <v>0.50650267356930889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5.0243576456774699</v>
      </c>
      <c r="C393" s="311">
        <f t="shared" ref="C393:D393" si="130">SUM(C383:C391)</f>
        <v>2.2646423543225214</v>
      </c>
      <c r="D393" s="311">
        <f t="shared" si="130"/>
        <v>7.2889999999999935</v>
      </c>
      <c r="E393" s="311"/>
      <c r="F393" s="311">
        <f t="shared" ref="F393:H393" si="131">SUM(F383:F391)</f>
        <v>4.91595019579586</v>
      </c>
      <c r="G393" s="311">
        <f t="shared" si="131"/>
        <v>3.062049804204154</v>
      </c>
      <c r="H393" s="311">
        <f t="shared" si="131"/>
        <v>7.9780000000000131</v>
      </c>
      <c r="I393" s="311"/>
      <c r="J393" s="311">
        <f t="shared" ref="J393:L393" si="132">SUM(J383:J391)</f>
        <v>5.0962818198287891</v>
      </c>
      <c r="K393" s="311">
        <f t="shared" si="132"/>
        <v>3.5177181801712059</v>
      </c>
      <c r="L393" s="311">
        <f t="shared" si="132"/>
        <v>8.6139999999999954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Cornwall and the Isles of Scilly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17.024558329487483</v>
      </c>
      <c r="C9" s="249">
        <f t="shared" ref="C9:D9" si="0">SUM(C26,C43,C60,C77,C94,C111,C128,C145,C162,C179,C196,C213,C230,C247,C264,C281,C298,C315,C332,C349,C366,C383)</f>
        <v>2.4388884657205554</v>
      </c>
      <c r="D9" s="249">
        <f t="shared" si="0"/>
        <v>6.7654970110023571</v>
      </c>
      <c r="E9" s="249">
        <f>SUM(B9:D9)</f>
        <v>26.228943806210395</v>
      </c>
      <c r="F9" s="238"/>
      <c r="G9" s="249">
        <f>SUM(G26,G43,G60,G77,G94,G111,G128,G145,G162,G179,G196,G213,G230,G247,G264,G281,G298,G315,G332,G349,G366,G383)</f>
        <v>19.52161725063581</v>
      </c>
      <c r="H9" s="249">
        <f t="shared" ref="H9:I9" si="1">SUM(H26,H43,H60,H77,H94,H111,H128,H145,H162,H179,H196,H213,H230,H247,H264,H281,H298,H315,H332,H349,H366,H383)</f>
        <v>3.7974945543607102</v>
      </c>
      <c r="I9" s="249">
        <f t="shared" si="1"/>
        <v>7.868867989730612</v>
      </c>
      <c r="J9" s="249">
        <f>SUM(G9:I9)</f>
        <v>31.187979794727134</v>
      </c>
      <c r="K9" s="238"/>
      <c r="L9" s="249">
        <f>SUM(L26,L43,L60,L77,L94,L111,L128,L145,L162,L179,L196,L213,L230,L247,L264,L281,L298,L315,L332,L349,L366,L383)</f>
        <v>20.408610206422956</v>
      </c>
      <c r="M9" s="249">
        <f t="shared" ref="M9:N9" si="2">SUM(M26,M43,M60,M77,M94,M111,M128,M145,M162,M179,M196,M213,M230,M247,M264,M281,M298,M315,M332,M349,M366,M383)</f>
        <v>4.7480729960966874</v>
      </c>
      <c r="N9" s="249">
        <f t="shared" si="2"/>
        <v>9.1563900929707689</v>
      </c>
      <c r="O9" s="249">
        <f>SUM(L9:N9)</f>
        <v>34.313073295490412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30.196776378022722</v>
      </c>
      <c r="C10" s="249">
        <f t="shared" si="3"/>
        <v>10.717708073545401</v>
      </c>
      <c r="D10" s="249">
        <f t="shared" si="3"/>
        <v>7.1098596287169773</v>
      </c>
      <c r="E10" s="249">
        <f t="shared" ref="E10:E17" si="4">SUM(B10:D10)</f>
        <v>48.024344080285097</v>
      </c>
      <c r="F10" s="238"/>
      <c r="G10" s="249">
        <f t="shared" ref="G10:I10" si="5">SUM(G27,G44,G61,G78,G95,G112,G129,G146,G163,G180,G197,G214,G231,G248,G265,G282,G299,G316,G333,G350,G367,G384)</f>
        <v>35.561146763275062</v>
      </c>
      <c r="H10" s="249">
        <f t="shared" si="5"/>
        <v>12.536201965338769</v>
      </c>
      <c r="I10" s="249">
        <f t="shared" si="5"/>
        <v>6.6486800879773558</v>
      </c>
      <c r="J10" s="249">
        <f t="shared" ref="J10:J17" si="6">SUM(G10:I10)</f>
        <v>54.746028816591185</v>
      </c>
      <c r="K10" s="238"/>
      <c r="L10" s="249">
        <f t="shared" ref="L10:N10" si="7">SUM(L27,L44,L61,L78,L95,L112,L129,L146,L163,L180,L197,L214,L231,L248,L265,L282,L299,L316,L333,L350,L367,L384)</f>
        <v>44.325404957418009</v>
      </c>
      <c r="M10" s="249">
        <f t="shared" si="7"/>
        <v>15.792211918195415</v>
      </c>
      <c r="N10" s="249">
        <f t="shared" si="7"/>
        <v>7.0960822692666756</v>
      </c>
      <c r="O10" s="249">
        <f t="shared" ref="O10:O17" si="8">SUM(L10:N10)</f>
        <v>67.213699144880096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16.872368341969455</v>
      </c>
      <c r="C11" s="249">
        <f t="shared" si="3"/>
        <v>6.1773715774337266</v>
      </c>
      <c r="D11" s="249">
        <f t="shared" si="3"/>
        <v>5.965290908918071</v>
      </c>
      <c r="E11" s="249">
        <f t="shared" si="4"/>
        <v>29.015030828321251</v>
      </c>
      <c r="F11" s="238"/>
      <c r="G11" s="249">
        <f t="shared" ref="G11:I11" si="9">SUM(G28,G45,G62,G79,G96,G113,G130,G147,G164,G181,G198,G215,G232,G249,G266,G283,G300,G317,G334,G351,G368,G385)</f>
        <v>19.426600241833455</v>
      </c>
      <c r="H11" s="249">
        <f t="shared" si="9"/>
        <v>7.1415578662510262</v>
      </c>
      <c r="I11" s="249">
        <f t="shared" si="9"/>
        <v>5.4685323276166109</v>
      </c>
      <c r="J11" s="249">
        <f t="shared" si="6"/>
        <v>32.03669043570109</v>
      </c>
      <c r="K11" s="238"/>
      <c r="L11" s="249">
        <f t="shared" ref="L11:N11" si="10">SUM(L28,L45,L62,L79,L96,L113,L130,L147,L164,L181,L198,L215,L232,L249,L266,L283,L300,L317,L334,L351,L368,L385)</f>
        <v>23.016952749489377</v>
      </c>
      <c r="M11" s="249">
        <f t="shared" si="10"/>
        <v>9.7733603686935897</v>
      </c>
      <c r="N11" s="249">
        <f t="shared" si="10"/>
        <v>6.66131102973727</v>
      </c>
      <c r="O11" s="249">
        <f t="shared" si="8"/>
        <v>39.451624147920235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13.11505451725716</v>
      </c>
      <c r="C12" s="249">
        <f t="shared" si="3"/>
        <v>10.665065119251567</v>
      </c>
      <c r="D12" s="249">
        <f t="shared" si="3"/>
        <v>1.5427087455964046</v>
      </c>
      <c r="E12" s="249">
        <f t="shared" si="4"/>
        <v>25.322828382105133</v>
      </c>
      <c r="F12" s="238"/>
      <c r="G12" s="249">
        <f t="shared" ref="G12:I12" si="11">SUM(G29,G46,G63,G80,G97,G114,G131,G148,G165,G182,G199,G216,G233,G250,G267,G284,G301,G318,G335,G352,G369,G386)</f>
        <v>13.216401550475011</v>
      </c>
      <c r="H12" s="249">
        <f t="shared" si="11"/>
        <v>10.167222753231963</v>
      </c>
      <c r="I12" s="249">
        <f t="shared" si="11"/>
        <v>1.6993628138129235</v>
      </c>
      <c r="J12" s="249">
        <f t="shared" si="6"/>
        <v>25.082987117519899</v>
      </c>
      <c r="K12" s="238"/>
      <c r="L12" s="249">
        <f t="shared" ref="L12:N12" si="12">SUM(L29,L46,L63,L80,L97,L114,L131,L148,L165,L182,L199,L216,L233,L250,L267,L284,L301,L318,L335,L352,L369,L386)</f>
        <v>13.588294560769777</v>
      </c>
      <c r="M12" s="249">
        <f t="shared" si="12"/>
        <v>9.5958198535221761</v>
      </c>
      <c r="N12" s="249">
        <f t="shared" si="12"/>
        <v>1.9176013521884065</v>
      </c>
      <c r="O12" s="249">
        <f t="shared" si="8"/>
        <v>25.101715766480361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17.606567254083949</v>
      </c>
      <c r="C13" s="249">
        <f t="shared" si="3"/>
        <v>2.9802368391082692</v>
      </c>
      <c r="D13" s="249">
        <f t="shared" si="3"/>
        <v>13.351612690523503</v>
      </c>
      <c r="E13" s="249">
        <f t="shared" si="4"/>
        <v>33.938416783715724</v>
      </c>
      <c r="F13" s="238"/>
      <c r="G13" s="249">
        <f t="shared" ref="G13:I13" si="13">SUM(G30,G47,G64,G81,G98,G115,G132,G149,G166,G183,G200,G217,G234,G251,G268,G285,G302,G319,G336,G353,G370,G387)</f>
        <v>14.698295192828512</v>
      </c>
      <c r="H13" s="249">
        <f t="shared" si="13"/>
        <v>2.9100331770274912</v>
      </c>
      <c r="I13" s="249">
        <f t="shared" si="13"/>
        <v>12.387610670276553</v>
      </c>
      <c r="J13" s="249">
        <f t="shared" si="6"/>
        <v>29.995939040132555</v>
      </c>
      <c r="K13" s="238"/>
      <c r="L13" s="249">
        <f t="shared" ref="L13:N13" si="14">SUM(L30,L47,L64,L81,L98,L115,L132,L149,L166,L183,L200,L217,L234,L251,L268,L285,L302,L319,L336,L353,L370,L387)</f>
        <v>13.062119507272975</v>
      </c>
      <c r="M13" s="249">
        <f t="shared" si="14"/>
        <v>3.7001961167595381</v>
      </c>
      <c r="N13" s="249">
        <f t="shared" si="14"/>
        <v>13.416302137110248</v>
      </c>
      <c r="O13" s="249">
        <f t="shared" si="8"/>
        <v>30.17861776114276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10.750200870857595</v>
      </c>
      <c r="C14" s="249">
        <f t="shared" si="3"/>
        <v>12.971780158337294</v>
      </c>
      <c r="D14" s="249">
        <f t="shared" si="3"/>
        <v>3.1988665418243714</v>
      </c>
      <c r="E14" s="249">
        <f t="shared" si="4"/>
        <v>26.920847571019262</v>
      </c>
      <c r="F14" s="238"/>
      <c r="G14" s="249">
        <f t="shared" ref="G14:I14" si="15">SUM(G31,G48,G65,G82,G99,G116,G133,G150,G167,G184,G201,G218,G235,G252,G269,G286,G303,G320,G337,G354,G371,G388)</f>
        <v>10.169384678764013</v>
      </c>
      <c r="H14" s="249">
        <f t="shared" si="15"/>
        <v>11.812480767125766</v>
      </c>
      <c r="I14" s="249">
        <f t="shared" si="15"/>
        <v>3.4422395800430223</v>
      </c>
      <c r="J14" s="249">
        <f t="shared" si="6"/>
        <v>25.424105025932803</v>
      </c>
      <c r="K14" s="238"/>
      <c r="L14" s="249">
        <f t="shared" ref="L14:N14" si="16">SUM(L31,L48,L65,L82,L99,L116,L133,L150,L167,L184,L201,L218,L235,L252,L269,L286,L303,L320,L337,L354,L371,L388)</f>
        <v>11.902441613108451</v>
      </c>
      <c r="M14" s="249">
        <f t="shared" si="16"/>
        <v>12.205812350070509</v>
      </c>
      <c r="N14" s="249">
        <f t="shared" si="16"/>
        <v>4.4657971804797238</v>
      </c>
      <c r="O14" s="249">
        <f t="shared" si="8"/>
        <v>28.574051143658686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8.5003184156416953</v>
      </c>
      <c r="C15" s="249">
        <f t="shared" si="3"/>
        <v>15.250225265419154</v>
      </c>
      <c r="D15" s="249">
        <f t="shared" si="3"/>
        <v>2.0959146178289294</v>
      </c>
      <c r="E15" s="249">
        <f t="shared" si="4"/>
        <v>25.846458298889775</v>
      </c>
      <c r="F15" s="238"/>
      <c r="G15" s="249">
        <f t="shared" ref="G15:I15" si="17">SUM(G32,G49,G66,G83,G100,G117,G134,G151,G168,G185,G202,G219,G236,G253,G270,G287,G304,G321,G338,G355,G372,G389)</f>
        <v>8.4467083089396748</v>
      </c>
      <c r="H15" s="249">
        <f t="shared" si="17"/>
        <v>15.252568716222891</v>
      </c>
      <c r="I15" s="249">
        <f t="shared" si="17"/>
        <v>1.7305504667480882</v>
      </c>
      <c r="J15" s="249">
        <f t="shared" si="6"/>
        <v>25.429827491910654</v>
      </c>
      <c r="K15" s="238"/>
      <c r="L15" s="249">
        <f t="shared" ref="L15:N15" si="18">SUM(L32,L49,L66,L83,L100,L117,L134,L151,L168,L185,L202,L219,L236,L253,L270,L287,L304,L321,L338,L355,L372,L389)</f>
        <v>8.4590732484309559</v>
      </c>
      <c r="M15" s="249">
        <f t="shared" si="18"/>
        <v>16.807573695801558</v>
      </c>
      <c r="N15" s="249">
        <f t="shared" si="18"/>
        <v>1.4522515126170359</v>
      </c>
      <c r="O15" s="249">
        <f t="shared" si="8"/>
        <v>26.718898456849548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11.383136758745664</v>
      </c>
      <c r="C16" s="249">
        <f t="shared" si="3"/>
        <v>2.1814927672678395</v>
      </c>
      <c r="D16" s="249">
        <f t="shared" si="3"/>
        <v>1.7889181465831889</v>
      </c>
      <c r="E16" s="249">
        <f t="shared" si="4"/>
        <v>15.353547672596692</v>
      </c>
      <c r="F16" s="238"/>
      <c r="G16" s="249">
        <f t="shared" ref="G16:I16" si="19">SUM(G33,G50,G67,G84,G101,G118,G135,G152,G169,G186,G203,G220,G237,G254,G271,G288,G305,G322,G339,G356,G373,G390)</f>
        <v>9.032725050476758</v>
      </c>
      <c r="H16" s="249">
        <f t="shared" si="19"/>
        <v>2.3443379055913196</v>
      </c>
      <c r="I16" s="249">
        <f t="shared" si="19"/>
        <v>1.8625911362173573</v>
      </c>
      <c r="J16" s="249">
        <f t="shared" si="6"/>
        <v>13.239654092285434</v>
      </c>
      <c r="K16" s="238"/>
      <c r="L16" s="249">
        <f t="shared" ref="L16:N16" si="20">SUM(L33,L50,L67,L84,L101,L118,L135,L152,L169,L186,L203,L220,L237,L254,L271,L288,L305,L322,L339,L356,L373,L390)</f>
        <v>7.7985515848033637</v>
      </c>
      <c r="M16" s="249">
        <f t="shared" si="20"/>
        <v>3.5768888745676755</v>
      </c>
      <c r="N16" s="249">
        <f t="shared" si="20"/>
        <v>2.2994766328747045</v>
      </c>
      <c r="O16" s="249">
        <f t="shared" si="8"/>
        <v>13.674917092245742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13.018545804324734</v>
      </c>
      <c r="C17" s="249">
        <f t="shared" si="3"/>
        <v>17.910364161026521</v>
      </c>
      <c r="D17" s="249">
        <f t="shared" si="3"/>
        <v>2.7416726115052978</v>
      </c>
      <c r="E17" s="249">
        <f t="shared" si="4"/>
        <v>33.670582576856553</v>
      </c>
      <c r="F17" s="238"/>
      <c r="G17" s="249">
        <f t="shared" ref="G17:I17" si="21">SUM(G34,G51,G68,G85,G102,G119,G136,G153,G170,G187,G204,G221,G238,G255,G272,G289,G306,G323,G340,G357,G374,G391)</f>
        <v>10.597570940904282</v>
      </c>
      <c r="H17" s="249">
        <f t="shared" si="21"/>
        <v>18.664778935864231</v>
      </c>
      <c r="I17" s="249">
        <f t="shared" si="21"/>
        <v>2.6654383084305961</v>
      </c>
      <c r="J17" s="249">
        <f t="shared" si="6"/>
        <v>31.927788185199105</v>
      </c>
      <c r="K17" s="238"/>
      <c r="L17" s="249">
        <f t="shared" ref="L17:N17" si="22">SUM(L34,L51,L68,L85,L102,L119,L136,L153,L170,L187,L204,L221,L238,L255,L272,L289,L306,L323,L340,L357,L374,L391)</f>
        <v>12.406545028310715</v>
      </c>
      <c r="M17" s="249">
        <f t="shared" si="22"/>
        <v>18.019763371964913</v>
      </c>
      <c r="N17" s="249">
        <f t="shared" si="22"/>
        <v>4.1920947910565118</v>
      </c>
      <c r="O17" s="249">
        <f t="shared" si="8"/>
        <v>34.618403191332142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138.4675266703905</v>
      </c>
      <c r="C19" s="247">
        <f t="shared" ref="C19:O19" si="23">SUM(C9:C17)</f>
        <v>81.293132427110336</v>
      </c>
      <c r="D19" s="247">
        <f t="shared" si="23"/>
        <v>44.560340902499114</v>
      </c>
      <c r="E19" s="247">
        <f t="shared" si="23"/>
        <v>264.32099999999991</v>
      </c>
      <c r="F19" s="247"/>
      <c r="G19" s="247">
        <f t="shared" si="23"/>
        <v>140.67044997813261</v>
      </c>
      <c r="H19" s="247">
        <f t="shared" si="23"/>
        <v>84.626676641014171</v>
      </c>
      <c r="I19" s="247">
        <f t="shared" si="23"/>
        <v>43.773873380853111</v>
      </c>
      <c r="J19" s="247">
        <f t="shared" si="23"/>
        <v>269.07099999999986</v>
      </c>
      <c r="K19" s="247"/>
      <c r="L19" s="247">
        <f t="shared" si="23"/>
        <v>154.96799345602659</v>
      </c>
      <c r="M19" s="247">
        <f t="shared" si="23"/>
        <v>94.219699545672057</v>
      </c>
      <c r="N19" s="247">
        <f t="shared" si="23"/>
        <v>50.657306998301351</v>
      </c>
      <c r="O19" s="247">
        <f t="shared" si="23"/>
        <v>299.84500000000003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0.29417549882174998</v>
      </c>
      <c r="C26" s="302">
        <v>2.4997978625123558E-2</v>
      </c>
      <c r="D26" s="302">
        <v>5.3658249933452126E-2</v>
      </c>
      <c r="E26" s="302">
        <f>SUM(B26:D26)</f>
        <v>0.37283172738032566</v>
      </c>
      <c r="F26" s="303"/>
      <c r="G26" s="302">
        <v>0.28466700092584413</v>
      </c>
      <c r="H26" s="302">
        <v>0.14241378614946773</v>
      </c>
      <c r="I26" s="302">
        <v>7.6554794570292573E-2</v>
      </c>
      <c r="J26" s="302">
        <f>SUM(G26:I26)</f>
        <v>0.5036355816456044</v>
      </c>
      <c r="K26" s="303"/>
      <c r="L26" s="302">
        <v>0.3928294773724455</v>
      </c>
      <c r="M26" s="302">
        <v>0.13040192683683879</v>
      </c>
      <c r="N26" s="302">
        <v>5.20625189275781E-2</v>
      </c>
      <c r="O26" s="302">
        <f>SUM(L26:N26)</f>
        <v>0.57529392313686234</v>
      </c>
    </row>
    <row r="27" spans="1:15" s="236" customFormat="1" x14ac:dyDescent="0.2">
      <c r="A27" s="237" t="str">
        <f>name!E$5</f>
        <v>Professional occupations</v>
      </c>
      <c r="B27" s="302">
        <v>0.22732787900131052</v>
      </c>
      <c r="C27" s="302">
        <v>1.8811518205956682E-2</v>
      </c>
      <c r="D27" s="302">
        <v>3.8475511190676229E-2</v>
      </c>
      <c r="E27" s="302">
        <f t="shared" ref="E27:E34" si="24">SUM(B27:D27)</f>
        <v>0.2846149083979434</v>
      </c>
      <c r="F27" s="303"/>
      <c r="G27" s="302">
        <v>0.26063589876088544</v>
      </c>
      <c r="H27" s="302">
        <v>0.16599597534532762</v>
      </c>
      <c r="I27" s="302">
        <v>6.6634410920352313E-2</v>
      </c>
      <c r="J27" s="302">
        <f t="shared" ref="J27:J34" si="25">SUM(G27:I27)</f>
        <v>0.49326628502656539</v>
      </c>
      <c r="K27" s="303"/>
      <c r="L27" s="302">
        <v>0.37032312278439677</v>
      </c>
      <c r="M27" s="302">
        <v>0.22316440645394456</v>
      </c>
      <c r="N27" s="302">
        <v>4.3644420526394639E-2</v>
      </c>
      <c r="O27" s="302">
        <f t="shared" ref="O27:O34" si="26">SUM(L27:N27)</f>
        <v>0.63713194976473597</v>
      </c>
    </row>
    <row r="28" spans="1:15" s="236" customFormat="1" x14ac:dyDescent="0.2">
      <c r="A28" s="237" t="str">
        <f>name!E$6</f>
        <v>Associate professional occupations</v>
      </c>
      <c r="B28" s="302">
        <v>0.13594205643292581</v>
      </c>
      <c r="C28" s="302">
        <v>1.7455804040833783E-2</v>
      </c>
      <c r="D28" s="302">
        <v>3.6566333339556396E-2</v>
      </c>
      <c r="E28" s="302">
        <f t="shared" si="24"/>
        <v>0.18996419381331597</v>
      </c>
      <c r="F28" s="303"/>
      <c r="G28" s="302">
        <v>0.14340402507401401</v>
      </c>
      <c r="H28" s="302">
        <v>0.13382849914462958</v>
      </c>
      <c r="I28" s="302">
        <v>7.1387368130971088E-2</v>
      </c>
      <c r="J28" s="302">
        <f t="shared" si="25"/>
        <v>0.34861989234961466</v>
      </c>
      <c r="K28" s="303"/>
      <c r="L28" s="302">
        <v>0.16999948491034217</v>
      </c>
      <c r="M28" s="302">
        <v>0.12840602906006504</v>
      </c>
      <c r="N28" s="302">
        <v>6.4082541601192367E-2</v>
      </c>
      <c r="O28" s="302">
        <f t="shared" si="26"/>
        <v>0.36248805557159958</v>
      </c>
    </row>
    <row r="29" spans="1:15" s="236" customFormat="1" x14ac:dyDescent="0.2">
      <c r="A29" s="237" t="str">
        <f>name!E$7</f>
        <v>Administrative and secretarial occupations</v>
      </c>
      <c r="B29" s="302">
        <v>0.10755572877692163</v>
      </c>
      <c r="C29" s="302">
        <v>5.6448748313005927E-2</v>
      </c>
      <c r="D29" s="302">
        <v>4.2126568452820888E-2</v>
      </c>
      <c r="E29" s="302">
        <f t="shared" si="24"/>
        <v>0.20613104554274844</v>
      </c>
      <c r="F29" s="303"/>
      <c r="G29" s="302">
        <v>9.9403053227165292E-2</v>
      </c>
      <c r="H29" s="302">
        <v>0.16198973245196457</v>
      </c>
      <c r="I29" s="302">
        <v>8.1453945089751456E-2</v>
      </c>
      <c r="J29" s="302">
        <f t="shared" si="25"/>
        <v>0.34284673076888134</v>
      </c>
      <c r="K29" s="303"/>
      <c r="L29" s="302">
        <v>7.6868349174580269E-2</v>
      </c>
      <c r="M29" s="302">
        <v>0.11893433611708236</v>
      </c>
      <c r="N29" s="302">
        <v>2.0073217248578471E-2</v>
      </c>
      <c r="O29" s="302">
        <f t="shared" si="26"/>
        <v>0.21587590254024108</v>
      </c>
    </row>
    <row r="30" spans="1:15" s="236" customFormat="1" x14ac:dyDescent="0.2">
      <c r="A30" s="237" t="str">
        <f>name!E$8</f>
        <v>Skilled trades occupations</v>
      </c>
      <c r="B30" s="302">
        <v>1.409722890473702</v>
      </c>
      <c r="C30" s="302">
        <v>0.1504059948737021</v>
      </c>
      <c r="D30" s="302">
        <v>2.0286942416001628</v>
      </c>
      <c r="E30" s="302">
        <f t="shared" si="24"/>
        <v>3.5888231269475668</v>
      </c>
      <c r="F30" s="303"/>
      <c r="G30" s="302">
        <v>1.1148876144399911</v>
      </c>
      <c r="H30" s="302">
        <v>0.16619479032644838</v>
      </c>
      <c r="I30" s="302">
        <v>2.478689372966314</v>
      </c>
      <c r="J30" s="302">
        <f>SUM(G30:I30)</f>
        <v>3.7597717777327535</v>
      </c>
      <c r="K30" s="303"/>
      <c r="L30" s="302">
        <v>1.3599030973539601</v>
      </c>
      <c r="M30" s="302">
        <v>0.18454082196525728</v>
      </c>
      <c r="N30" s="302">
        <v>1.8740158812135725</v>
      </c>
      <c r="O30" s="302">
        <f t="shared" si="26"/>
        <v>3.4184598005327897</v>
      </c>
    </row>
    <row r="31" spans="1:15" s="236" customFormat="1" x14ac:dyDescent="0.2">
      <c r="A31" s="237" t="str">
        <f>name!E$9</f>
        <v>Caring, leisure and other service occupations</v>
      </c>
      <c r="B31" s="302">
        <v>0.19068160077140342</v>
      </c>
      <c r="C31" s="302">
        <v>5.8274078922881896E-2</v>
      </c>
      <c r="D31" s="302">
        <v>0.13340003469553777</v>
      </c>
      <c r="E31" s="302">
        <f t="shared" si="24"/>
        <v>0.38235571438982308</v>
      </c>
      <c r="F31" s="303"/>
      <c r="G31" s="302">
        <v>0.16069760328331972</v>
      </c>
      <c r="H31" s="302">
        <v>7.4325427344937467E-2</v>
      </c>
      <c r="I31" s="302">
        <v>0.30371937688324063</v>
      </c>
      <c r="J31" s="302">
        <f t="shared" si="25"/>
        <v>0.53874240751149782</v>
      </c>
      <c r="K31" s="303"/>
      <c r="L31" s="302">
        <v>0.17702439347195853</v>
      </c>
      <c r="M31" s="302">
        <v>3.2830024498248365E-2</v>
      </c>
      <c r="N31" s="302">
        <v>0.23151518598939319</v>
      </c>
      <c r="O31" s="302">
        <f t="shared" si="26"/>
        <v>0.44136960395960012</v>
      </c>
    </row>
    <row r="32" spans="1:15" s="236" customFormat="1" x14ac:dyDescent="0.2">
      <c r="A32" s="237" t="str">
        <f>name!E$10</f>
        <v>Sales and customer service occupations</v>
      </c>
      <c r="B32" s="302">
        <v>6.037638622066073E-2</v>
      </c>
      <c r="C32" s="302">
        <v>1.7679537547197782E-2</v>
      </c>
      <c r="D32" s="302">
        <v>2.417790300611378E-2</v>
      </c>
      <c r="E32" s="302">
        <f t="shared" si="24"/>
        <v>0.10223382677397229</v>
      </c>
      <c r="F32" s="303"/>
      <c r="G32" s="302">
        <v>5.0789403482389889E-2</v>
      </c>
      <c r="H32" s="302">
        <v>6.7928994206309198E-2</v>
      </c>
      <c r="I32" s="302">
        <v>2.9938967824440079E-2</v>
      </c>
      <c r="J32" s="302">
        <f t="shared" si="25"/>
        <v>0.14865736551313916</v>
      </c>
      <c r="K32" s="303"/>
      <c r="L32" s="302">
        <v>6.0905660458763208E-2</v>
      </c>
      <c r="M32" s="302">
        <v>8.0125078452453813E-2</v>
      </c>
      <c r="N32" s="302">
        <v>1.682843880118275E-2</v>
      </c>
      <c r="O32" s="302">
        <f t="shared" si="26"/>
        <v>0.1578591777123998</v>
      </c>
    </row>
    <row r="33" spans="1:15" s="236" customFormat="1" x14ac:dyDescent="0.2">
      <c r="A33" s="237" t="str">
        <f>name!E$11</f>
        <v>Process, plant and machine operatives</v>
      </c>
      <c r="B33" s="302">
        <v>0.28160471852573676</v>
      </c>
      <c r="C33" s="302">
        <v>9.1785094266868348E-3</v>
      </c>
      <c r="D33" s="302">
        <v>6.4745353575415179E-2</v>
      </c>
      <c r="E33" s="302">
        <f t="shared" si="24"/>
        <v>0.35552858152783878</v>
      </c>
      <c r="F33" s="303"/>
      <c r="G33" s="302">
        <v>0.18910200147023959</v>
      </c>
      <c r="H33" s="302">
        <v>4.2428408073275137E-2</v>
      </c>
      <c r="I33" s="302">
        <v>0.13077351420691805</v>
      </c>
      <c r="J33" s="302">
        <f t="shared" si="25"/>
        <v>0.36230392375043274</v>
      </c>
      <c r="K33" s="303"/>
      <c r="L33" s="302">
        <v>0.14955449292094561</v>
      </c>
      <c r="M33" s="302">
        <v>3.3820033147327767E-2</v>
      </c>
      <c r="N33" s="302">
        <v>0.23997829880056984</v>
      </c>
      <c r="O33" s="302">
        <f t="shared" si="26"/>
        <v>0.42335282486884318</v>
      </c>
    </row>
    <row r="34" spans="1:15" s="236" customFormat="1" x14ac:dyDescent="0.2">
      <c r="A34" s="237" t="str">
        <f>name!E$12</f>
        <v>Elementary occupations</v>
      </c>
      <c r="B34" s="302">
        <v>0.65642252537365464</v>
      </c>
      <c r="C34" s="302">
        <v>0.11591843503863057</v>
      </c>
      <c r="D34" s="302">
        <v>0.75717591481418978</v>
      </c>
      <c r="E34" s="302">
        <f t="shared" si="24"/>
        <v>1.5295168752264749</v>
      </c>
      <c r="F34" s="303"/>
      <c r="G34" s="302">
        <v>0.42268144819446035</v>
      </c>
      <c r="H34" s="302">
        <v>0.16971154922680826</v>
      </c>
      <c r="I34" s="302">
        <v>0.9127630382802524</v>
      </c>
      <c r="J34" s="302">
        <f t="shared" si="25"/>
        <v>1.505156035701521</v>
      </c>
      <c r="K34" s="303"/>
      <c r="L34" s="302">
        <v>0.38873736005764065</v>
      </c>
      <c r="M34" s="302">
        <v>0.20470048985266567</v>
      </c>
      <c r="N34" s="302">
        <v>1.563730912002623</v>
      </c>
      <c r="O34" s="302">
        <f t="shared" si="26"/>
        <v>2.1571687619129296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3.3638092843980658</v>
      </c>
      <c r="C36" s="311">
        <f t="shared" ref="C36:O36" si="27">SUM(C26:C34)</f>
        <v>0.46917060499401914</v>
      </c>
      <c r="D36" s="311">
        <f t="shared" si="27"/>
        <v>3.179020110607925</v>
      </c>
      <c r="E36" s="311">
        <f t="shared" si="27"/>
        <v>7.0120000000000093</v>
      </c>
      <c r="F36" s="311"/>
      <c r="G36" s="311">
        <f t="shared" si="27"/>
        <v>2.7262680488583095</v>
      </c>
      <c r="H36" s="311">
        <f t="shared" si="27"/>
        <v>1.1248171622691678</v>
      </c>
      <c r="I36" s="311">
        <f t="shared" si="27"/>
        <v>4.1519147888725323</v>
      </c>
      <c r="J36" s="311">
        <f t="shared" si="27"/>
        <v>8.003000000000009</v>
      </c>
      <c r="K36" s="311"/>
      <c r="L36" s="311">
        <f t="shared" si="27"/>
        <v>3.1461454385050325</v>
      </c>
      <c r="M36" s="311">
        <f t="shared" si="27"/>
        <v>1.1369231463838836</v>
      </c>
      <c r="N36" s="311">
        <f t="shared" si="27"/>
        <v>4.1059314151110851</v>
      </c>
      <c r="O36" s="311">
        <f t="shared" si="27"/>
        <v>8.3890000000000011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7.8874419273603558E-2</v>
      </c>
      <c r="C43" s="302">
        <v>9.1384760162508392E-4</v>
      </c>
      <c r="D43" s="302">
        <v>3.7926086018193743E-2</v>
      </c>
      <c r="E43" s="302">
        <f>SUM(B43:D43)</f>
        <v>0.11771435289342239</v>
      </c>
      <c r="F43" s="303"/>
      <c r="G43" s="302">
        <v>9.9506174018221275E-2</v>
      </c>
      <c r="H43" s="302">
        <v>8.2428929442285217E-4</v>
      </c>
      <c r="I43" s="302">
        <v>0</v>
      </c>
      <c r="J43" s="302">
        <f>SUM(G43:I43)</f>
        <v>0.10033046331264413</v>
      </c>
      <c r="K43" s="303"/>
      <c r="L43" s="302">
        <v>4.3678911325179391E-2</v>
      </c>
      <c r="M43" s="302">
        <v>4.8542054081147148E-4</v>
      </c>
      <c r="N43" s="302">
        <v>0</v>
      </c>
      <c r="O43" s="302">
        <f>SUM(L43:N43)</f>
        <v>4.4164331865990863E-2</v>
      </c>
    </row>
    <row r="44" spans="1:15" s="236" customFormat="1" x14ac:dyDescent="0.2">
      <c r="A44" s="237" t="str">
        <f>name!E$5</f>
        <v>Professional occupations</v>
      </c>
      <c r="B44" s="302">
        <v>9.5671651180195147E-2</v>
      </c>
      <c r="C44" s="302">
        <v>2.3622310627767801E-3</v>
      </c>
      <c r="D44" s="302">
        <v>2.912435024237351E-2</v>
      </c>
      <c r="E44" s="302">
        <f t="shared" ref="E44:E51" si="28">SUM(B44:D44)</f>
        <v>0.12715823248534544</v>
      </c>
      <c r="F44" s="303"/>
      <c r="G44" s="302">
        <v>0.12663699724499244</v>
      </c>
      <c r="H44" s="302">
        <v>3.1602839912849619E-3</v>
      </c>
      <c r="I44" s="302">
        <v>0</v>
      </c>
      <c r="J44" s="302">
        <f t="shared" ref="J44:J46" si="29">SUM(G44:I44)</f>
        <v>0.1297972812362774</v>
      </c>
      <c r="K44" s="303"/>
      <c r="L44" s="302">
        <v>6.9578840827740837E-2</v>
      </c>
      <c r="M44" s="302">
        <v>1.6203819305339723E-3</v>
      </c>
      <c r="N44" s="302">
        <v>0</v>
      </c>
      <c r="O44" s="302">
        <f t="shared" ref="O44:O51" si="30">SUM(L44:N44)</f>
        <v>7.1199222758274811E-2</v>
      </c>
    </row>
    <row r="45" spans="1:15" s="236" customFormat="1" x14ac:dyDescent="0.2">
      <c r="A45" s="237" t="str">
        <f>name!E$6</f>
        <v>Associate professional occupations</v>
      </c>
      <c r="B45" s="302">
        <v>7.2966222898557379E-2</v>
      </c>
      <c r="C45" s="302">
        <v>2.0769496769203221E-3</v>
      </c>
      <c r="D45" s="302">
        <v>1.6511792179273236E-2</v>
      </c>
      <c r="E45" s="302">
        <f t="shared" si="28"/>
        <v>9.1554964754750931E-2</v>
      </c>
      <c r="F45" s="303"/>
      <c r="G45" s="302">
        <v>9.2051771774151914E-2</v>
      </c>
      <c r="H45" s="302">
        <v>2.6450510776146081E-3</v>
      </c>
      <c r="I45" s="302">
        <v>0</v>
      </c>
      <c r="J45" s="302">
        <f t="shared" si="29"/>
        <v>9.4696822851766518E-2</v>
      </c>
      <c r="K45" s="303"/>
      <c r="L45" s="302">
        <v>3.9352465603467279E-2</v>
      </c>
      <c r="M45" s="302">
        <v>1.8444434015031845E-3</v>
      </c>
      <c r="N45" s="302">
        <v>0</v>
      </c>
      <c r="O45" s="302">
        <f t="shared" si="30"/>
        <v>4.1196909004970465E-2</v>
      </c>
    </row>
    <row r="46" spans="1:15" s="236" customFormat="1" x14ac:dyDescent="0.2">
      <c r="A46" s="237" t="str">
        <f>name!E$7</f>
        <v>Administrative and secretarial occupations</v>
      </c>
      <c r="B46" s="302">
        <v>3.2373774020878085E-2</v>
      </c>
      <c r="C46" s="302">
        <v>2.8200348611713321E-3</v>
      </c>
      <c r="D46" s="302">
        <v>7.5989715475779868E-3</v>
      </c>
      <c r="E46" s="302">
        <f t="shared" si="28"/>
        <v>4.2792780429627406E-2</v>
      </c>
      <c r="F46" s="303"/>
      <c r="G46" s="302">
        <v>3.3931764200211399E-2</v>
      </c>
      <c r="H46" s="302">
        <v>3.4668320984789247E-3</v>
      </c>
      <c r="I46" s="302">
        <v>0</v>
      </c>
      <c r="J46" s="302">
        <f t="shared" si="29"/>
        <v>3.7398596298690322E-2</v>
      </c>
      <c r="K46" s="303"/>
      <c r="L46" s="302">
        <v>1.3791476470060324E-2</v>
      </c>
      <c r="M46" s="302">
        <v>1.0896418250495906E-3</v>
      </c>
      <c r="N46" s="302">
        <v>0</v>
      </c>
      <c r="O46" s="302">
        <f t="shared" si="30"/>
        <v>1.4881118295109914E-2</v>
      </c>
    </row>
    <row r="47" spans="1:15" s="236" customFormat="1" x14ac:dyDescent="0.2">
      <c r="A47" s="237" t="str">
        <f>name!E$8</f>
        <v>Skilled trades occupations</v>
      </c>
      <c r="B47" s="302">
        <v>0.12398329424064412</v>
      </c>
      <c r="C47" s="302">
        <v>2.4127057212267686E-3</v>
      </c>
      <c r="D47" s="302">
        <v>7.1909185267475195E-2</v>
      </c>
      <c r="E47" s="302">
        <f t="shared" si="28"/>
        <v>0.19830518522934609</v>
      </c>
      <c r="F47" s="303"/>
      <c r="G47" s="302">
        <v>0.11577570190634552</v>
      </c>
      <c r="H47" s="302">
        <v>1.917758182663512E-3</v>
      </c>
      <c r="I47" s="302">
        <v>0</v>
      </c>
      <c r="J47" s="302">
        <f>SUM(G47:I47)</f>
        <v>0.11769346008900904</v>
      </c>
      <c r="K47" s="303"/>
      <c r="L47" s="302">
        <v>3.9114426075664538E-2</v>
      </c>
      <c r="M47" s="302">
        <v>4.456226530847162E-4</v>
      </c>
      <c r="N47" s="302">
        <v>0</v>
      </c>
      <c r="O47" s="302">
        <f t="shared" si="30"/>
        <v>3.9560048728749256E-2</v>
      </c>
    </row>
    <row r="48" spans="1:15" s="236" customFormat="1" x14ac:dyDescent="0.2">
      <c r="A48" s="237" t="str">
        <f>name!E$9</f>
        <v>Caring, leisure and other service occupations</v>
      </c>
      <c r="B48" s="302">
        <v>1.6289870392786628E-2</v>
      </c>
      <c r="C48" s="302">
        <v>7.824697295279839E-3</v>
      </c>
      <c r="D48" s="302">
        <v>2.2777965915662039E-3</v>
      </c>
      <c r="E48" s="302">
        <f t="shared" si="28"/>
        <v>2.6392364279632673E-2</v>
      </c>
      <c r="F48" s="303"/>
      <c r="G48" s="302">
        <v>1.636874409721004E-2</v>
      </c>
      <c r="H48" s="302">
        <v>1.3633977858147539E-2</v>
      </c>
      <c r="I48" s="302">
        <v>0</v>
      </c>
      <c r="J48" s="302">
        <f t="shared" ref="J48:J51" si="31">SUM(G48:I48)</f>
        <v>3.0002721955357581E-2</v>
      </c>
      <c r="K48" s="303"/>
      <c r="L48" s="302">
        <v>6.4461176432153294E-3</v>
      </c>
      <c r="M48" s="302">
        <v>6.9640115127269468E-3</v>
      </c>
      <c r="N48" s="302">
        <v>0</v>
      </c>
      <c r="O48" s="302">
        <f t="shared" si="30"/>
        <v>1.3410129155942276E-2</v>
      </c>
    </row>
    <row r="49" spans="1:15" s="236" customFormat="1" x14ac:dyDescent="0.2">
      <c r="A49" s="237" t="str">
        <f>name!E$10</f>
        <v>Sales and customer service occupations</v>
      </c>
      <c r="B49" s="302">
        <v>1.19614499004712E-2</v>
      </c>
      <c r="C49" s="302">
        <v>4.7392350503550748E-3</v>
      </c>
      <c r="D49" s="302">
        <v>5.4439131600944376E-3</v>
      </c>
      <c r="E49" s="302">
        <f t="shared" si="28"/>
        <v>2.2144598110920712E-2</v>
      </c>
      <c r="F49" s="303"/>
      <c r="G49" s="302">
        <v>1.2298502732899905E-2</v>
      </c>
      <c r="H49" s="302">
        <v>3.1369070420188181E-3</v>
      </c>
      <c r="I49" s="302">
        <v>0</v>
      </c>
      <c r="J49" s="302">
        <f t="shared" si="31"/>
        <v>1.5435409774918724E-2</v>
      </c>
      <c r="K49" s="303"/>
      <c r="L49" s="302">
        <v>5.4707871244337051E-3</v>
      </c>
      <c r="M49" s="302">
        <v>1.2706007721926165E-3</v>
      </c>
      <c r="N49" s="302">
        <v>0</v>
      </c>
      <c r="O49" s="302">
        <f t="shared" si="30"/>
        <v>6.7413878966263215E-3</v>
      </c>
    </row>
    <row r="50" spans="1:15" s="236" customFormat="1" x14ac:dyDescent="0.2">
      <c r="A50" s="237" t="str">
        <f>name!E$11</f>
        <v>Process, plant and machine operatives</v>
      </c>
      <c r="B50" s="302">
        <v>0.25209584467112117</v>
      </c>
      <c r="C50" s="302">
        <v>1.4334498937629255E-3</v>
      </c>
      <c r="D50" s="302">
        <v>4.4606600203005435E-2</v>
      </c>
      <c r="E50" s="302">
        <f t="shared" si="28"/>
        <v>0.29813589476788954</v>
      </c>
      <c r="F50" s="303"/>
      <c r="G50" s="302">
        <v>0.2411922552224543</v>
      </c>
      <c r="H50" s="302">
        <v>6.1618579648997933E-4</v>
      </c>
      <c r="I50" s="302">
        <v>0</v>
      </c>
      <c r="J50" s="302">
        <f t="shared" si="31"/>
        <v>0.24180844101894428</v>
      </c>
      <c r="K50" s="303"/>
      <c r="L50" s="302">
        <v>9.4359501341284929E-2</v>
      </c>
      <c r="M50" s="302">
        <v>2.7463681790848658E-4</v>
      </c>
      <c r="N50" s="302">
        <v>0</v>
      </c>
      <c r="O50" s="302">
        <f t="shared" si="30"/>
        <v>9.4634138159193415E-2</v>
      </c>
    </row>
    <row r="51" spans="1:15" s="236" customFormat="1" x14ac:dyDescent="0.2">
      <c r="A51" s="237" t="str">
        <f>name!E$12</f>
        <v>Elementary occupations</v>
      </c>
      <c r="B51" s="302">
        <v>1.247221514561157E-2</v>
      </c>
      <c r="C51" s="302">
        <v>6.6554730624824665E-3</v>
      </c>
      <c r="D51" s="302">
        <v>0.10867393884096913</v>
      </c>
      <c r="E51" s="302">
        <f t="shared" si="28"/>
        <v>0.12780162704906317</v>
      </c>
      <c r="F51" s="303"/>
      <c r="G51" s="302">
        <v>1.0197486872942516E-2</v>
      </c>
      <c r="H51" s="302">
        <v>3.6393165894498072E-3</v>
      </c>
      <c r="I51" s="302">
        <v>0</v>
      </c>
      <c r="J51" s="302">
        <f t="shared" si="31"/>
        <v>1.3836803462392322E-2</v>
      </c>
      <c r="K51" s="303"/>
      <c r="L51" s="302">
        <v>3.2312202914944171E-3</v>
      </c>
      <c r="M51" s="302">
        <v>9.8149384364828226E-4</v>
      </c>
      <c r="N51" s="302">
        <v>0</v>
      </c>
      <c r="O51" s="302">
        <f t="shared" si="30"/>
        <v>4.2127141351426993E-3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0.69668874172386897</v>
      </c>
      <c r="C53" s="311">
        <f t="shared" ref="C53:E53" si="32">SUM(C43:C51)</f>
        <v>3.1238624225600593E-2</v>
      </c>
      <c r="D53" s="311">
        <f t="shared" si="32"/>
        <v>0.32407263405052888</v>
      </c>
      <c r="E53" s="311">
        <f t="shared" si="32"/>
        <v>1.0519999999999985</v>
      </c>
      <c r="F53" s="311"/>
      <c r="G53" s="311">
        <f t="shared" ref="G53:J53" si="33">SUM(G43:G51)</f>
        <v>0.74795939806942935</v>
      </c>
      <c r="H53" s="311">
        <f t="shared" si="33"/>
        <v>3.3040601930570998E-2</v>
      </c>
      <c r="I53" s="311">
        <f t="shared" si="33"/>
        <v>0</v>
      </c>
      <c r="J53" s="311">
        <f t="shared" si="33"/>
        <v>0.78100000000000036</v>
      </c>
      <c r="K53" s="311"/>
      <c r="L53" s="311">
        <f t="shared" ref="L53:O53" si="34">SUM(L43:L51)</f>
        <v>0.3150237467025408</v>
      </c>
      <c r="M53" s="311">
        <f t="shared" si="34"/>
        <v>1.4976253297459267E-2</v>
      </c>
      <c r="N53" s="311">
        <f t="shared" si="34"/>
        <v>0</v>
      </c>
      <c r="O53" s="311">
        <f t="shared" si="34"/>
        <v>0.32999999999999996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0.41475039181999296</v>
      </c>
      <c r="C60" s="302">
        <v>5.3265548114280636E-2</v>
      </c>
      <c r="D60" s="302">
        <v>8.0319011524685097E-2</v>
      </c>
      <c r="E60" s="302">
        <f>SUM(B60:D60)</f>
        <v>0.54833495145895872</v>
      </c>
      <c r="F60" s="303"/>
      <c r="G60" s="302">
        <v>0.39013781369706246</v>
      </c>
      <c r="H60" s="302">
        <v>6.1323630687941368E-2</v>
      </c>
      <c r="I60" s="302">
        <v>7.4981119914319827E-2</v>
      </c>
      <c r="J60" s="302">
        <f>SUM(G60:I60)</f>
        <v>0.52644256429932368</v>
      </c>
      <c r="K60" s="303"/>
      <c r="L60" s="302">
        <v>0.29040970831922924</v>
      </c>
      <c r="M60" s="302">
        <v>4.5915036338523209E-2</v>
      </c>
      <c r="N60" s="302">
        <v>6.3226302771785731E-2</v>
      </c>
      <c r="O60" s="302">
        <f>SUM(L60:N60)</f>
        <v>0.39955104742953818</v>
      </c>
    </row>
    <row r="61" spans="1:15" s="236" customFormat="1" x14ac:dyDescent="0.2">
      <c r="A61" s="237" t="str">
        <f>name!E$5</f>
        <v>Professional occupations</v>
      </c>
      <c r="B61" s="302">
        <v>0.38056930142072215</v>
      </c>
      <c r="C61" s="302">
        <v>3.148737855319083E-2</v>
      </c>
      <c r="D61" s="302">
        <v>2.5090384645809059E-2</v>
      </c>
      <c r="E61" s="302">
        <f t="shared" ref="E61:E68" si="35">SUM(B61:D61)</f>
        <v>0.43714706461972203</v>
      </c>
      <c r="F61" s="303"/>
      <c r="G61" s="302">
        <v>0.40804876318797756</v>
      </c>
      <c r="H61" s="302">
        <v>4.0644846483087617E-2</v>
      </c>
      <c r="I61" s="302">
        <v>3.9504622097032101E-2</v>
      </c>
      <c r="J61" s="302">
        <f t="shared" ref="J61:J63" si="36">SUM(G61:I61)</f>
        <v>0.48819823176809729</v>
      </c>
      <c r="K61" s="303"/>
      <c r="L61" s="302">
        <v>0.43216284834783963</v>
      </c>
      <c r="M61" s="302">
        <v>2.9193932856600054E-2</v>
      </c>
      <c r="N61" s="302">
        <v>2.0814396595140568E-2</v>
      </c>
      <c r="O61" s="302">
        <f t="shared" ref="O61:O68" si="37">SUM(L61:N61)</f>
        <v>0.48217117779958024</v>
      </c>
    </row>
    <row r="62" spans="1:15" s="236" customFormat="1" x14ac:dyDescent="0.2">
      <c r="A62" s="237" t="str">
        <f>name!E$6</f>
        <v>Associate professional occupations</v>
      </c>
      <c r="B62" s="302">
        <v>0.51538791476082302</v>
      </c>
      <c r="C62" s="302">
        <v>6.604382799436169E-2</v>
      </c>
      <c r="D62" s="302">
        <v>1.9485610286913254E-2</v>
      </c>
      <c r="E62" s="302">
        <f t="shared" si="35"/>
        <v>0.60091735304209792</v>
      </c>
      <c r="F62" s="303"/>
      <c r="G62" s="302">
        <v>0.4988432742522691</v>
      </c>
      <c r="H62" s="302">
        <v>6.9778136355808221E-2</v>
      </c>
      <c r="I62" s="302">
        <v>2.4019470272167887E-2</v>
      </c>
      <c r="J62" s="302">
        <f t="shared" si="36"/>
        <v>0.59264088088024525</v>
      </c>
      <c r="K62" s="303"/>
      <c r="L62" s="302">
        <v>0.43020324475177929</v>
      </c>
      <c r="M62" s="302">
        <v>4.3187316500388456E-2</v>
      </c>
      <c r="N62" s="302">
        <v>1.4312054341105969E-2</v>
      </c>
      <c r="O62" s="302">
        <f t="shared" si="37"/>
        <v>0.48770261559327371</v>
      </c>
    </row>
    <row r="63" spans="1:15" s="236" customFormat="1" x14ac:dyDescent="0.2">
      <c r="A63" s="237" t="str">
        <f>name!E$7</f>
        <v>Administrative and secretarial occupations</v>
      </c>
      <c r="B63" s="302">
        <v>0.42539499497566591</v>
      </c>
      <c r="C63" s="302">
        <v>0.16584584885714657</v>
      </c>
      <c r="D63" s="302">
        <v>9.8693615062600045E-3</v>
      </c>
      <c r="E63" s="302">
        <f t="shared" si="35"/>
        <v>0.60111020533907256</v>
      </c>
      <c r="F63" s="303"/>
      <c r="G63" s="302">
        <v>0.35889099124910956</v>
      </c>
      <c r="H63" s="302">
        <v>0.12631254529194791</v>
      </c>
      <c r="I63" s="302">
        <v>2.0565996497836716E-2</v>
      </c>
      <c r="J63" s="302">
        <f t="shared" si="36"/>
        <v>0.50576953303889416</v>
      </c>
      <c r="K63" s="303"/>
      <c r="L63" s="302">
        <v>0.28932584795988592</v>
      </c>
      <c r="M63" s="302">
        <v>6.5339160402201682E-2</v>
      </c>
      <c r="N63" s="302">
        <v>1.014318352903478E-2</v>
      </c>
      <c r="O63" s="302">
        <f t="shared" si="37"/>
        <v>0.36480819189112235</v>
      </c>
    </row>
    <row r="64" spans="1:15" s="236" customFormat="1" x14ac:dyDescent="0.2">
      <c r="A64" s="237" t="str">
        <f>name!E$8</f>
        <v>Skilled trades occupations</v>
      </c>
      <c r="B64" s="302">
        <v>0.63954517164975722</v>
      </c>
      <c r="C64" s="302">
        <v>4.1019107267101444E-2</v>
      </c>
      <c r="D64" s="302">
        <v>0.14261199712645806</v>
      </c>
      <c r="E64" s="302">
        <f t="shared" si="35"/>
        <v>0.82317627604331678</v>
      </c>
      <c r="F64" s="303"/>
      <c r="G64" s="302">
        <v>0.4059936455480968</v>
      </c>
      <c r="H64" s="302">
        <v>2.1501725530120305E-2</v>
      </c>
      <c r="I64" s="302">
        <v>0.18372331332112452</v>
      </c>
      <c r="J64" s="302">
        <f>SUM(G64:I64)</f>
        <v>0.61121868439934168</v>
      </c>
      <c r="K64" s="303"/>
      <c r="L64" s="302">
        <v>0.27256388517240043</v>
      </c>
      <c r="M64" s="302">
        <v>1.2049707031324977E-2</v>
      </c>
      <c r="N64" s="302">
        <v>0.11098012716762816</v>
      </c>
      <c r="O64" s="302">
        <f t="shared" si="37"/>
        <v>0.39559371937135357</v>
      </c>
    </row>
    <row r="65" spans="1:15" s="236" customFormat="1" x14ac:dyDescent="0.2">
      <c r="A65" s="237" t="str">
        <f>name!E$9</f>
        <v>Caring, leisure and other service occupations</v>
      </c>
      <c r="B65" s="302">
        <v>5.5290559626174678E-2</v>
      </c>
      <c r="C65" s="302">
        <v>1.4013291855531636E-2</v>
      </c>
      <c r="D65" s="302">
        <v>4.5752862286932922E-3</v>
      </c>
      <c r="E65" s="302">
        <f t="shared" si="35"/>
        <v>7.3879137710399612E-2</v>
      </c>
      <c r="F65" s="303"/>
      <c r="G65" s="302">
        <v>4.725649254119936E-2</v>
      </c>
      <c r="H65" s="302">
        <v>1.3372069135781725E-2</v>
      </c>
      <c r="I65" s="302">
        <v>1.604459209008649E-2</v>
      </c>
      <c r="J65" s="302">
        <f t="shared" ref="J65:J68" si="38">SUM(G65:I65)</f>
        <v>7.667315376706757E-2</v>
      </c>
      <c r="K65" s="303"/>
      <c r="L65" s="302">
        <v>3.6560442820015034E-2</v>
      </c>
      <c r="M65" s="302">
        <v>6.3637151642686653E-3</v>
      </c>
      <c r="N65" s="302">
        <v>1.2918531627855905E-2</v>
      </c>
      <c r="O65" s="302">
        <f t="shared" si="37"/>
        <v>5.5842689612139604E-2</v>
      </c>
    </row>
    <row r="66" spans="1:15" s="236" customFormat="1" x14ac:dyDescent="0.2">
      <c r="A66" s="237" t="str">
        <f>name!E$10</f>
        <v>Sales and customer service occupations</v>
      </c>
      <c r="B66" s="302">
        <v>0.32188594741378546</v>
      </c>
      <c r="C66" s="302">
        <v>0.21619883118026637</v>
      </c>
      <c r="D66" s="302">
        <v>1.9805342736897796E-2</v>
      </c>
      <c r="E66" s="302">
        <f t="shared" si="35"/>
        <v>0.55789012133094962</v>
      </c>
      <c r="F66" s="303"/>
      <c r="G66" s="302">
        <v>0.24980630068157567</v>
      </c>
      <c r="H66" s="302">
        <v>0.14356475904786811</v>
      </c>
      <c r="I66" s="302">
        <v>1.8281986093780414E-2</v>
      </c>
      <c r="J66" s="302">
        <f t="shared" si="38"/>
        <v>0.41165304582322415</v>
      </c>
      <c r="K66" s="303"/>
      <c r="L66" s="302">
        <v>0.22683268726747513</v>
      </c>
      <c r="M66" s="302">
        <v>9.8823677997467108E-2</v>
      </c>
      <c r="N66" s="302">
        <v>1.1097872349686374E-2</v>
      </c>
      <c r="O66" s="302">
        <f t="shared" si="37"/>
        <v>0.33675423761462864</v>
      </c>
    </row>
    <row r="67" spans="1:15" s="236" customFormat="1" x14ac:dyDescent="0.2">
      <c r="A67" s="237" t="str">
        <f>name!E$11</f>
        <v>Process, plant and machine operatives</v>
      </c>
      <c r="B67" s="302">
        <v>1.8729599374761405</v>
      </c>
      <c r="C67" s="302">
        <v>0.14642825276586247</v>
      </c>
      <c r="D67" s="302">
        <v>3.3970841633848115E-2</v>
      </c>
      <c r="E67" s="302">
        <f t="shared" si="35"/>
        <v>2.0533590318758508</v>
      </c>
      <c r="F67" s="303"/>
      <c r="G67" s="302">
        <v>1.1905077981499983</v>
      </c>
      <c r="H67" s="302">
        <v>9.4066717713320716E-2</v>
      </c>
      <c r="I67" s="302">
        <v>5.8774696530481993E-2</v>
      </c>
      <c r="J67" s="302">
        <f t="shared" si="38"/>
        <v>1.3433492123938011</v>
      </c>
      <c r="K67" s="303"/>
      <c r="L67" s="302">
        <v>0.80164188292407756</v>
      </c>
      <c r="M67" s="302">
        <v>8.7852875878578041E-2</v>
      </c>
      <c r="N67" s="302">
        <v>8.7105371082400282E-2</v>
      </c>
      <c r="O67" s="302">
        <f t="shared" si="37"/>
        <v>0.97660012988505585</v>
      </c>
    </row>
    <row r="68" spans="1:15" s="236" customFormat="1" x14ac:dyDescent="0.2">
      <c r="A68" s="237" t="str">
        <f>name!E$12</f>
        <v>Elementary occupations</v>
      </c>
      <c r="B68" s="302">
        <v>0.81452696399500268</v>
      </c>
      <c r="C68" s="302">
        <v>0.16747208953878048</v>
      </c>
      <c r="D68" s="302">
        <v>1.018680504584246E-2</v>
      </c>
      <c r="E68" s="302">
        <f t="shared" si="35"/>
        <v>0.9921858585796256</v>
      </c>
      <c r="F68" s="303"/>
      <c r="G68" s="302">
        <v>0.51492035127617786</v>
      </c>
      <c r="H68" s="302">
        <v>9.8836060881817983E-2</v>
      </c>
      <c r="I68" s="302">
        <v>1.52982814720085E-2</v>
      </c>
      <c r="J68" s="302">
        <f t="shared" si="38"/>
        <v>0.62905469363000432</v>
      </c>
      <c r="K68" s="303"/>
      <c r="L68" s="302">
        <v>0.43827810621314384</v>
      </c>
      <c r="M68" s="302">
        <v>0.13132625243800719</v>
      </c>
      <c r="N68" s="302">
        <v>4.4371832152158737E-2</v>
      </c>
      <c r="O68" s="302">
        <f t="shared" si="37"/>
        <v>0.61397619080330978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5.4403111831380651</v>
      </c>
      <c r="C70" s="311">
        <f t="shared" ref="C70:E70" si="39">SUM(C60:C68)</f>
        <v>0.90177417612652211</v>
      </c>
      <c r="D70" s="311">
        <f t="shared" si="39"/>
        <v>0.34591464073540712</v>
      </c>
      <c r="E70" s="311">
        <f t="shared" si="39"/>
        <v>6.6879999999999935</v>
      </c>
      <c r="F70" s="311"/>
      <c r="G70" s="311">
        <f t="shared" ref="G70:J70" si="40">SUM(G60:G68)</f>
        <v>4.0644054305834665</v>
      </c>
      <c r="H70" s="311">
        <f t="shared" si="40"/>
        <v>0.66940049112769395</v>
      </c>
      <c r="I70" s="311">
        <f t="shared" si="40"/>
        <v>0.45119407828883845</v>
      </c>
      <c r="J70" s="311">
        <f t="shared" si="40"/>
        <v>5.1849999999999987</v>
      </c>
      <c r="K70" s="311"/>
      <c r="L70" s="311">
        <f t="shared" ref="L70:O70" si="41">SUM(L60:L68)</f>
        <v>3.2179786537758464</v>
      </c>
      <c r="M70" s="311">
        <f t="shared" si="41"/>
        <v>0.52005167460735946</v>
      </c>
      <c r="N70" s="311">
        <f t="shared" si="41"/>
        <v>0.37496967161679651</v>
      </c>
      <c r="O70" s="311">
        <f t="shared" si="41"/>
        <v>4.1130000000000022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0.30621814487485777</v>
      </c>
      <c r="C77" s="302">
        <v>1.6092377883798938E-2</v>
      </c>
      <c r="D77" s="302">
        <v>2.8484124381588684E-2</v>
      </c>
      <c r="E77" s="302">
        <f>SUM(B77:D77)</f>
        <v>0.35079464714024539</v>
      </c>
      <c r="F77" s="303"/>
      <c r="G77" s="302">
        <v>0.31434902593292646</v>
      </c>
      <c r="H77" s="302">
        <v>2.014312102710349E-2</v>
      </c>
      <c r="I77" s="302">
        <v>5.2711973640037511E-2</v>
      </c>
      <c r="J77" s="302">
        <f>SUM(G77:I77)</f>
        <v>0.38720412060006743</v>
      </c>
      <c r="K77" s="303"/>
      <c r="L77" s="302">
        <v>0.21270801777503778</v>
      </c>
      <c r="M77" s="302">
        <v>1.828448546234096E-2</v>
      </c>
      <c r="N77" s="302">
        <v>3.7780066691038193E-2</v>
      </c>
      <c r="O77" s="302">
        <f>SUM(L77:N77)</f>
        <v>0.26877256992841692</v>
      </c>
    </row>
    <row r="78" spans="1:15" s="236" customFormat="1" x14ac:dyDescent="0.2">
      <c r="A78" s="237" t="str">
        <f>name!E$5</f>
        <v>Professional occupations</v>
      </c>
      <c r="B78" s="302">
        <v>0.36568237743630738</v>
      </c>
      <c r="C78" s="302">
        <v>1.1951017829631436E-2</v>
      </c>
      <c r="D78" s="302">
        <v>3.2110694523227436E-2</v>
      </c>
      <c r="E78" s="302">
        <f t="shared" ref="E78:E85" si="42">SUM(B78:D78)</f>
        <v>0.40974408978916627</v>
      </c>
      <c r="F78" s="303"/>
      <c r="G78" s="302">
        <v>0.42528066237541756</v>
      </c>
      <c r="H78" s="302">
        <v>1.6040252122981477E-2</v>
      </c>
      <c r="I78" s="302">
        <v>3.6849083470446839E-2</v>
      </c>
      <c r="J78" s="302">
        <f t="shared" ref="J78:J80" si="43">SUM(G78:I78)</f>
        <v>0.47816999796884591</v>
      </c>
      <c r="K78" s="303"/>
      <c r="L78" s="302">
        <v>0.37858377055256254</v>
      </c>
      <c r="M78" s="302">
        <v>1.6323243207911613E-2</v>
      </c>
      <c r="N78" s="302">
        <v>2.6169592943409078E-2</v>
      </c>
      <c r="O78" s="302">
        <f t="shared" ref="O78:O85" si="44">SUM(L78:N78)</f>
        <v>0.42107660670388325</v>
      </c>
    </row>
    <row r="79" spans="1:15" s="236" customFormat="1" x14ac:dyDescent="0.2">
      <c r="A79" s="237" t="str">
        <f>name!E$6</f>
        <v>Associate professional occupations</v>
      </c>
      <c r="B79" s="302">
        <v>0.23515947526075701</v>
      </c>
      <c r="C79" s="302">
        <v>1.8253544312904463E-2</v>
      </c>
      <c r="D79" s="302">
        <v>1.2564066894030055E-2</v>
      </c>
      <c r="E79" s="302">
        <f t="shared" si="42"/>
        <v>0.26597708646769153</v>
      </c>
      <c r="F79" s="303"/>
      <c r="G79" s="302">
        <v>0.25239055113046882</v>
      </c>
      <c r="H79" s="302">
        <v>2.1459274193475462E-2</v>
      </c>
      <c r="I79" s="302">
        <v>1.9214441034817013E-2</v>
      </c>
      <c r="J79" s="302">
        <f t="shared" si="43"/>
        <v>0.29306426635876132</v>
      </c>
      <c r="K79" s="303"/>
      <c r="L79" s="302">
        <v>0.17853522280295386</v>
      </c>
      <c r="M79" s="302">
        <v>1.8150992676621257E-2</v>
      </c>
      <c r="N79" s="302">
        <v>9.24245220181465E-3</v>
      </c>
      <c r="O79" s="302">
        <f t="shared" si="44"/>
        <v>0.20592866768138979</v>
      </c>
    </row>
    <row r="80" spans="1:15" s="236" customFormat="1" x14ac:dyDescent="0.2">
      <c r="A80" s="237" t="str">
        <f>name!E$7</f>
        <v>Administrative and secretarial occupations</v>
      </c>
      <c r="B80" s="302">
        <v>0.13435744157582211</v>
      </c>
      <c r="C80" s="302">
        <v>3.7934281074700468E-2</v>
      </c>
      <c r="D80" s="302">
        <v>4.4182833683460042E-3</v>
      </c>
      <c r="E80" s="302">
        <f t="shared" si="42"/>
        <v>0.17671000601886858</v>
      </c>
      <c r="F80" s="303"/>
      <c r="G80" s="302">
        <v>0.13205940683247472</v>
      </c>
      <c r="H80" s="302">
        <v>3.4875598950033476E-2</v>
      </c>
      <c r="I80" s="302">
        <v>1.7230322351318893E-2</v>
      </c>
      <c r="J80" s="302">
        <f t="shared" si="43"/>
        <v>0.18416532813382708</v>
      </c>
      <c r="K80" s="303"/>
      <c r="L80" s="302">
        <v>9.9254867418667528E-2</v>
      </c>
      <c r="M80" s="302">
        <v>1.9852996322260105E-2</v>
      </c>
      <c r="N80" s="302">
        <v>9.187502524378768E-3</v>
      </c>
      <c r="O80" s="302">
        <f t="shared" si="44"/>
        <v>0.12829536626530641</v>
      </c>
    </row>
    <row r="81" spans="1:15" s="236" customFormat="1" x14ac:dyDescent="0.2">
      <c r="A81" s="237" t="str">
        <f>name!E$8</f>
        <v>Skilled trades occupations</v>
      </c>
      <c r="B81" s="302">
        <v>0.47681173269812699</v>
      </c>
      <c r="C81" s="302">
        <v>1.7313256947596764E-2</v>
      </c>
      <c r="D81" s="302">
        <v>4.3317842481731261E-2</v>
      </c>
      <c r="E81" s="302">
        <f t="shared" si="42"/>
        <v>0.53744283212745503</v>
      </c>
      <c r="F81" s="303"/>
      <c r="G81" s="302">
        <v>0.34865515600756464</v>
      </c>
      <c r="H81" s="302">
        <v>1.018483926083295E-2</v>
      </c>
      <c r="I81" s="302">
        <v>3.0241714703395279E-2</v>
      </c>
      <c r="J81" s="302">
        <f>SUM(G81:I81)</f>
        <v>0.38908170997179287</v>
      </c>
      <c r="K81" s="303"/>
      <c r="L81" s="302">
        <v>0.21506482077560332</v>
      </c>
      <c r="M81" s="302">
        <v>7.5371426614952546E-3</v>
      </c>
      <c r="N81" s="302">
        <v>2.8337807941108878E-2</v>
      </c>
      <c r="O81" s="302">
        <f t="shared" si="44"/>
        <v>0.25093977137820744</v>
      </c>
    </row>
    <row r="82" spans="1:15" s="236" customFormat="1" x14ac:dyDescent="0.2">
      <c r="A82" s="237" t="str">
        <f>name!E$9</f>
        <v>Caring, leisure and other service occupations</v>
      </c>
      <c r="B82" s="302">
        <v>1.6491770948243514E-2</v>
      </c>
      <c r="C82" s="302">
        <v>4.0464276400208384E-3</v>
      </c>
      <c r="D82" s="302">
        <v>2.439528901654134E-3</v>
      </c>
      <c r="E82" s="302">
        <f t="shared" si="42"/>
        <v>2.2977727489918488E-2</v>
      </c>
      <c r="F82" s="303"/>
      <c r="G82" s="302">
        <v>1.3887988294739039E-2</v>
      </c>
      <c r="H82" s="302">
        <v>3.4281333195892811E-3</v>
      </c>
      <c r="I82" s="302">
        <v>8.6323363515309545E-3</v>
      </c>
      <c r="J82" s="302">
        <f t="shared" ref="J82:J85" si="45">SUM(G82:I82)</f>
        <v>2.5948457965859276E-2</v>
      </c>
      <c r="K82" s="303"/>
      <c r="L82" s="302">
        <v>8.5484846984476854E-3</v>
      </c>
      <c r="M82" s="302">
        <v>1.6333177075029525E-3</v>
      </c>
      <c r="N82" s="302">
        <v>1.0411611585754281E-2</v>
      </c>
      <c r="O82" s="302">
        <f t="shared" si="44"/>
        <v>2.0593413991704917E-2</v>
      </c>
    </row>
    <row r="83" spans="1:15" s="236" customFormat="1" x14ac:dyDescent="0.2">
      <c r="A83" s="237" t="str">
        <f>name!E$10</f>
        <v>Sales and customer service occupations</v>
      </c>
      <c r="B83" s="302">
        <v>6.3840583572205983E-2</v>
      </c>
      <c r="C83" s="302">
        <v>1.2585641245691132E-2</v>
      </c>
      <c r="D83" s="302">
        <v>3.2807684971745397E-3</v>
      </c>
      <c r="E83" s="302">
        <f t="shared" si="42"/>
        <v>7.9706993315071653E-2</v>
      </c>
      <c r="F83" s="303"/>
      <c r="G83" s="302">
        <v>5.8106095130907635E-2</v>
      </c>
      <c r="H83" s="302">
        <v>1.0850682393516156E-2</v>
      </c>
      <c r="I83" s="302">
        <v>6.5229934217840681E-3</v>
      </c>
      <c r="J83" s="302">
        <f t="shared" si="45"/>
        <v>7.5479770946207864E-2</v>
      </c>
      <c r="K83" s="303"/>
      <c r="L83" s="302">
        <v>4.4787754159069E-2</v>
      </c>
      <c r="M83" s="302">
        <v>9.4615509154403477E-3</v>
      </c>
      <c r="N83" s="302">
        <v>3.7764737884762177E-3</v>
      </c>
      <c r="O83" s="302">
        <f t="shared" si="44"/>
        <v>5.8025778862985565E-2</v>
      </c>
    </row>
    <row r="84" spans="1:15" s="236" customFormat="1" x14ac:dyDescent="0.2">
      <c r="A84" s="237" t="str">
        <f>name!E$11</f>
        <v>Process, plant and machine operatives</v>
      </c>
      <c r="B84" s="302">
        <v>0.32671541794875841</v>
      </c>
      <c r="C84" s="302">
        <v>2.5043989536826437E-2</v>
      </c>
      <c r="D84" s="302">
        <v>8.2006147512190351E-3</v>
      </c>
      <c r="E84" s="302">
        <f t="shared" si="42"/>
        <v>0.3599600222368039</v>
      </c>
      <c r="F84" s="303"/>
      <c r="G84" s="302">
        <v>0.22213584547364121</v>
      </c>
      <c r="H84" s="302">
        <v>1.70818893351103E-2</v>
      </c>
      <c r="I84" s="302">
        <v>1.2113850956979992E-2</v>
      </c>
      <c r="J84" s="302">
        <f t="shared" si="45"/>
        <v>0.2513315857657315</v>
      </c>
      <c r="K84" s="303"/>
      <c r="L84" s="302">
        <v>0.14721195974882093</v>
      </c>
      <c r="M84" s="302">
        <v>1.43992196774471E-2</v>
      </c>
      <c r="N84" s="302">
        <v>1.3227274758935327E-2</v>
      </c>
      <c r="O84" s="302">
        <f t="shared" si="44"/>
        <v>0.17483845418520333</v>
      </c>
    </row>
    <row r="85" spans="1:15" s="236" customFormat="1" x14ac:dyDescent="0.2">
      <c r="A85" s="237" t="str">
        <f>name!E$12</f>
        <v>Elementary occupations</v>
      </c>
      <c r="B85" s="302">
        <v>9.2722140351568727E-2</v>
      </c>
      <c r="C85" s="302">
        <v>9.334612270022663E-3</v>
      </c>
      <c r="D85" s="302">
        <v>4.6298427931919309E-3</v>
      </c>
      <c r="E85" s="302">
        <f t="shared" si="42"/>
        <v>0.10668659541478331</v>
      </c>
      <c r="F85" s="303"/>
      <c r="G85" s="302">
        <v>6.1816265424633539E-2</v>
      </c>
      <c r="H85" s="302">
        <v>7.2800566302738869E-3</v>
      </c>
      <c r="I85" s="302">
        <v>1.045844023399776E-2</v>
      </c>
      <c r="J85" s="302">
        <f t="shared" si="45"/>
        <v>7.9554762288905193E-2</v>
      </c>
      <c r="K85" s="303"/>
      <c r="L85" s="302">
        <v>4.8025656752789143E-2</v>
      </c>
      <c r="M85" s="302">
        <v>1.2067827983627788E-2</v>
      </c>
      <c r="N85" s="302">
        <v>2.043588626648405E-2</v>
      </c>
      <c r="O85" s="302">
        <f t="shared" si="44"/>
        <v>8.0529371002900973E-2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2.0179990846666476</v>
      </c>
      <c r="C87" s="311">
        <f t="shared" ref="C87:E87" si="46">SUM(C77:C85)</f>
        <v>0.15255514874119314</v>
      </c>
      <c r="D87" s="311">
        <f t="shared" si="46"/>
        <v>0.13944576659216307</v>
      </c>
      <c r="E87" s="311">
        <f t="shared" si="46"/>
        <v>2.3100000000000041</v>
      </c>
      <c r="F87" s="311"/>
      <c r="G87" s="311">
        <f t="shared" ref="G87:J87" si="47">SUM(G77:G85)</f>
        <v>1.8286809966027735</v>
      </c>
      <c r="H87" s="311">
        <f t="shared" si="47"/>
        <v>0.14134384723291649</v>
      </c>
      <c r="I87" s="311">
        <f t="shared" si="47"/>
        <v>0.1939751561643083</v>
      </c>
      <c r="J87" s="311">
        <f t="shared" si="47"/>
        <v>2.1639999999999988</v>
      </c>
      <c r="K87" s="311"/>
      <c r="L87" s="311">
        <f t="shared" ref="L87:O87" si="48">SUM(L77:L85)</f>
        <v>1.3327205546839518</v>
      </c>
      <c r="M87" s="311">
        <f t="shared" si="48"/>
        <v>0.11771077661464739</v>
      </c>
      <c r="N87" s="311">
        <f t="shared" si="48"/>
        <v>0.15856866870139941</v>
      </c>
      <c r="O87" s="311">
        <f t="shared" si="48"/>
        <v>1.6089999999999987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0.88105678973546431</v>
      </c>
      <c r="C94" s="302">
        <v>5.3742352410350115E-2</v>
      </c>
      <c r="D94" s="302">
        <v>0.150126741030011</v>
      </c>
      <c r="E94" s="302">
        <f>SUM(B94:D94)</f>
        <v>1.0849258831758255</v>
      </c>
      <c r="F94" s="303"/>
      <c r="G94" s="302">
        <v>1.0727137995392919</v>
      </c>
      <c r="H94" s="302">
        <v>8.7195559818788848E-2</v>
      </c>
      <c r="I94" s="302">
        <v>0.16545342236439933</v>
      </c>
      <c r="J94" s="302">
        <f>SUM(G94:I94)</f>
        <v>1.32536278172248</v>
      </c>
      <c r="K94" s="303"/>
      <c r="L94" s="302">
        <v>0.9110516300619208</v>
      </c>
      <c r="M94" s="302">
        <v>8.691244049325958E-2</v>
      </c>
      <c r="N94" s="302">
        <v>0.14985544035932424</v>
      </c>
      <c r="O94" s="302">
        <f>SUM(L94:N94)</f>
        <v>1.1478195109145046</v>
      </c>
    </row>
    <row r="95" spans="1:15" s="236" customFormat="1" x14ac:dyDescent="0.2">
      <c r="A95" s="237" t="str">
        <f>name!E$5</f>
        <v>Professional occupations</v>
      </c>
      <c r="B95" s="302">
        <v>1.1937614257348803</v>
      </c>
      <c r="C95" s="302">
        <v>4.2127298378363855E-2</v>
      </c>
      <c r="D95" s="302">
        <v>8.3257975913655524E-2</v>
      </c>
      <c r="E95" s="302">
        <f t="shared" ref="E95:E102" si="49">SUM(B95:D95)</f>
        <v>1.3191467000268997</v>
      </c>
      <c r="F95" s="303"/>
      <c r="G95" s="302">
        <v>1.6231745522687748</v>
      </c>
      <c r="H95" s="302">
        <v>8.1975514539376682E-2</v>
      </c>
      <c r="I95" s="302">
        <v>9.9262036760461872E-2</v>
      </c>
      <c r="J95" s="302">
        <f t="shared" ref="J95:J97" si="50">SUM(G95:I95)</f>
        <v>1.8044121035686136</v>
      </c>
      <c r="K95" s="303"/>
      <c r="L95" s="302">
        <v>1.9358247023532615</v>
      </c>
      <c r="M95" s="302">
        <v>8.5626758584255239E-2</v>
      </c>
      <c r="N95" s="302">
        <v>7.7889041697746048E-2</v>
      </c>
      <c r="O95" s="302">
        <f t="shared" ref="O95:O102" si="51">SUM(L95:N95)</f>
        <v>2.099340502635263</v>
      </c>
    </row>
    <row r="96" spans="1:15" s="236" customFormat="1" x14ac:dyDescent="0.2">
      <c r="A96" s="237" t="str">
        <f>name!E$6</f>
        <v>Associate professional occupations</v>
      </c>
      <c r="B96" s="302">
        <v>0.8021527292056595</v>
      </c>
      <c r="C96" s="302">
        <v>6.3062859997389337E-2</v>
      </c>
      <c r="D96" s="302">
        <v>6.9793796216507623E-2</v>
      </c>
      <c r="E96" s="302">
        <f t="shared" si="49"/>
        <v>0.93500938541955647</v>
      </c>
      <c r="F96" s="303"/>
      <c r="G96" s="302">
        <v>1.0261803817972224</v>
      </c>
      <c r="H96" s="302">
        <v>8.3981024259646347E-2</v>
      </c>
      <c r="I96" s="302">
        <v>9.8832314831178936E-2</v>
      </c>
      <c r="J96" s="302">
        <f t="shared" si="50"/>
        <v>1.2089937208880477</v>
      </c>
      <c r="K96" s="303"/>
      <c r="L96" s="302">
        <v>0.95509293390621541</v>
      </c>
      <c r="M96" s="302">
        <v>6.6443988458748604E-2</v>
      </c>
      <c r="N96" s="302">
        <v>8.58209852845076E-2</v>
      </c>
      <c r="O96" s="302">
        <f t="shared" si="51"/>
        <v>1.1073579076494715</v>
      </c>
    </row>
    <row r="97" spans="1:15" s="236" customFormat="1" x14ac:dyDescent="0.2">
      <c r="A97" s="237" t="str">
        <f>name!E$7</f>
        <v>Administrative and secretarial occupations</v>
      </c>
      <c r="B97" s="302">
        <v>0.59554116005468016</v>
      </c>
      <c r="C97" s="302">
        <v>0.16452423297083293</v>
      </c>
      <c r="D97" s="302">
        <v>1.9208999382172746E-2</v>
      </c>
      <c r="E97" s="302">
        <f t="shared" si="49"/>
        <v>0.77927439240768592</v>
      </c>
      <c r="F97" s="303"/>
      <c r="G97" s="302">
        <v>0.69069185947218648</v>
      </c>
      <c r="H97" s="302">
        <v>0.15399356365579409</v>
      </c>
      <c r="I97" s="302">
        <v>3.815531136558635E-2</v>
      </c>
      <c r="J97" s="302">
        <f t="shared" si="50"/>
        <v>0.88284073449356693</v>
      </c>
      <c r="K97" s="303"/>
      <c r="L97" s="302">
        <v>0.70964388766533992</v>
      </c>
      <c r="M97" s="302">
        <v>0.10485872155962354</v>
      </c>
      <c r="N97" s="302">
        <v>2.2980368210445967E-2</v>
      </c>
      <c r="O97" s="302">
        <f t="shared" si="51"/>
        <v>0.83748297743540934</v>
      </c>
    </row>
    <row r="98" spans="1:15" s="236" customFormat="1" x14ac:dyDescent="0.2">
      <c r="A98" s="237" t="str">
        <f>name!E$8</f>
        <v>Skilled trades occupations</v>
      </c>
      <c r="B98" s="302">
        <v>2.4721359918049948</v>
      </c>
      <c r="C98" s="302">
        <v>9.4960625440757493E-2</v>
      </c>
      <c r="D98" s="302">
        <v>0.34765503129904607</v>
      </c>
      <c r="E98" s="302">
        <f t="shared" si="49"/>
        <v>2.9147516485447982</v>
      </c>
      <c r="F98" s="303"/>
      <c r="G98" s="302">
        <v>2.1154217132725108</v>
      </c>
      <c r="H98" s="302">
        <v>6.5345795817788252E-2</v>
      </c>
      <c r="I98" s="302">
        <v>0.32583222566082021</v>
      </c>
      <c r="J98" s="302">
        <f>SUM(G98:I98)</f>
        <v>2.5065997347511195</v>
      </c>
      <c r="K98" s="303"/>
      <c r="L98" s="302">
        <v>1.6393567718882185</v>
      </c>
      <c r="M98" s="302">
        <v>6.5271474951178826E-2</v>
      </c>
      <c r="N98" s="302">
        <v>0.30130762195862998</v>
      </c>
      <c r="O98" s="302">
        <f t="shared" si="51"/>
        <v>2.0059358687980273</v>
      </c>
    </row>
    <row r="99" spans="1:15" s="236" customFormat="1" x14ac:dyDescent="0.2">
      <c r="A99" s="237" t="str">
        <f>name!E$9</f>
        <v>Caring, leisure and other service occupations</v>
      </c>
      <c r="B99" s="302">
        <v>6.2793758203142758E-2</v>
      </c>
      <c r="C99" s="302">
        <v>1.2414495858919242E-2</v>
      </c>
      <c r="D99" s="302">
        <v>1.0621908165453281E-2</v>
      </c>
      <c r="E99" s="302">
        <f t="shared" si="49"/>
        <v>8.5830162227515272E-2</v>
      </c>
      <c r="F99" s="303"/>
      <c r="G99" s="302">
        <v>7.4849960358243622E-2</v>
      </c>
      <c r="H99" s="302">
        <v>1.7753472549813919E-2</v>
      </c>
      <c r="I99" s="302">
        <v>3.9937221393348279E-2</v>
      </c>
      <c r="J99" s="302">
        <f t="shared" ref="J99:J102" si="52">SUM(G99:I99)</f>
        <v>0.13254065430140582</v>
      </c>
      <c r="K99" s="303"/>
      <c r="L99" s="302">
        <v>7.9815424549624495E-2</v>
      </c>
      <c r="M99" s="302">
        <v>1.4130785438928071E-2</v>
      </c>
      <c r="N99" s="302">
        <v>3.8852661691228675E-2</v>
      </c>
      <c r="O99" s="302">
        <f t="shared" si="51"/>
        <v>0.13279887167978124</v>
      </c>
    </row>
    <row r="100" spans="1:15" s="236" customFormat="1" x14ac:dyDescent="0.2">
      <c r="A100" s="237" t="str">
        <f>name!E$10</f>
        <v>Sales and customer service occupations</v>
      </c>
      <c r="B100" s="302">
        <v>0.19858019198351973</v>
      </c>
      <c r="C100" s="302">
        <v>5.9803228501993301E-2</v>
      </c>
      <c r="D100" s="302">
        <v>2.8977471220148623E-2</v>
      </c>
      <c r="E100" s="302">
        <f t="shared" si="49"/>
        <v>0.28736089170566165</v>
      </c>
      <c r="F100" s="303"/>
      <c r="G100" s="302">
        <v>0.20915905533175122</v>
      </c>
      <c r="H100" s="302">
        <v>5.8767583620430004E-2</v>
      </c>
      <c r="I100" s="302">
        <v>2.794780773422326E-2</v>
      </c>
      <c r="J100" s="302">
        <f t="shared" si="52"/>
        <v>0.2958744466864045</v>
      </c>
      <c r="K100" s="303"/>
      <c r="L100" s="302">
        <v>0.20552873218657614</v>
      </c>
      <c r="M100" s="302">
        <v>5.6785280430449149E-2</v>
      </c>
      <c r="N100" s="302">
        <v>2.0600314067220626E-2</v>
      </c>
      <c r="O100" s="302">
        <f t="shared" si="51"/>
        <v>0.28291432668424593</v>
      </c>
    </row>
    <row r="101" spans="1:15" s="236" customFormat="1" x14ac:dyDescent="0.2">
      <c r="A101" s="237" t="str">
        <f>name!E$11</f>
        <v>Process, plant and machine operatives</v>
      </c>
      <c r="B101" s="302">
        <v>1.2412604821788618</v>
      </c>
      <c r="C101" s="302">
        <v>9.8046434716934763E-2</v>
      </c>
      <c r="D101" s="302">
        <v>6.4000200661465723E-2</v>
      </c>
      <c r="E101" s="302">
        <f t="shared" si="49"/>
        <v>1.4033071175572622</v>
      </c>
      <c r="F101" s="303"/>
      <c r="G101" s="302">
        <v>1.0051534407357314</v>
      </c>
      <c r="H101" s="302">
        <v>8.3959029696507828E-2</v>
      </c>
      <c r="I101" s="302">
        <v>0.15370730081458736</v>
      </c>
      <c r="J101" s="302">
        <f t="shared" si="52"/>
        <v>1.2428197712468265</v>
      </c>
      <c r="K101" s="303"/>
      <c r="L101" s="302">
        <v>0.75751419160432398</v>
      </c>
      <c r="M101" s="302">
        <v>7.8522457414284749E-2</v>
      </c>
      <c r="N101" s="302">
        <v>0.14000269331990903</v>
      </c>
      <c r="O101" s="302">
        <f t="shared" si="51"/>
        <v>0.97603934233851775</v>
      </c>
    </row>
    <row r="102" spans="1:15" s="236" customFormat="1" x14ac:dyDescent="0.2">
      <c r="A102" s="237" t="str">
        <f>name!E$12</f>
        <v>Elementary occupations</v>
      </c>
      <c r="B102" s="302">
        <v>0.44576585212923486</v>
      </c>
      <c r="C102" s="302">
        <v>7.1296133756839408E-2</v>
      </c>
      <c r="D102" s="302">
        <v>4.9331833048714663E-2</v>
      </c>
      <c r="E102" s="302">
        <f t="shared" si="49"/>
        <v>0.56639381893478902</v>
      </c>
      <c r="F102" s="303"/>
      <c r="G102" s="302">
        <v>0.35928820986205856</v>
      </c>
      <c r="H102" s="302">
        <v>6.1276716649864921E-2</v>
      </c>
      <c r="I102" s="302">
        <v>7.9991125829602258E-2</v>
      </c>
      <c r="J102" s="302">
        <f t="shared" si="52"/>
        <v>0.50055605234152567</v>
      </c>
      <c r="K102" s="303"/>
      <c r="L102" s="302">
        <v>0.31480714911934538</v>
      </c>
      <c r="M102" s="302">
        <v>8.8046100585009918E-2</v>
      </c>
      <c r="N102" s="302">
        <v>0.10845744216041564</v>
      </c>
      <c r="O102" s="302">
        <f t="shared" si="51"/>
        <v>0.51131069186477096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7.8930483810304377</v>
      </c>
      <c r="C104" s="311">
        <f t="shared" ref="C104:E104" si="53">SUM(C94:C102)</f>
        <v>0.65997766203238051</v>
      </c>
      <c r="D104" s="311">
        <f t="shared" si="53"/>
        <v>0.82297395693717523</v>
      </c>
      <c r="E104" s="311">
        <f t="shared" si="53"/>
        <v>9.3759999999999941</v>
      </c>
      <c r="F104" s="311"/>
      <c r="G104" s="311">
        <f t="shared" ref="G104:J104" si="54">SUM(G94:G102)</f>
        <v>8.1766329726377709</v>
      </c>
      <c r="H104" s="311">
        <f t="shared" si="54"/>
        <v>0.69424826060801081</v>
      </c>
      <c r="I104" s="311">
        <f t="shared" si="54"/>
        <v>1.0291187667542079</v>
      </c>
      <c r="J104" s="311">
        <f t="shared" si="54"/>
        <v>9.8999999999999915</v>
      </c>
      <c r="K104" s="311"/>
      <c r="L104" s="311">
        <f t="shared" ref="L104:O104" si="55">SUM(L94:L102)</f>
        <v>7.5086354233348267</v>
      </c>
      <c r="M104" s="311">
        <f t="shared" si="55"/>
        <v>0.64659800791573774</v>
      </c>
      <c r="N104" s="311">
        <f t="shared" si="55"/>
        <v>0.94576656874942777</v>
      </c>
      <c r="O104" s="311">
        <f t="shared" si="55"/>
        <v>9.100999999999992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3.1605528578179401E-2</v>
      </c>
      <c r="C111" s="302">
        <v>1.1869461183814454E-3</v>
      </c>
      <c r="D111" s="302">
        <v>3.0497685555762478E-3</v>
      </c>
      <c r="E111" s="302">
        <f>SUM(B111:D111)</f>
        <v>3.5842243252137092E-2</v>
      </c>
      <c r="F111" s="303"/>
      <c r="G111" s="302">
        <v>4.4254887518930031E-2</v>
      </c>
      <c r="H111" s="302">
        <v>3.8195695153566394E-3</v>
      </c>
      <c r="I111" s="302">
        <v>0</v>
      </c>
      <c r="J111" s="302">
        <f>SUM(G111:I111)</f>
        <v>4.8074457034286672E-2</v>
      </c>
      <c r="K111" s="303"/>
      <c r="L111" s="302">
        <v>3.7181834984715105E-2</v>
      </c>
      <c r="M111" s="302">
        <v>4.1767157925438111E-3</v>
      </c>
      <c r="N111" s="302">
        <v>0</v>
      </c>
      <c r="O111" s="302">
        <f>SUM(L111:N111)</f>
        <v>4.1358550777258918E-2</v>
      </c>
    </row>
    <row r="112" spans="1:15" s="236" customFormat="1" x14ac:dyDescent="0.2">
      <c r="A112" s="237" t="str">
        <f>name!E$5</f>
        <v>Professional occupations</v>
      </c>
      <c r="B112" s="302">
        <v>8.8637579971650754E-2</v>
      </c>
      <c r="C112" s="302">
        <v>1.5227662729871676E-3</v>
      </c>
      <c r="D112" s="302">
        <v>3.8824644307174604E-3</v>
      </c>
      <c r="E112" s="302">
        <f t="shared" ref="E112:E119" si="56">SUM(B112:D112)</f>
        <v>9.4042810675355387E-2</v>
      </c>
      <c r="F112" s="303"/>
      <c r="G112" s="302">
        <v>0.13875668227489371</v>
      </c>
      <c r="H112" s="302">
        <v>5.0751103264304121E-3</v>
      </c>
      <c r="I112" s="302">
        <v>0</v>
      </c>
      <c r="J112" s="302">
        <f t="shared" ref="J112:J114" si="57">SUM(G112:I112)</f>
        <v>0.14383179260132412</v>
      </c>
      <c r="K112" s="303"/>
      <c r="L112" s="302">
        <v>0.15355950475621946</v>
      </c>
      <c r="M112" s="302">
        <v>5.469908372470909E-3</v>
      </c>
      <c r="N112" s="302">
        <v>0</v>
      </c>
      <c r="O112" s="302">
        <f t="shared" ref="O112:O119" si="58">SUM(L112:N112)</f>
        <v>0.15902941312869037</v>
      </c>
    </row>
    <row r="113" spans="1:15" s="236" customFormat="1" x14ac:dyDescent="0.2">
      <c r="A113" s="237" t="str">
        <f>name!E$6</f>
        <v>Associate professional occupations</v>
      </c>
      <c r="B113" s="302">
        <v>5.9516130470036281E-2</v>
      </c>
      <c r="C113" s="302">
        <v>2.2851709855418543E-3</v>
      </c>
      <c r="D113" s="302">
        <v>1.8457488985443677E-3</v>
      </c>
      <c r="E113" s="302">
        <f t="shared" si="56"/>
        <v>6.3647050354122506E-2</v>
      </c>
      <c r="F113" s="303"/>
      <c r="G113" s="302">
        <v>8.9003013803923947E-2</v>
      </c>
      <c r="H113" s="302">
        <v>5.7764375115536715E-3</v>
      </c>
      <c r="I113" s="302">
        <v>0</v>
      </c>
      <c r="J113" s="302">
        <f t="shared" si="57"/>
        <v>9.4779451315477617E-2</v>
      </c>
      <c r="K113" s="303"/>
      <c r="L113" s="302">
        <v>7.5605549254393167E-2</v>
      </c>
      <c r="M113" s="302">
        <v>5.4349459993598987E-3</v>
      </c>
      <c r="N113" s="302">
        <v>0</v>
      </c>
      <c r="O113" s="302">
        <f t="shared" si="58"/>
        <v>8.1040495253753064E-2</v>
      </c>
    </row>
    <row r="114" spans="1:15" s="236" customFormat="1" x14ac:dyDescent="0.2">
      <c r="A114" s="237" t="str">
        <f>name!E$7</f>
        <v>Administrative and secretarial occupations</v>
      </c>
      <c r="B114" s="302">
        <v>9.5476288500493597E-2</v>
      </c>
      <c r="C114" s="302">
        <v>6.7870792122013707E-3</v>
      </c>
      <c r="D114" s="302">
        <v>1.247755976459369E-3</v>
      </c>
      <c r="E114" s="302">
        <f t="shared" si="56"/>
        <v>0.10351112368915434</v>
      </c>
      <c r="F114" s="303"/>
      <c r="G114" s="302">
        <v>0.1160553621686897</v>
      </c>
      <c r="H114" s="302">
        <v>1.5044428962271381E-2</v>
      </c>
      <c r="I114" s="302">
        <v>0</v>
      </c>
      <c r="J114" s="302">
        <f t="shared" si="57"/>
        <v>0.13109979113096107</v>
      </c>
      <c r="K114" s="303"/>
      <c r="L114" s="302">
        <v>0.10853323410316569</v>
      </c>
      <c r="M114" s="302">
        <v>1.2110855436025225E-2</v>
      </c>
      <c r="N114" s="302">
        <v>0</v>
      </c>
      <c r="O114" s="302">
        <f t="shared" si="58"/>
        <v>0.12064408953919091</v>
      </c>
    </row>
    <row r="115" spans="1:15" s="236" customFormat="1" x14ac:dyDescent="0.2">
      <c r="A115" s="237" t="str">
        <f>name!E$8</f>
        <v>Skilled trades occupations</v>
      </c>
      <c r="B115" s="302">
        <v>6.3066321657651137E-2</v>
      </c>
      <c r="C115" s="302">
        <v>9.6403480756438657E-4</v>
      </c>
      <c r="D115" s="302">
        <v>3.5278049072496732E-3</v>
      </c>
      <c r="E115" s="302">
        <f t="shared" si="56"/>
        <v>6.7558161372465203E-2</v>
      </c>
      <c r="F115" s="303"/>
      <c r="G115" s="302">
        <v>6.4782447115154962E-2</v>
      </c>
      <c r="H115" s="302">
        <v>2.5039697748873691E-3</v>
      </c>
      <c r="I115" s="302">
        <v>0</v>
      </c>
      <c r="J115" s="302">
        <f>SUM(G115:I115)</f>
        <v>6.7286416890042333E-2</v>
      </c>
      <c r="K115" s="303"/>
      <c r="L115" s="302">
        <v>4.5684303582270443E-2</v>
      </c>
      <c r="M115" s="302">
        <v>2.1265669330671681E-3</v>
      </c>
      <c r="N115" s="302">
        <v>0</v>
      </c>
      <c r="O115" s="302">
        <f t="shared" si="58"/>
        <v>4.7810870515337611E-2</v>
      </c>
    </row>
    <row r="116" spans="1:15" s="236" customFormat="1" x14ac:dyDescent="0.2">
      <c r="A116" s="237" t="str">
        <f>name!E$9</f>
        <v>Caring, leisure and other service occupations</v>
      </c>
      <c r="B116" s="302">
        <v>1.1589579344127229E-2</v>
      </c>
      <c r="C116" s="302">
        <v>1.2756304252925098E-3</v>
      </c>
      <c r="D116" s="302">
        <v>3.3082313899302629E-4</v>
      </c>
      <c r="E116" s="302">
        <f t="shared" si="56"/>
        <v>1.3196032908412765E-2</v>
      </c>
      <c r="F116" s="303"/>
      <c r="G116" s="302">
        <v>1.4735989325410294E-2</v>
      </c>
      <c r="H116" s="302">
        <v>3.2866380899784367E-3</v>
      </c>
      <c r="I116" s="302">
        <v>0</v>
      </c>
      <c r="J116" s="302">
        <f t="shared" ref="J116:J119" si="59">SUM(G116:I116)</f>
        <v>1.802262741538873E-2</v>
      </c>
      <c r="K116" s="303"/>
      <c r="L116" s="302">
        <v>1.4297174617070372E-2</v>
      </c>
      <c r="M116" s="302">
        <v>2.681930310787561E-3</v>
      </c>
      <c r="N116" s="302">
        <v>0</v>
      </c>
      <c r="O116" s="302">
        <f t="shared" si="58"/>
        <v>1.6979104927857931E-2</v>
      </c>
    </row>
    <row r="117" spans="1:15" s="236" customFormat="1" x14ac:dyDescent="0.2">
      <c r="A117" s="237" t="str">
        <f>name!E$10</f>
        <v>Sales and customer service occupations</v>
      </c>
      <c r="B117" s="302">
        <v>7.9906408356316752E-2</v>
      </c>
      <c r="C117" s="302">
        <v>1.0831108665356443E-2</v>
      </c>
      <c r="D117" s="302">
        <v>5.6471765263319098E-3</v>
      </c>
      <c r="E117" s="302">
        <f t="shared" si="56"/>
        <v>9.6384693548005107E-2</v>
      </c>
      <c r="F117" s="303"/>
      <c r="G117" s="302">
        <v>9.8601562400409168E-2</v>
      </c>
      <c r="H117" s="302">
        <v>3.3523628413590884E-2</v>
      </c>
      <c r="I117" s="302">
        <v>0</v>
      </c>
      <c r="J117" s="302">
        <f t="shared" si="59"/>
        <v>0.13212519081400004</v>
      </c>
      <c r="K117" s="303"/>
      <c r="L117" s="302">
        <v>0.10574549926885363</v>
      </c>
      <c r="M117" s="302">
        <v>3.6035475808983863E-2</v>
      </c>
      <c r="N117" s="302">
        <v>0</v>
      </c>
      <c r="O117" s="302">
        <f t="shared" si="58"/>
        <v>0.14178097507783749</v>
      </c>
    </row>
    <row r="118" spans="1:15" s="236" customFormat="1" x14ac:dyDescent="0.2">
      <c r="A118" s="237" t="str">
        <f>name!E$11</f>
        <v>Process, plant and machine operatives</v>
      </c>
      <c r="B118" s="302">
        <v>3.0332235470697622E-2</v>
      </c>
      <c r="C118" s="302">
        <v>4.3994554377218111E-4</v>
      </c>
      <c r="D118" s="302">
        <v>1.9145013321365115E-3</v>
      </c>
      <c r="E118" s="302">
        <f t="shared" si="56"/>
        <v>3.2686682346606315E-2</v>
      </c>
      <c r="F118" s="303"/>
      <c r="G118" s="302">
        <v>3.119113220073649E-2</v>
      </c>
      <c r="H118" s="302">
        <v>1.8731125683509138E-3</v>
      </c>
      <c r="I118" s="302">
        <v>0</v>
      </c>
      <c r="J118" s="302">
        <f t="shared" si="59"/>
        <v>3.3064244769087404E-2</v>
      </c>
      <c r="K118" s="303"/>
      <c r="L118" s="302">
        <v>3.0261224482948716E-2</v>
      </c>
      <c r="M118" s="302">
        <v>2.1134556563163908E-3</v>
      </c>
      <c r="N118" s="302">
        <v>0</v>
      </c>
      <c r="O118" s="302">
        <f t="shared" si="58"/>
        <v>3.2374680139265109E-2</v>
      </c>
    </row>
    <row r="119" spans="1:15" s="236" customFormat="1" x14ac:dyDescent="0.2">
      <c r="A119" s="237" t="str">
        <f>name!E$12</f>
        <v>Elementary occupations</v>
      </c>
      <c r="B119" s="302">
        <v>1.0413004136136194E-2</v>
      </c>
      <c r="C119" s="302">
        <v>2.2819554441959118E-3</v>
      </c>
      <c r="D119" s="302">
        <v>4.3624227340938074E-4</v>
      </c>
      <c r="E119" s="302">
        <f t="shared" si="56"/>
        <v>1.3131201853741486E-2</v>
      </c>
      <c r="F119" s="303"/>
      <c r="G119" s="302">
        <v>1.1143805942081492E-2</v>
      </c>
      <c r="H119" s="302">
        <v>3.5722220873519485E-3</v>
      </c>
      <c r="I119" s="302">
        <v>0</v>
      </c>
      <c r="J119" s="302">
        <f t="shared" si="59"/>
        <v>1.4716028029433441E-2</v>
      </c>
      <c r="K119" s="303"/>
      <c r="L119" s="302">
        <v>9.4420246798098389E-3</v>
      </c>
      <c r="M119" s="302">
        <v>2.5397959609984059E-3</v>
      </c>
      <c r="N119" s="302">
        <v>0</v>
      </c>
      <c r="O119" s="302">
        <f t="shared" si="58"/>
        <v>1.1981820640808244E-2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0.47054307648528898</v>
      </c>
      <c r="C121" s="311">
        <f t="shared" ref="C121:E121" si="60">SUM(C111:C119)</f>
        <v>2.7574637475293269E-2</v>
      </c>
      <c r="D121" s="311">
        <f t="shared" si="60"/>
        <v>2.1882286039417949E-2</v>
      </c>
      <c r="E121" s="311">
        <f t="shared" si="60"/>
        <v>0.52000000000000013</v>
      </c>
      <c r="F121" s="311"/>
      <c r="G121" s="311">
        <f t="shared" ref="G121:J121" si="61">SUM(G111:G119)</f>
        <v>0.60852488275022976</v>
      </c>
      <c r="H121" s="311">
        <f t="shared" si="61"/>
        <v>7.4475117249771655E-2</v>
      </c>
      <c r="I121" s="311">
        <f t="shared" si="61"/>
        <v>0</v>
      </c>
      <c r="J121" s="311">
        <f t="shared" si="61"/>
        <v>0.68300000000000138</v>
      </c>
      <c r="K121" s="311"/>
      <c r="L121" s="311">
        <f t="shared" ref="L121:O121" si="62">SUM(L111:L119)</f>
        <v>0.58031034972944651</v>
      </c>
      <c r="M121" s="311">
        <f t="shared" si="62"/>
        <v>7.2689650270553227E-2</v>
      </c>
      <c r="N121" s="311">
        <f t="shared" si="62"/>
        <v>0</v>
      </c>
      <c r="O121" s="311">
        <f t="shared" si="62"/>
        <v>0.65299999999999969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0.14871763536963703</v>
      </c>
      <c r="C128" s="302">
        <v>1.0856073863031966E-2</v>
      </c>
      <c r="D128" s="302">
        <v>6.5560702519099026E-2</v>
      </c>
      <c r="E128" s="302">
        <f>SUM(B128:D128)</f>
        <v>0.22513441175176802</v>
      </c>
      <c r="F128" s="303"/>
      <c r="G128" s="302">
        <v>0.19269983427127937</v>
      </c>
      <c r="H128" s="302">
        <v>1.3448284980664188E-2</v>
      </c>
      <c r="I128" s="302">
        <v>7.4352804112719423E-4</v>
      </c>
      <c r="J128" s="302">
        <f>SUM(G128:I128)</f>
        <v>0.20689164729307077</v>
      </c>
      <c r="K128" s="303"/>
      <c r="L128" s="302">
        <v>0.20137789744576859</v>
      </c>
      <c r="M128" s="302">
        <v>1.4876633729907107E-2</v>
      </c>
      <c r="N128" s="302">
        <v>6.0421111602184307E-4</v>
      </c>
      <c r="O128" s="302">
        <f>SUM(L128:N128)</f>
        <v>0.21685874229169755</v>
      </c>
    </row>
    <row r="129" spans="1:15" s="236" customFormat="1" x14ac:dyDescent="0.2">
      <c r="A129" s="237" t="str">
        <f>name!E$5</f>
        <v>Professional occupations</v>
      </c>
      <c r="B129" s="302">
        <v>0.13847503835228644</v>
      </c>
      <c r="C129" s="302">
        <v>1.966272181693822E-2</v>
      </c>
      <c r="D129" s="302">
        <v>3.115922052232473E-2</v>
      </c>
      <c r="E129" s="302">
        <f t="shared" ref="E129:E136" si="63">SUM(B129:D129)</f>
        <v>0.18929698069154938</v>
      </c>
      <c r="F129" s="303"/>
      <c r="G129" s="302">
        <v>0.20452447066166543</v>
      </c>
      <c r="H129" s="302">
        <v>2.0833302665965978E-2</v>
      </c>
      <c r="I129" s="302">
        <v>9.8544674615198575E-4</v>
      </c>
      <c r="J129" s="302">
        <f t="shared" ref="J129:J131" si="64">SUM(G129:I129)</f>
        <v>0.22634322007378338</v>
      </c>
      <c r="K129" s="303"/>
      <c r="L129" s="302">
        <v>0.26882173041355023</v>
      </c>
      <c r="M129" s="302">
        <v>2.3274637871296674E-2</v>
      </c>
      <c r="N129" s="302">
        <v>7.7756281564273367E-4</v>
      </c>
      <c r="O129" s="302">
        <f t="shared" ref="O129:O136" si="65">SUM(L129:N129)</f>
        <v>0.29287393110048965</v>
      </c>
    </row>
    <row r="130" spans="1:15" s="236" customFormat="1" x14ac:dyDescent="0.2">
      <c r="A130" s="237" t="str">
        <f>name!E$6</f>
        <v>Associate professional occupations</v>
      </c>
      <c r="B130" s="302">
        <v>0.13652776380453091</v>
      </c>
      <c r="C130" s="302">
        <v>2.0718135028662529E-2</v>
      </c>
      <c r="D130" s="302">
        <v>2.3819933210917667E-2</v>
      </c>
      <c r="E130" s="302">
        <f t="shared" si="63"/>
        <v>0.18106583204411111</v>
      </c>
      <c r="F130" s="303"/>
      <c r="G130" s="302">
        <v>0.17409412980595829</v>
      </c>
      <c r="H130" s="302">
        <v>2.3040194984807194E-2</v>
      </c>
      <c r="I130" s="302">
        <v>1.065166144958968E-3</v>
      </c>
      <c r="J130" s="302">
        <f t="shared" si="64"/>
        <v>0.19819949093572445</v>
      </c>
      <c r="K130" s="303"/>
      <c r="L130" s="302">
        <v>0.17442102861722317</v>
      </c>
      <c r="M130" s="302">
        <v>2.217154144702058E-2</v>
      </c>
      <c r="N130" s="302">
        <v>1.0661837096772838E-3</v>
      </c>
      <c r="O130" s="302">
        <f t="shared" si="65"/>
        <v>0.19765875377392103</v>
      </c>
    </row>
    <row r="131" spans="1:15" s="236" customFormat="1" x14ac:dyDescent="0.2">
      <c r="A131" s="237" t="str">
        <f>name!E$7</f>
        <v>Administrative and secretarial occupations</v>
      </c>
      <c r="B131" s="302">
        <v>9.5631119846026624E-2</v>
      </c>
      <c r="C131" s="302">
        <v>5.4438413831427709E-2</v>
      </c>
      <c r="D131" s="302">
        <v>6.2375828836836785E-3</v>
      </c>
      <c r="E131" s="302">
        <f t="shared" si="63"/>
        <v>0.15630711656113802</v>
      </c>
      <c r="F131" s="303"/>
      <c r="G131" s="302">
        <v>9.9142108315649707E-2</v>
      </c>
      <c r="H131" s="302">
        <v>4.3667213999256264E-2</v>
      </c>
      <c r="I131" s="302">
        <v>3.3189674038275086E-4</v>
      </c>
      <c r="J131" s="302">
        <f t="shared" si="64"/>
        <v>0.14314121905528873</v>
      </c>
      <c r="K131" s="303"/>
      <c r="L131" s="302">
        <v>0.10864230783493654</v>
      </c>
      <c r="M131" s="302">
        <v>4.4974061253805639E-2</v>
      </c>
      <c r="N131" s="302">
        <v>5.7648301494465177E-4</v>
      </c>
      <c r="O131" s="302">
        <f t="shared" si="65"/>
        <v>0.15419285210368683</v>
      </c>
    </row>
    <row r="132" spans="1:15" s="236" customFormat="1" x14ac:dyDescent="0.2">
      <c r="A132" s="237" t="str">
        <f>name!E$8</f>
        <v>Skilled trades occupations</v>
      </c>
      <c r="B132" s="302">
        <v>0.14961304241800052</v>
      </c>
      <c r="C132" s="302">
        <v>1.6012550962789279E-2</v>
      </c>
      <c r="D132" s="302">
        <v>0.1282133475487949</v>
      </c>
      <c r="E132" s="302">
        <f t="shared" si="63"/>
        <v>0.29383894092958474</v>
      </c>
      <c r="F132" s="303"/>
      <c r="G132" s="302">
        <v>0.1518145709808493</v>
      </c>
      <c r="H132" s="302">
        <v>1.0923397665559062E-2</v>
      </c>
      <c r="I132" s="302">
        <v>1.6501298717391797E-3</v>
      </c>
      <c r="J132" s="302">
        <f>SUM(G132:I132)</f>
        <v>0.16438809851814754</v>
      </c>
      <c r="K132" s="303"/>
      <c r="L132" s="302">
        <v>0.15543079353409708</v>
      </c>
      <c r="M132" s="302">
        <v>1.5173699130098061E-2</v>
      </c>
      <c r="N132" s="302">
        <v>1.5110646740233373E-3</v>
      </c>
      <c r="O132" s="302">
        <f t="shared" si="65"/>
        <v>0.17211555733821848</v>
      </c>
    </row>
    <row r="133" spans="1:15" s="236" customFormat="1" x14ac:dyDescent="0.2">
      <c r="A133" s="237" t="str">
        <f>name!E$9</f>
        <v>Caring, leisure and other service occupations</v>
      </c>
      <c r="B133" s="302">
        <v>2.51428240079157E-2</v>
      </c>
      <c r="C133" s="302">
        <v>7.9720994456386474E-3</v>
      </c>
      <c r="D133" s="302">
        <v>7.4987204574274045E-3</v>
      </c>
      <c r="E133" s="302">
        <f t="shared" si="63"/>
        <v>4.0613643910981753E-2</v>
      </c>
      <c r="F133" s="303"/>
      <c r="G133" s="302">
        <v>2.5543789227073708E-2</v>
      </c>
      <c r="H133" s="302">
        <v>4.9377323144847171E-3</v>
      </c>
      <c r="I133" s="302">
        <v>5.9916941436198199E-4</v>
      </c>
      <c r="J133" s="302">
        <f t="shared" ref="J133:J136" si="66">SUM(G133:I133)</f>
        <v>3.1080690955920406E-2</v>
      </c>
      <c r="K133" s="303"/>
      <c r="L133" s="302">
        <v>2.4904511921231845E-2</v>
      </c>
      <c r="M133" s="302">
        <v>3.9990838763513227E-3</v>
      </c>
      <c r="N133" s="302">
        <v>6.0817703052101671E-4</v>
      </c>
      <c r="O133" s="302">
        <f t="shared" si="65"/>
        <v>2.9511772828104185E-2</v>
      </c>
    </row>
    <row r="134" spans="1:15" s="236" customFormat="1" x14ac:dyDescent="0.2">
      <c r="A134" s="237" t="str">
        <f>name!E$10</f>
        <v>Sales and customer service occupations</v>
      </c>
      <c r="B134" s="302">
        <v>5.0530156810370659E-2</v>
      </c>
      <c r="C134" s="302">
        <v>2.3892434511220799E-2</v>
      </c>
      <c r="D134" s="302">
        <v>1.515402188520234E-2</v>
      </c>
      <c r="E134" s="302">
        <f t="shared" si="63"/>
        <v>8.9576613206793804E-2</v>
      </c>
      <c r="F134" s="303"/>
      <c r="G134" s="302">
        <v>5.8796858508885004E-2</v>
      </c>
      <c r="H134" s="302">
        <v>2.6917419208305537E-2</v>
      </c>
      <c r="I134" s="302">
        <v>1.7484236768889626E-4</v>
      </c>
      <c r="J134" s="302">
        <f t="shared" si="66"/>
        <v>8.5889120084879436E-2</v>
      </c>
      <c r="K134" s="303"/>
      <c r="L134" s="302">
        <v>7.4808978604694043E-2</v>
      </c>
      <c r="M134" s="302">
        <v>2.9133015524716342E-2</v>
      </c>
      <c r="N134" s="302">
        <v>9.6295656193729845E-5</v>
      </c>
      <c r="O134" s="302">
        <f t="shared" si="65"/>
        <v>0.10403828978560412</v>
      </c>
    </row>
    <row r="135" spans="1:15" s="236" customFormat="1" x14ac:dyDescent="0.2">
      <c r="A135" s="237" t="str">
        <f>name!E$11</f>
        <v>Process, plant and machine operatives</v>
      </c>
      <c r="B135" s="302">
        <v>0.40150692213576616</v>
      </c>
      <c r="C135" s="302">
        <v>1.4302109530666442E-2</v>
      </c>
      <c r="D135" s="302">
        <v>2.1692069033027707E-2</v>
      </c>
      <c r="E135" s="302">
        <f t="shared" si="63"/>
        <v>0.43750110069946035</v>
      </c>
      <c r="F135" s="303"/>
      <c r="G135" s="302">
        <v>0.40430877473458288</v>
      </c>
      <c r="H135" s="302">
        <v>1.6162179234174148E-2</v>
      </c>
      <c r="I135" s="302">
        <v>3.1259506743867903E-4</v>
      </c>
      <c r="J135" s="302">
        <f t="shared" si="66"/>
        <v>0.42078354903619569</v>
      </c>
      <c r="K135" s="303"/>
      <c r="L135" s="302">
        <v>0.44084488387598947</v>
      </c>
      <c r="M135" s="302">
        <v>1.6782185077443883E-2</v>
      </c>
      <c r="N135" s="302">
        <v>1.5508168402575891E-4</v>
      </c>
      <c r="O135" s="302">
        <f t="shared" si="65"/>
        <v>0.45778215063745914</v>
      </c>
    </row>
    <row r="136" spans="1:15" s="236" customFormat="1" x14ac:dyDescent="0.2">
      <c r="A136" s="237" t="str">
        <f>name!E$12</f>
        <v>Elementary occupations</v>
      </c>
      <c r="B136" s="302">
        <v>0.23874218647246953</v>
      </c>
      <c r="C136" s="302">
        <v>2.2002106454119583E-2</v>
      </c>
      <c r="D136" s="302">
        <v>2.392106727802561E-2</v>
      </c>
      <c r="E136" s="302">
        <f t="shared" si="63"/>
        <v>0.28466536020461475</v>
      </c>
      <c r="F136" s="303"/>
      <c r="G136" s="302">
        <v>0.25047945153871132</v>
      </c>
      <c r="H136" s="302">
        <v>1.3162130742697776E-2</v>
      </c>
      <c r="I136" s="302">
        <v>6.4138176557949705E-4</v>
      </c>
      <c r="J136" s="302">
        <f t="shared" si="66"/>
        <v>0.26428296404698859</v>
      </c>
      <c r="K136" s="303"/>
      <c r="L136" s="302">
        <v>0.25910129440562424</v>
      </c>
      <c r="M136" s="302">
        <v>2.3388141522563691E-2</v>
      </c>
      <c r="N136" s="302">
        <v>1.4785142126322807E-3</v>
      </c>
      <c r="O136" s="302">
        <f t="shared" si="65"/>
        <v>0.28396795014082021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1.3848866892170035</v>
      </c>
      <c r="C138" s="311">
        <f t="shared" ref="C138:E138" si="67">SUM(C128:C136)</f>
        <v>0.18985664544449515</v>
      </c>
      <c r="D138" s="311">
        <f t="shared" si="67"/>
        <v>0.32325666533850306</v>
      </c>
      <c r="E138" s="311">
        <f t="shared" si="67"/>
        <v>1.8980000000000017</v>
      </c>
      <c r="F138" s="311"/>
      <c r="G138" s="311">
        <f t="shared" ref="G138:J138" si="68">SUM(G128:G136)</f>
        <v>1.5614039880446549</v>
      </c>
      <c r="H138" s="311">
        <f t="shared" si="68"/>
        <v>0.17309185579591488</v>
      </c>
      <c r="I138" s="311">
        <f t="shared" si="68"/>
        <v>6.5041561594291345E-3</v>
      </c>
      <c r="J138" s="311">
        <f t="shared" si="68"/>
        <v>1.740999999999999</v>
      </c>
      <c r="K138" s="311"/>
      <c r="L138" s="311">
        <f t="shared" ref="L138:O138" si="69">SUM(L128:L136)</f>
        <v>1.7083534266531153</v>
      </c>
      <c r="M138" s="311">
        <f t="shared" si="69"/>
        <v>0.19377299943320331</v>
      </c>
      <c r="N138" s="311">
        <f t="shared" si="69"/>
        <v>6.8735739136826365E-3</v>
      </c>
      <c r="O138" s="311">
        <f t="shared" si="69"/>
        <v>1.9090000000000011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1.383669596807771</v>
      </c>
      <c r="C145" s="302">
        <v>0.13166304174001109</v>
      </c>
      <c r="D145" s="302">
        <v>0.3673636938627699</v>
      </c>
      <c r="E145" s="302">
        <f>SUM(B145:D145)</f>
        <v>1.8826963324105521</v>
      </c>
      <c r="F145" s="303"/>
      <c r="G145" s="302">
        <v>1.8609830760664221</v>
      </c>
      <c r="H145" s="302">
        <v>0.26881131856425527</v>
      </c>
      <c r="I145" s="302">
        <v>0.72120199997152634</v>
      </c>
      <c r="J145" s="302">
        <f>SUM(G145:I145)</f>
        <v>2.8509963946022037</v>
      </c>
      <c r="K145" s="303"/>
      <c r="L145" s="302">
        <v>1.8777407477593646</v>
      </c>
      <c r="M145" s="302">
        <v>0.30434849129537739</v>
      </c>
      <c r="N145" s="302">
        <v>0.85139760766605588</v>
      </c>
      <c r="O145" s="302">
        <f>SUM(L145:N145)</f>
        <v>3.0334868467207983</v>
      </c>
    </row>
    <row r="146" spans="1:15" s="236" customFormat="1" x14ac:dyDescent="0.2">
      <c r="A146" s="237" t="str">
        <f>name!E$5</f>
        <v>Professional occupations</v>
      </c>
      <c r="B146" s="302">
        <v>1.988218988606171</v>
      </c>
      <c r="C146" s="302">
        <v>9.318557983935527E-2</v>
      </c>
      <c r="D146" s="302">
        <v>0.18760798145669122</v>
      </c>
      <c r="E146" s="302">
        <f t="shared" ref="E146:E153" si="70">SUM(B146:D146)</f>
        <v>2.2690125499022176</v>
      </c>
      <c r="F146" s="303"/>
      <c r="G146" s="302">
        <v>2.9853670264470762</v>
      </c>
      <c r="H146" s="302">
        <v>0.16952301462453409</v>
      </c>
      <c r="I146" s="302">
        <v>0.28717081042968873</v>
      </c>
      <c r="J146" s="302">
        <f t="shared" ref="J146:J148" si="71">SUM(G146:I146)</f>
        <v>3.4420608515012989</v>
      </c>
      <c r="K146" s="303"/>
      <c r="L146" s="302">
        <v>4.406499458562446</v>
      </c>
      <c r="M146" s="302">
        <v>0.19463678963198122</v>
      </c>
      <c r="N146" s="302">
        <v>0.23934225821659266</v>
      </c>
      <c r="O146" s="302">
        <f t="shared" ref="O146:O153" si="72">SUM(L146:N146)</f>
        <v>4.8404785064110198</v>
      </c>
    </row>
    <row r="147" spans="1:15" s="236" customFormat="1" x14ac:dyDescent="0.2">
      <c r="A147" s="237" t="str">
        <f>name!E$6</f>
        <v>Associate professional occupations</v>
      </c>
      <c r="B147" s="302">
        <v>1.0644440088461258</v>
      </c>
      <c r="C147" s="302">
        <v>0.11291583052811711</v>
      </c>
      <c r="D147" s="302">
        <v>8.2178586646465421E-2</v>
      </c>
      <c r="E147" s="302">
        <f t="shared" si="70"/>
        <v>1.2595384260207083</v>
      </c>
      <c r="F147" s="303"/>
      <c r="G147" s="302">
        <v>1.5057119673811261</v>
      </c>
      <c r="H147" s="302">
        <v>0.17276106489170931</v>
      </c>
      <c r="I147" s="302">
        <v>0.12626892789068539</v>
      </c>
      <c r="J147" s="302">
        <f t="shared" si="71"/>
        <v>1.8047419601635208</v>
      </c>
      <c r="K147" s="303"/>
      <c r="L147" s="302">
        <v>1.7615078657404959</v>
      </c>
      <c r="M147" s="302">
        <v>0.17619910242080875</v>
      </c>
      <c r="N147" s="302">
        <v>0.14227493731550442</v>
      </c>
      <c r="O147" s="302">
        <f t="shared" si="72"/>
        <v>2.0799819054768092</v>
      </c>
    </row>
    <row r="148" spans="1:15" s="236" customFormat="1" x14ac:dyDescent="0.2">
      <c r="A148" s="237" t="str">
        <f>name!E$7</f>
        <v>Administrative and secretarial occupations</v>
      </c>
      <c r="B148" s="302">
        <v>0.70421183035616208</v>
      </c>
      <c r="C148" s="302">
        <v>0.67902488102647729</v>
      </c>
      <c r="D148" s="302">
        <v>0.15477501992318771</v>
      </c>
      <c r="E148" s="302">
        <f t="shared" si="70"/>
        <v>1.538011731305827</v>
      </c>
      <c r="F148" s="303"/>
      <c r="G148" s="302">
        <v>0.74845871429490707</v>
      </c>
      <c r="H148" s="302">
        <v>0.69377176183049505</v>
      </c>
      <c r="I148" s="302">
        <v>0.35929165778328098</v>
      </c>
      <c r="J148" s="302">
        <f t="shared" si="71"/>
        <v>1.8015221339086831</v>
      </c>
      <c r="K148" s="303"/>
      <c r="L148" s="302">
        <v>0.6270337687919626</v>
      </c>
      <c r="M148" s="302">
        <v>0.74330381498120479</v>
      </c>
      <c r="N148" s="302">
        <v>0.2863884202392693</v>
      </c>
      <c r="O148" s="302">
        <f t="shared" si="72"/>
        <v>1.6567260040124365</v>
      </c>
    </row>
    <row r="149" spans="1:15" s="236" customFormat="1" x14ac:dyDescent="0.2">
      <c r="A149" s="237" t="str">
        <f>name!E$8</f>
        <v>Skilled trades occupations</v>
      </c>
      <c r="B149" s="302">
        <v>3.8155581923592994</v>
      </c>
      <c r="C149" s="302">
        <v>0.20400305164577631</v>
      </c>
      <c r="D149" s="302">
        <v>7.5187611471910669</v>
      </c>
      <c r="E149" s="302">
        <f t="shared" si="70"/>
        <v>11.538322391196143</v>
      </c>
      <c r="F149" s="303"/>
      <c r="G149" s="302">
        <v>3.6765073361412672</v>
      </c>
      <c r="H149" s="302">
        <v>0.25852239640330082</v>
      </c>
      <c r="I149" s="302">
        <v>6.5313666405319903</v>
      </c>
      <c r="J149" s="302">
        <f>SUM(G149:I149)</f>
        <v>10.466396373076559</v>
      </c>
      <c r="K149" s="303"/>
      <c r="L149" s="302">
        <v>3.040962705077074</v>
      </c>
      <c r="M149" s="302">
        <v>0.42345187550218522</v>
      </c>
      <c r="N149" s="302">
        <v>7.4999718278613932</v>
      </c>
      <c r="O149" s="302">
        <f t="shared" si="72"/>
        <v>10.964386408440653</v>
      </c>
    </row>
    <row r="150" spans="1:15" s="236" customFormat="1" x14ac:dyDescent="0.2">
      <c r="A150" s="237" t="str">
        <f>name!E$9</f>
        <v>Caring, leisure and other service occupations</v>
      </c>
      <c r="B150" s="302">
        <v>3.3325964344008703E-2</v>
      </c>
      <c r="C150" s="302">
        <v>7.3468148644012859E-3</v>
      </c>
      <c r="D150" s="302">
        <v>4.6966240201510917E-3</v>
      </c>
      <c r="E150" s="302">
        <f t="shared" si="70"/>
        <v>4.5369403228561082E-2</v>
      </c>
      <c r="F150" s="303"/>
      <c r="G150" s="302">
        <v>4.2120438989231769E-2</v>
      </c>
      <c r="H150" s="302">
        <v>1.1404408657333333E-2</v>
      </c>
      <c r="I150" s="302">
        <v>1.1902807434810196E-2</v>
      </c>
      <c r="J150" s="302">
        <f t="shared" ref="J150:J153" si="73">SUM(G150:I150)</f>
        <v>6.5427655081375297E-2</v>
      </c>
      <c r="K150" s="303"/>
      <c r="L150" s="302">
        <v>4.0976895679428429E-2</v>
      </c>
      <c r="M150" s="302">
        <v>8.7021581999811651E-3</v>
      </c>
      <c r="N150" s="302">
        <v>2.2145486157175067E-2</v>
      </c>
      <c r="O150" s="302">
        <f t="shared" si="72"/>
        <v>7.1824540036584658E-2</v>
      </c>
    </row>
    <row r="151" spans="1:15" s="236" customFormat="1" x14ac:dyDescent="0.2">
      <c r="A151" s="237" t="str">
        <f>name!E$10</f>
        <v>Sales and customer service occupations</v>
      </c>
      <c r="B151" s="302">
        <v>0.22034678545919728</v>
      </c>
      <c r="C151" s="302">
        <v>0.13433355517598455</v>
      </c>
      <c r="D151" s="302">
        <v>4.1024272830535433E-2</v>
      </c>
      <c r="E151" s="302">
        <f t="shared" si="70"/>
        <v>0.39570461346571728</v>
      </c>
      <c r="F151" s="303"/>
      <c r="G151" s="302">
        <v>0.24576838765815684</v>
      </c>
      <c r="H151" s="302">
        <v>0.16884894471321593</v>
      </c>
      <c r="I151" s="302">
        <v>5.5397954722595261E-2</v>
      </c>
      <c r="J151" s="302">
        <f t="shared" si="73"/>
        <v>0.470015287093968</v>
      </c>
      <c r="K151" s="303"/>
      <c r="L151" s="302">
        <v>0.28422322131905509</v>
      </c>
      <c r="M151" s="302">
        <v>0.19325153000937395</v>
      </c>
      <c r="N151" s="302">
        <v>6.0740062628948266E-2</v>
      </c>
      <c r="O151" s="302">
        <f t="shared" si="72"/>
        <v>0.53821481395737725</v>
      </c>
    </row>
    <row r="152" spans="1:15" s="236" customFormat="1" x14ac:dyDescent="0.2">
      <c r="A152" s="237" t="str">
        <f>name!E$11</f>
        <v>Process, plant and machine operatives</v>
      </c>
      <c r="B152" s="302">
        <v>1.4173943316983311</v>
      </c>
      <c r="C152" s="302">
        <v>3.4610312941582719E-2</v>
      </c>
      <c r="D152" s="302">
        <v>0.37038626935365637</v>
      </c>
      <c r="E152" s="302">
        <f t="shared" si="70"/>
        <v>1.8223909139935701</v>
      </c>
      <c r="F152" s="303"/>
      <c r="G152" s="302">
        <v>1.3681131177293815</v>
      </c>
      <c r="H152" s="302">
        <v>7.3771440649031891E-2</v>
      </c>
      <c r="I152" s="302">
        <v>0.4463979241455695</v>
      </c>
      <c r="J152" s="302">
        <f t="shared" si="73"/>
        <v>1.888282482523983</v>
      </c>
      <c r="K152" s="303"/>
      <c r="L152" s="302">
        <v>1.2899906439707598</v>
      </c>
      <c r="M152" s="302">
        <v>6.7375339072078072E-2</v>
      </c>
      <c r="N152" s="302">
        <v>0.62974891062404659</v>
      </c>
      <c r="O152" s="302">
        <f t="shared" si="72"/>
        <v>1.9871148936668845</v>
      </c>
    </row>
    <row r="153" spans="1:15" s="236" customFormat="1" x14ac:dyDescent="0.2">
      <c r="A153" s="237" t="str">
        <f>name!E$12</f>
        <v>Elementary occupations</v>
      </c>
      <c r="B153" s="302">
        <v>0.67519833313749766</v>
      </c>
      <c r="C153" s="302">
        <v>0.12028595583184398</v>
      </c>
      <c r="D153" s="302">
        <v>0.38846934950736489</v>
      </c>
      <c r="E153" s="302">
        <f t="shared" si="70"/>
        <v>1.1839536384767064</v>
      </c>
      <c r="F153" s="303"/>
      <c r="G153" s="302">
        <v>0.62828674290277331</v>
      </c>
      <c r="H153" s="302">
        <v>0.15878567018261458</v>
      </c>
      <c r="I153" s="302">
        <v>0.41148444896300324</v>
      </c>
      <c r="J153" s="302">
        <f t="shared" si="73"/>
        <v>1.1985568620483911</v>
      </c>
      <c r="K153" s="303"/>
      <c r="L153" s="302">
        <v>0.71574987051476036</v>
      </c>
      <c r="M153" s="302">
        <v>0.18767473430479067</v>
      </c>
      <c r="N153" s="302">
        <v>0.58936147645790438</v>
      </c>
      <c r="O153" s="302">
        <f t="shared" si="72"/>
        <v>1.4927860812774554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11.302368031614565</v>
      </c>
      <c r="C155" s="311">
        <f t="shared" ref="C155:E155" si="74">SUM(C145:C153)</f>
        <v>1.5173690235935497</v>
      </c>
      <c r="D155" s="311">
        <f t="shared" si="74"/>
        <v>9.1152629447918869</v>
      </c>
      <c r="E155" s="311">
        <f t="shared" si="74"/>
        <v>21.935000000000002</v>
      </c>
      <c r="F155" s="311"/>
      <c r="G155" s="311">
        <f t="shared" ref="G155:J155" si="75">SUM(G145:G153)</f>
        <v>13.061316807610341</v>
      </c>
      <c r="H155" s="311">
        <f t="shared" si="75"/>
        <v>1.9762000205164902</v>
      </c>
      <c r="I155" s="311">
        <f t="shared" si="75"/>
        <v>8.9504831718731506</v>
      </c>
      <c r="J155" s="311">
        <f t="shared" si="75"/>
        <v>23.987999999999985</v>
      </c>
      <c r="K155" s="311"/>
      <c r="L155" s="311">
        <f t="shared" ref="L155:O155" si="76">SUM(L145:L153)</f>
        <v>14.044685177415346</v>
      </c>
      <c r="M155" s="311">
        <f t="shared" si="76"/>
        <v>2.2989438354177811</v>
      </c>
      <c r="N155" s="311">
        <f t="shared" si="76"/>
        <v>10.32137098716689</v>
      </c>
      <c r="O155" s="311">
        <f t="shared" si="76"/>
        <v>26.665000000000017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3.3352038086555278</v>
      </c>
      <c r="C162" s="302">
        <v>0.40842812716358801</v>
      </c>
      <c r="D162" s="302">
        <v>1.3815571824536399</v>
      </c>
      <c r="E162" s="302">
        <f>SUM(B162:D162)</f>
        <v>5.1251891182727558</v>
      </c>
      <c r="F162" s="303"/>
      <c r="G162" s="302">
        <v>4.0798092528921135</v>
      </c>
      <c r="H162" s="302">
        <v>0.58880634736413062</v>
      </c>
      <c r="I162" s="302">
        <v>1.8919256967711544</v>
      </c>
      <c r="J162" s="302">
        <f>SUM(G162:I162)</f>
        <v>6.560541297027398</v>
      </c>
      <c r="K162" s="303"/>
      <c r="L162" s="302">
        <v>4.1983625016899655</v>
      </c>
      <c r="M162" s="302">
        <v>0.57675367033278047</v>
      </c>
      <c r="N162" s="302">
        <v>1.8013355504806325</v>
      </c>
      <c r="O162" s="302">
        <f>SUM(L162:N162)</f>
        <v>6.5764517225033785</v>
      </c>
    </row>
    <row r="163" spans="1:15" s="236" customFormat="1" x14ac:dyDescent="0.2">
      <c r="A163" s="237" t="str">
        <f>name!E$5</f>
        <v>Professional occupations</v>
      </c>
      <c r="B163" s="302">
        <v>2.1478008466473058</v>
      </c>
      <c r="C163" s="302">
        <v>0.63276455494491812</v>
      </c>
      <c r="D163" s="302">
        <v>0.2010391782956103</v>
      </c>
      <c r="E163" s="302">
        <f t="shared" ref="E163:E170" si="77">SUM(B163:D163)</f>
        <v>2.9816045798878341</v>
      </c>
      <c r="F163" s="303"/>
      <c r="G163" s="302">
        <v>3.0482726885143343</v>
      </c>
      <c r="H163" s="302">
        <v>0.85417262809807981</v>
      </c>
      <c r="I163" s="302">
        <v>0.26198956351710218</v>
      </c>
      <c r="J163" s="302">
        <f t="shared" ref="J163:J165" si="78">SUM(G163:I163)</f>
        <v>4.1644348801295168</v>
      </c>
      <c r="K163" s="303"/>
      <c r="L163" s="302">
        <v>4.1151161484295464</v>
      </c>
      <c r="M163" s="302">
        <v>0.91073546594399302</v>
      </c>
      <c r="N163" s="302">
        <v>0.19159934625244285</v>
      </c>
      <c r="O163" s="302">
        <f t="shared" ref="O163:O170" si="79">SUM(L163:N163)</f>
        <v>5.2174509606259827</v>
      </c>
    </row>
    <row r="164" spans="1:15" s="236" customFormat="1" x14ac:dyDescent="0.2">
      <c r="A164" s="237" t="str">
        <f>name!E$6</f>
        <v>Associate professional occupations</v>
      </c>
      <c r="B164" s="302">
        <v>2.3908444259343042</v>
      </c>
      <c r="C164" s="302">
        <v>0.65878298364326338</v>
      </c>
      <c r="D164" s="302">
        <v>0.1906805737678226</v>
      </c>
      <c r="E164" s="302">
        <f t="shared" si="77"/>
        <v>3.2403079833453901</v>
      </c>
      <c r="F164" s="303"/>
      <c r="G164" s="302">
        <v>2.9891713425501818</v>
      </c>
      <c r="H164" s="302">
        <v>0.7337047685328083</v>
      </c>
      <c r="I164" s="302">
        <v>0.21287053974900885</v>
      </c>
      <c r="J164" s="302">
        <f t="shared" si="78"/>
        <v>3.9357466508319989</v>
      </c>
      <c r="K164" s="303"/>
      <c r="L164" s="302">
        <v>3.4365073931116914</v>
      </c>
      <c r="M164" s="302">
        <v>0.66133430236640722</v>
      </c>
      <c r="N164" s="302">
        <v>0.18858560455717199</v>
      </c>
      <c r="O164" s="302">
        <f t="shared" si="79"/>
        <v>4.2864273000352711</v>
      </c>
    </row>
    <row r="165" spans="1:15" s="236" customFormat="1" x14ac:dyDescent="0.2">
      <c r="A165" s="237" t="str">
        <f>name!E$7</f>
        <v>Administrative and secretarial occupations</v>
      </c>
      <c r="B165" s="302">
        <v>2.4225341164538952</v>
      </c>
      <c r="C165" s="302">
        <v>1.2963899821657698</v>
      </c>
      <c r="D165" s="302">
        <v>7.7729228649721413E-2</v>
      </c>
      <c r="E165" s="302">
        <f t="shared" si="77"/>
        <v>3.7966533272693863</v>
      </c>
      <c r="F165" s="303"/>
      <c r="G165" s="302">
        <v>2.6717874829136417</v>
      </c>
      <c r="H165" s="302">
        <v>1.2018378588835679</v>
      </c>
      <c r="I165" s="302">
        <v>9.1195906943483937E-2</v>
      </c>
      <c r="J165" s="302">
        <f t="shared" si="78"/>
        <v>3.9648212487406935</v>
      </c>
      <c r="K165" s="303"/>
      <c r="L165" s="302">
        <v>3.1694117439539942</v>
      </c>
      <c r="M165" s="302">
        <v>1.0617349871798192</v>
      </c>
      <c r="N165" s="302">
        <v>0.53685818999096924</v>
      </c>
      <c r="O165" s="302">
        <f t="shared" si="79"/>
        <v>4.768004921124783</v>
      </c>
    </row>
    <row r="166" spans="1:15" s="236" customFormat="1" x14ac:dyDescent="0.2">
      <c r="A166" s="237" t="str">
        <f>name!E$8</f>
        <v>Skilled trades occupations</v>
      </c>
      <c r="B166" s="302">
        <v>3.5885312915171257</v>
      </c>
      <c r="C166" s="302">
        <v>0.48853225538708528</v>
      </c>
      <c r="D166" s="302">
        <v>0.84245562347254255</v>
      </c>
      <c r="E166" s="302">
        <f t="shared" si="77"/>
        <v>4.9195191703767529</v>
      </c>
      <c r="F166" s="303"/>
      <c r="G166" s="302">
        <v>2.8390583496598163</v>
      </c>
      <c r="H166" s="302">
        <v>0.33666594075547046</v>
      </c>
      <c r="I166" s="302">
        <v>0.9238379851003149</v>
      </c>
      <c r="J166" s="302">
        <f>SUM(G166:I166)</f>
        <v>4.099562275515602</v>
      </c>
      <c r="K166" s="303"/>
      <c r="L166" s="302">
        <v>2.6230129373435864</v>
      </c>
      <c r="M166" s="302">
        <v>0.34807527186839377</v>
      </c>
      <c r="N166" s="302">
        <v>0.96794424277466495</v>
      </c>
      <c r="O166" s="302">
        <f t="shared" si="79"/>
        <v>3.9390324519866451</v>
      </c>
    </row>
    <row r="167" spans="1:15" s="236" customFormat="1" x14ac:dyDescent="0.2">
      <c r="A167" s="237" t="str">
        <f>name!E$9</f>
        <v>Caring, leisure and other service occupations</v>
      </c>
      <c r="B167" s="302">
        <v>0.20371662436011634</v>
      </c>
      <c r="C167" s="302">
        <v>8.2096755749473699E-2</v>
      </c>
      <c r="D167" s="302">
        <v>6.181764420220115E-2</v>
      </c>
      <c r="E167" s="302">
        <f t="shared" si="77"/>
        <v>0.34763102431179116</v>
      </c>
      <c r="F167" s="303"/>
      <c r="G167" s="302">
        <v>0.20864018833390419</v>
      </c>
      <c r="H167" s="302">
        <v>6.8376821067437227E-2</v>
      </c>
      <c r="I167" s="302">
        <v>8.8954180281490422E-2</v>
      </c>
      <c r="J167" s="302">
        <f t="shared" ref="J167:J170" si="80">SUM(G167:I167)</f>
        <v>0.36597118968283188</v>
      </c>
      <c r="K167" s="303"/>
      <c r="L167" s="302">
        <v>0.2665903355697532</v>
      </c>
      <c r="M167" s="302">
        <v>5.0114429334106335E-2</v>
      </c>
      <c r="N167" s="302">
        <v>0.12386199344364193</v>
      </c>
      <c r="O167" s="302">
        <f t="shared" si="79"/>
        <v>0.44056675834750147</v>
      </c>
    </row>
    <row r="168" spans="1:15" s="236" customFormat="1" x14ac:dyDescent="0.2">
      <c r="A168" s="237" t="str">
        <f>name!E$10</f>
        <v>Sales and customer service occupations</v>
      </c>
      <c r="B168" s="302">
        <v>4.5363609159843374</v>
      </c>
      <c r="C168" s="302">
        <v>11.601725729928278</v>
      </c>
      <c r="D168" s="302">
        <v>0.58063953524160672</v>
      </c>
      <c r="E168" s="302">
        <f t="shared" si="77"/>
        <v>16.718726181154221</v>
      </c>
      <c r="F168" s="303"/>
      <c r="G168" s="302">
        <v>4.554128577727913</v>
      </c>
      <c r="H168" s="302">
        <v>10.827607466635666</v>
      </c>
      <c r="I168" s="302">
        <v>0.54623929450649722</v>
      </c>
      <c r="J168" s="302">
        <f t="shared" si="80"/>
        <v>15.927975338870075</v>
      </c>
      <c r="K168" s="303"/>
      <c r="L168" s="302">
        <v>3.8983761148396345</v>
      </c>
      <c r="M168" s="302">
        <v>9.8795973075640724</v>
      </c>
      <c r="N168" s="302">
        <v>0.37161190960089691</v>
      </c>
      <c r="O168" s="302">
        <f t="shared" si="79"/>
        <v>14.149585332004605</v>
      </c>
    </row>
    <row r="169" spans="1:15" s="236" customFormat="1" x14ac:dyDescent="0.2">
      <c r="A169" s="237" t="str">
        <f>name!E$11</f>
        <v>Process, plant and machine operatives</v>
      </c>
      <c r="B169" s="302">
        <v>1.988278312766925</v>
      </c>
      <c r="C169" s="302">
        <v>0.39443562230076418</v>
      </c>
      <c r="D169" s="302">
        <v>6.3576887730994389E-2</v>
      </c>
      <c r="E169" s="302">
        <f t="shared" si="77"/>
        <v>2.4462908227986837</v>
      </c>
      <c r="F169" s="303"/>
      <c r="G169" s="302">
        <v>1.6396866871495519</v>
      </c>
      <c r="H169" s="302">
        <v>0.35994972749007559</v>
      </c>
      <c r="I169" s="302">
        <v>7.8417714051674317E-2</v>
      </c>
      <c r="J169" s="302">
        <f t="shared" si="80"/>
        <v>2.0780541286913019</v>
      </c>
      <c r="K169" s="303"/>
      <c r="L169" s="302">
        <v>1.4649704320452075</v>
      </c>
      <c r="M169" s="302">
        <v>0.40680404622796257</v>
      </c>
      <c r="N169" s="302">
        <v>0.10200373616819712</v>
      </c>
      <c r="O169" s="302">
        <f t="shared" si="79"/>
        <v>1.9737782144413671</v>
      </c>
    </row>
    <row r="170" spans="1:15" s="236" customFormat="1" x14ac:dyDescent="0.2">
      <c r="A170" s="237" t="str">
        <f>name!E$12</f>
        <v>Elementary occupations</v>
      </c>
      <c r="B170" s="302">
        <v>2.1961217115887388</v>
      </c>
      <c r="C170" s="302">
        <v>1.8583329205201711</v>
      </c>
      <c r="D170" s="302">
        <v>0.18662316047422123</v>
      </c>
      <c r="E170" s="302">
        <f t="shared" si="77"/>
        <v>4.2410777925831313</v>
      </c>
      <c r="F170" s="303"/>
      <c r="G170" s="302">
        <v>1.9210320957356897</v>
      </c>
      <c r="H170" s="302">
        <v>1.4202220228130271</v>
      </c>
      <c r="I170" s="302">
        <v>0.14663887196176523</v>
      </c>
      <c r="J170" s="302">
        <f t="shared" si="80"/>
        <v>3.4878929905104821</v>
      </c>
      <c r="K170" s="303"/>
      <c r="L170" s="302">
        <v>2.0663483561898288</v>
      </c>
      <c r="M170" s="302">
        <v>1.3948223284736314</v>
      </c>
      <c r="N170" s="302">
        <v>0.20353165426697076</v>
      </c>
      <c r="O170" s="302">
        <f t="shared" si="79"/>
        <v>3.664702338930431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22.809392053908272</v>
      </c>
      <c r="C172" s="311">
        <f t="shared" ref="C172:E172" si="81">SUM(C162:C170)</f>
        <v>17.42148893180331</v>
      </c>
      <c r="D172" s="311">
        <f t="shared" si="81"/>
        <v>3.5861190142883599</v>
      </c>
      <c r="E172" s="311">
        <f t="shared" si="81"/>
        <v>43.816999999999958</v>
      </c>
      <c r="F172" s="311"/>
      <c r="G172" s="311">
        <f t="shared" ref="G172:J172" si="82">SUM(G162:G170)</f>
        <v>23.951586665477148</v>
      </c>
      <c r="H172" s="311">
        <f t="shared" si="82"/>
        <v>16.391343581640264</v>
      </c>
      <c r="I172" s="311">
        <f t="shared" si="82"/>
        <v>4.2420697528824913</v>
      </c>
      <c r="J172" s="311">
        <f t="shared" si="82"/>
        <v>44.584999999999894</v>
      </c>
      <c r="K172" s="311"/>
      <c r="L172" s="311">
        <f t="shared" ref="L172:O172" si="83">SUM(L162:L170)</f>
        <v>25.238695963173203</v>
      </c>
      <c r="M172" s="311">
        <f t="shared" si="83"/>
        <v>15.289971809291167</v>
      </c>
      <c r="N172" s="311">
        <f t="shared" si="83"/>
        <v>4.4873322275355889</v>
      </c>
      <c r="O172" s="311">
        <f t="shared" si="83"/>
        <v>45.01599999999997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0.65503350246325198</v>
      </c>
      <c r="C179" s="302">
        <v>4.0036382231549608E-2</v>
      </c>
      <c r="D179" s="302">
        <v>0.14683107779038096</v>
      </c>
      <c r="E179" s="302">
        <f>SUM(B179:D179)</f>
        <v>0.84190096248518254</v>
      </c>
      <c r="F179" s="303"/>
      <c r="G179" s="302">
        <v>0.65002364128113876</v>
      </c>
      <c r="H179" s="302">
        <v>7.1582779204517485E-2</v>
      </c>
      <c r="I179" s="302">
        <v>0.14095326203219974</v>
      </c>
      <c r="J179" s="302">
        <f>SUM(G179:I179)</f>
        <v>0.86255968251785597</v>
      </c>
      <c r="K179" s="303"/>
      <c r="L179" s="302">
        <v>0.64055452425443937</v>
      </c>
      <c r="M179" s="302">
        <v>7.956396026022558E-2</v>
      </c>
      <c r="N179" s="302">
        <v>0.13896634400107361</v>
      </c>
      <c r="O179" s="302">
        <f>SUM(L179:N179)</f>
        <v>0.85908482851573864</v>
      </c>
    </row>
    <row r="180" spans="1:15" s="236" customFormat="1" x14ac:dyDescent="0.2">
      <c r="A180" s="237" t="str">
        <f>name!E$5</f>
        <v>Professional occupations</v>
      </c>
      <c r="B180" s="302">
        <v>0.52222489988803966</v>
      </c>
      <c r="C180" s="302">
        <v>3.2219911893448923E-2</v>
      </c>
      <c r="D180" s="302">
        <v>4.7250135901007947E-2</v>
      </c>
      <c r="E180" s="302">
        <f t="shared" ref="E180:E187" si="84">SUM(B180:D180)</f>
        <v>0.60169494768249654</v>
      </c>
      <c r="F180" s="303"/>
      <c r="G180" s="302">
        <v>0.58982554414891086</v>
      </c>
      <c r="H180" s="302">
        <v>5.6816494815181924E-2</v>
      </c>
      <c r="I180" s="302">
        <v>4.4759037714552197E-2</v>
      </c>
      <c r="J180" s="302">
        <f t="shared" ref="J180:J182" si="85">SUM(G180:I180)</f>
        <v>0.69140107667864492</v>
      </c>
      <c r="K180" s="303"/>
      <c r="L180" s="302">
        <v>0.7699993329211493</v>
      </c>
      <c r="M180" s="302">
        <v>8.1749433404169167E-2</v>
      </c>
      <c r="N180" s="302">
        <v>3.7976044945884441E-2</v>
      </c>
      <c r="O180" s="302">
        <f t="shared" ref="O180:O187" si="86">SUM(L180:N180)</f>
        <v>0.88972481127120295</v>
      </c>
    </row>
    <row r="181" spans="1:15" s="236" customFormat="1" x14ac:dyDescent="0.2">
      <c r="A181" s="237" t="str">
        <f>name!E$6</f>
        <v>Associate professional occupations</v>
      </c>
      <c r="B181" s="302">
        <v>0.57625728189094183</v>
      </c>
      <c r="C181" s="302">
        <v>5.0443485416906637E-2</v>
      </c>
      <c r="D181" s="302">
        <v>3.8831450429677117E-2</v>
      </c>
      <c r="E181" s="302">
        <f t="shared" si="84"/>
        <v>0.66553221773752558</v>
      </c>
      <c r="F181" s="303"/>
      <c r="G181" s="302">
        <v>0.58000373782997672</v>
      </c>
      <c r="H181" s="302">
        <v>7.6284738886392769E-2</v>
      </c>
      <c r="I181" s="302">
        <v>3.5032705142282169E-2</v>
      </c>
      <c r="J181" s="302">
        <f t="shared" si="85"/>
        <v>0.69132118185865166</v>
      </c>
      <c r="K181" s="303"/>
      <c r="L181" s="302">
        <v>0.59023285128241698</v>
      </c>
      <c r="M181" s="302">
        <v>9.0224725908732928E-2</v>
      </c>
      <c r="N181" s="302">
        <v>3.6078226334081927E-2</v>
      </c>
      <c r="O181" s="302">
        <f t="shared" si="86"/>
        <v>0.71653580352523183</v>
      </c>
    </row>
    <row r="182" spans="1:15" s="236" customFormat="1" x14ac:dyDescent="0.2">
      <c r="A182" s="237" t="str">
        <f>name!E$7</f>
        <v>Administrative and secretarial occupations</v>
      </c>
      <c r="B182" s="302">
        <v>0.78230470077103631</v>
      </c>
      <c r="C182" s="302">
        <v>0.3079809403105534</v>
      </c>
      <c r="D182" s="302">
        <v>4.123111704207777E-2</v>
      </c>
      <c r="E182" s="302">
        <f t="shared" si="84"/>
        <v>1.1315167581236676</v>
      </c>
      <c r="F182" s="303"/>
      <c r="G182" s="302">
        <v>0.74656747750423269</v>
      </c>
      <c r="H182" s="302">
        <v>0.37229927365781346</v>
      </c>
      <c r="I182" s="302">
        <v>2.8171617127531832E-2</v>
      </c>
      <c r="J182" s="302">
        <f t="shared" si="85"/>
        <v>1.1470383682895779</v>
      </c>
      <c r="K182" s="303"/>
      <c r="L182" s="302">
        <v>0.86642816252145904</v>
      </c>
      <c r="M182" s="302">
        <v>0.38985616112489868</v>
      </c>
      <c r="N182" s="302">
        <v>2.0894493255470204E-2</v>
      </c>
      <c r="O182" s="302">
        <f t="shared" si="86"/>
        <v>1.2771788169018279</v>
      </c>
    </row>
    <row r="183" spans="1:15" s="236" customFormat="1" x14ac:dyDescent="0.2">
      <c r="A183" s="237" t="str">
        <f>name!E$8</f>
        <v>Skilled trades occupations</v>
      </c>
      <c r="B183" s="302">
        <v>0.44056574384526231</v>
      </c>
      <c r="C183" s="302">
        <v>0.10645400152625359</v>
      </c>
      <c r="D183" s="302">
        <v>0.1666470587396558</v>
      </c>
      <c r="E183" s="302">
        <f t="shared" si="84"/>
        <v>0.71366680411117167</v>
      </c>
      <c r="F183" s="303"/>
      <c r="G183" s="302">
        <v>0.3172789470079983</v>
      </c>
      <c r="H183" s="302">
        <v>8.4951294474499145E-2</v>
      </c>
      <c r="I183" s="302">
        <v>0.10727958964594658</v>
      </c>
      <c r="J183" s="302">
        <f>SUM(G183:I183)</f>
        <v>0.50950983112844406</v>
      </c>
      <c r="K183" s="303"/>
      <c r="L183" s="302">
        <v>0.25001043941485462</v>
      </c>
      <c r="M183" s="302">
        <v>0.13063516233068831</v>
      </c>
      <c r="N183" s="302">
        <v>0.10653958564108151</v>
      </c>
      <c r="O183" s="302">
        <f t="shared" si="86"/>
        <v>0.48718518738662447</v>
      </c>
    </row>
    <row r="184" spans="1:15" s="236" customFormat="1" x14ac:dyDescent="0.2">
      <c r="A184" s="237" t="str">
        <f>name!E$9</f>
        <v>Caring, leisure and other service occupations</v>
      </c>
      <c r="B184" s="302">
        <v>0.25622280617368348</v>
      </c>
      <c r="C184" s="302">
        <v>0.15778808172875572</v>
      </c>
      <c r="D184" s="302">
        <v>6.1349995413071949E-2</v>
      </c>
      <c r="E184" s="302">
        <f t="shared" si="84"/>
        <v>0.47536088331551118</v>
      </c>
      <c r="F184" s="303"/>
      <c r="G184" s="302">
        <v>0.22954867430814094</v>
      </c>
      <c r="H184" s="302">
        <v>0.18530363405277328</v>
      </c>
      <c r="I184" s="302">
        <v>3.9975476310341124E-2</v>
      </c>
      <c r="J184" s="302">
        <f t="shared" ref="J184:J187" si="87">SUM(G184:I184)</f>
        <v>0.4548277846712554</v>
      </c>
      <c r="K184" s="303"/>
      <c r="L184" s="302">
        <v>0.18948656837551803</v>
      </c>
      <c r="M184" s="302">
        <v>0.17464599878704498</v>
      </c>
      <c r="N184" s="302">
        <v>4.4227190977700101E-2</v>
      </c>
      <c r="O184" s="302">
        <f t="shared" si="86"/>
        <v>0.40835975814026315</v>
      </c>
    </row>
    <row r="185" spans="1:15" s="236" customFormat="1" x14ac:dyDescent="0.2">
      <c r="A185" s="237" t="str">
        <f>name!E$10</f>
        <v>Sales and customer service occupations</v>
      </c>
      <c r="B185" s="302">
        <v>0.24611022336446084</v>
      </c>
      <c r="C185" s="302">
        <v>7.8442481430368083E-2</v>
      </c>
      <c r="D185" s="302">
        <v>2.9270673591452454E-2</v>
      </c>
      <c r="E185" s="302">
        <f t="shared" si="84"/>
        <v>0.35382337838628136</v>
      </c>
      <c r="F185" s="303"/>
      <c r="G185" s="302">
        <v>0.21534449286762902</v>
      </c>
      <c r="H185" s="302">
        <v>9.8793410897645317E-2</v>
      </c>
      <c r="I185" s="302">
        <v>1.9429633243489342E-2</v>
      </c>
      <c r="J185" s="302">
        <f t="shared" si="87"/>
        <v>0.33356753700876368</v>
      </c>
      <c r="K185" s="303"/>
      <c r="L185" s="302">
        <v>0.22578086216989263</v>
      </c>
      <c r="M185" s="302">
        <v>0.12835231359117069</v>
      </c>
      <c r="N185" s="302">
        <v>1.691710470355617E-2</v>
      </c>
      <c r="O185" s="302">
        <f t="shared" si="86"/>
        <v>0.37105028046461946</v>
      </c>
    </row>
    <row r="186" spans="1:15" s="236" customFormat="1" x14ac:dyDescent="0.2">
      <c r="A186" s="237" t="str">
        <f>name!E$11</f>
        <v>Process, plant and machine operatives</v>
      </c>
      <c r="B186" s="302">
        <v>1.9380393223284473</v>
      </c>
      <c r="C186" s="302">
        <v>0.31053021742030229</v>
      </c>
      <c r="D186" s="302">
        <v>0.5651006636457071</v>
      </c>
      <c r="E186" s="302">
        <f t="shared" si="84"/>
        <v>2.8136702033944565</v>
      </c>
      <c r="F186" s="303"/>
      <c r="G186" s="302">
        <v>1.4838328944957753</v>
      </c>
      <c r="H186" s="302">
        <v>0.28485400068825723</v>
      </c>
      <c r="I186" s="302">
        <v>0.53702183988745322</v>
      </c>
      <c r="J186" s="302">
        <f t="shared" si="87"/>
        <v>2.3057087350714855</v>
      </c>
      <c r="K186" s="303"/>
      <c r="L186" s="302">
        <v>1.2689649401454854</v>
      </c>
      <c r="M186" s="302">
        <v>0.3332890476592601</v>
      </c>
      <c r="N186" s="302">
        <v>0.55858081849931507</v>
      </c>
      <c r="O186" s="302">
        <f t="shared" si="86"/>
        <v>2.1608348063040603</v>
      </c>
    </row>
    <row r="187" spans="1:15" s="236" customFormat="1" x14ac:dyDescent="0.2">
      <c r="A187" s="237" t="str">
        <f>name!E$12</f>
        <v>Elementary occupations</v>
      </c>
      <c r="B187" s="302">
        <v>1.1772547138646863</v>
      </c>
      <c r="C187" s="302">
        <v>0.35907895011550545</v>
      </c>
      <c r="D187" s="302">
        <v>5.6500180783519677E-2</v>
      </c>
      <c r="E187" s="302">
        <f t="shared" si="84"/>
        <v>1.5928338447637114</v>
      </c>
      <c r="F187" s="303"/>
      <c r="G187" s="302">
        <v>0.75403334465648175</v>
      </c>
      <c r="H187" s="302">
        <v>0.32551898741772084</v>
      </c>
      <c r="I187" s="302">
        <v>3.8513470701135109E-2</v>
      </c>
      <c r="J187" s="302">
        <f t="shared" si="87"/>
        <v>1.1180658027753378</v>
      </c>
      <c r="K187" s="303"/>
      <c r="L187" s="302">
        <v>0.67872005867933927</v>
      </c>
      <c r="M187" s="302">
        <v>0.28944171314284245</v>
      </c>
      <c r="N187" s="302">
        <v>4.2883935668235756E-2</v>
      </c>
      <c r="O187" s="302">
        <f t="shared" si="86"/>
        <v>1.0110457074904176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6.5940131945898095</v>
      </c>
      <c r="C189" s="311">
        <f t="shared" ref="C189:E189" si="88">SUM(C179:C187)</f>
        <v>1.4429744520736436</v>
      </c>
      <c r="D189" s="311">
        <f t="shared" si="88"/>
        <v>1.1530123533365508</v>
      </c>
      <c r="E189" s="311">
        <f t="shared" si="88"/>
        <v>9.1900000000000048</v>
      </c>
      <c r="F189" s="311"/>
      <c r="G189" s="311">
        <f t="shared" ref="G189:J189" si="89">SUM(G179:G187)</f>
        <v>5.5664587541002843</v>
      </c>
      <c r="H189" s="311">
        <f t="shared" si="89"/>
        <v>1.5564046140948014</v>
      </c>
      <c r="I189" s="311">
        <f t="shared" si="89"/>
        <v>0.99113663180493128</v>
      </c>
      <c r="J189" s="311">
        <f t="shared" si="89"/>
        <v>8.1140000000000168</v>
      </c>
      <c r="K189" s="311"/>
      <c r="L189" s="311">
        <f t="shared" ref="L189:O189" si="90">SUM(L179:L187)</f>
        <v>5.4801777397645548</v>
      </c>
      <c r="M189" s="311">
        <f t="shared" si="90"/>
        <v>1.6977585162090327</v>
      </c>
      <c r="N189" s="311">
        <f t="shared" si="90"/>
        <v>1.0030637440263988</v>
      </c>
      <c r="O189" s="311">
        <f t="shared" si="90"/>
        <v>8.1809999999999867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3.0313683299115937</v>
      </c>
      <c r="C196" s="302">
        <v>0.19909018545455218</v>
      </c>
      <c r="D196" s="302">
        <v>1.8619222941325557</v>
      </c>
      <c r="E196" s="302">
        <f>SUM(B196:D196)</f>
        <v>5.0923808094987013</v>
      </c>
      <c r="F196" s="303"/>
      <c r="G196" s="302">
        <v>3.5135542875326613</v>
      </c>
      <c r="H196" s="302">
        <v>0.48419657243946912</v>
      </c>
      <c r="I196" s="302">
        <v>2.045103724487686</v>
      </c>
      <c r="J196" s="302">
        <f>SUM(G196:I196)</f>
        <v>6.0428545844598158</v>
      </c>
      <c r="K196" s="303"/>
      <c r="L196" s="302">
        <v>4.470309469558142</v>
      </c>
      <c r="M196" s="302">
        <v>0.81494428669730168</v>
      </c>
      <c r="N196" s="302">
        <v>2.6990947039127882</v>
      </c>
      <c r="O196" s="302">
        <f>SUM(L196:N196)</f>
        <v>7.9843484601682322</v>
      </c>
    </row>
    <row r="197" spans="1:15" s="236" customFormat="1" x14ac:dyDescent="0.2">
      <c r="A197" s="237" t="str">
        <f>name!E$5</f>
        <v>Professional occupations</v>
      </c>
      <c r="B197" s="302">
        <v>0.87246425908864744</v>
      </c>
      <c r="C197" s="302">
        <v>8.1220410000681614E-2</v>
      </c>
      <c r="D197" s="302">
        <v>0.1318905064699577</v>
      </c>
      <c r="E197" s="302">
        <f t="shared" ref="E197:E204" si="91">SUM(B197:D197)</f>
        <v>1.0855751755592866</v>
      </c>
      <c r="F197" s="303"/>
      <c r="G197" s="302">
        <v>1.1883516520092878</v>
      </c>
      <c r="H197" s="302">
        <v>0.20044316996755468</v>
      </c>
      <c r="I197" s="302">
        <v>0.14257675189298505</v>
      </c>
      <c r="J197" s="302">
        <f t="shared" ref="J197:J199" si="92">SUM(G197:I197)</f>
        <v>1.5313715738698275</v>
      </c>
      <c r="K197" s="303"/>
      <c r="L197" s="302">
        <v>1.6538271659292136</v>
      </c>
      <c r="M197" s="302">
        <v>0.37689543209363341</v>
      </c>
      <c r="N197" s="302">
        <v>0.1246711175896643</v>
      </c>
      <c r="O197" s="302">
        <f t="shared" ref="O197:O204" si="93">SUM(L197:N197)</f>
        <v>2.1553937156125116</v>
      </c>
    </row>
    <row r="198" spans="1:15" s="236" customFormat="1" x14ac:dyDescent="0.2">
      <c r="A198" s="237" t="str">
        <f>name!E$6</f>
        <v>Associate professional occupations</v>
      </c>
      <c r="B198" s="302">
        <v>0.71818103593754534</v>
      </c>
      <c r="C198" s="302">
        <v>0.22010701144625744</v>
      </c>
      <c r="D198" s="302">
        <v>8.8986661707285447E-2</v>
      </c>
      <c r="E198" s="302">
        <f t="shared" si="91"/>
        <v>1.0272747090910883</v>
      </c>
      <c r="F198" s="303"/>
      <c r="G198" s="302">
        <v>0.87972024156039996</v>
      </c>
      <c r="H198" s="302">
        <v>0.40592168033202825</v>
      </c>
      <c r="I198" s="302">
        <v>7.9729822906659087E-2</v>
      </c>
      <c r="J198" s="302">
        <f t="shared" si="92"/>
        <v>1.3653717447990874</v>
      </c>
      <c r="K198" s="303"/>
      <c r="L198" s="302">
        <v>1.1740183302469827</v>
      </c>
      <c r="M198" s="302">
        <v>0.74431834657198903</v>
      </c>
      <c r="N198" s="302">
        <v>9.7127726850237808E-2</v>
      </c>
      <c r="O198" s="302">
        <f t="shared" si="93"/>
        <v>2.0154644036692093</v>
      </c>
    </row>
    <row r="199" spans="1:15" s="236" customFormat="1" x14ac:dyDescent="0.2">
      <c r="A199" s="237" t="str">
        <f>name!E$7</f>
        <v>Administrative and secretarial occupations</v>
      </c>
      <c r="B199" s="302">
        <v>1.3186611099059444</v>
      </c>
      <c r="C199" s="302">
        <v>0.45147481358258879</v>
      </c>
      <c r="D199" s="302">
        <v>5.0112727731330152E-2</v>
      </c>
      <c r="E199" s="302">
        <f t="shared" si="91"/>
        <v>1.8202486512198635</v>
      </c>
      <c r="F199" s="303"/>
      <c r="G199" s="302">
        <v>1.3310602960610423</v>
      </c>
      <c r="H199" s="302">
        <v>0.70966666644001208</v>
      </c>
      <c r="I199" s="302">
        <v>4.5742191967517241E-2</v>
      </c>
      <c r="J199" s="302">
        <f t="shared" si="92"/>
        <v>2.0864691544685714</v>
      </c>
      <c r="K199" s="303"/>
      <c r="L199" s="302">
        <v>2.0042071144145157</v>
      </c>
      <c r="M199" s="302">
        <v>1.4274917710809349</v>
      </c>
      <c r="N199" s="302">
        <v>5.2175063903185381E-2</v>
      </c>
      <c r="O199" s="302">
        <f t="shared" si="93"/>
        <v>3.4838739493986361</v>
      </c>
    </row>
    <row r="200" spans="1:15" s="236" customFormat="1" x14ac:dyDescent="0.2">
      <c r="A200" s="237" t="str">
        <f>name!E$8</f>
        <v>Skilled trades occupations</v>
      </c>
      <c r="B200" s="302">
        <v>2.1673390815466522</v>
      </c>
      <c r="C200" s="302">
        <v>1.0828683863510291</v>
      </c>
      <c r="D200" s="302">
        <v>0.52561447417610552</v>
      </c>
      <c r="E200" s="302">
        <f t="shared" si="91"/>
        <v>3.7758219420737866</v>
      </c>
      <c r="F200" s="303"/>
      <c r="G200" s="302">
        <v>1.7379685629437314</v>
      </c>
      <c r="H200" s="302">
        <v>1.3892354388990691</v>
      </c>
      <c r="I200" s="302">
        <v>0.58277340005433176</v>
      </c>
      <c r="J200" s="302">
        <f>SUM(G200:I200)</f>
        <v>3.7099774018971323</v>
      </c>
      <c r="K200" s="303"/>
      <c r="L200" s="302">
        <v>1.6524429846818693</v>
      </c>
      <c r="M200" s="302">
        <v>1.7707777365972439</v>
      </c>
      <c r="N200" s="302">
        <v>0.89515138424114937</v>
      </c>
      <c r="O200" s="302">
        <f t="shared" si="93"/>
        <v>4.3183721055202628</v>
      </c>
    </row>
    <row r="201" spans="1:15" s="236" customFormat="1" x14ac:dyDescent="0.2">
      <c r="A201" s="237" t="str">
        <f>name!E$9</f>
        <v>Caring, leisure and other service occupations</v>
      </c>
      <c r="B201" s="302">
        <v>0.70058474108854163</v>
      </c>
      <c r="C201" s="302">
        <v>0.52809270768705252</v>
      </c>
      <c r="D201" s="302">
        <v>0.14939255703150045</v>
      </c>
      <c r="E201" s="302">
        <f t="shared" si="91"/>
        <v>1.3780700058070947</v>
      </c>
      <c r="F201" s="303"/>
      <c r="G201" s="302">
        <v>0.65269294774372433</v>
      </c>
      <c r="H201" s="302">
        <v>0.73706768095788988</v>
      </c>
      <c r="I201" s="302">
        <v>0.19779390538243485</v>
      </c>
      <c r="J201" s="302">
        <f t="shared" ref="J201:J204" si="94">SUM(G201:I201)</f>
        <v>1.5875545340840491</v>
      </c>
      <c r="K201" s="303"/>
      <c r="L201" s="302">
        <v>0.73622764924962736</v>
      </c>
      <c r="M201" s="302">
        <v>1.0912004371138249</v>
      </c>
      <c r="N201" s="302">
        <v>0.40347634568996277</v>
      </c>
      <c r="O201" s="302">
        <f t="shared" si="93"/>
        <v>2.230904432053415</v>
      </c>
    </row>
    <row r="202" spans="1:15" s="236" customFormat="1" x14ac:dyDescent="0.2">
      <c r="A202" s="237" t="str">
        <f>name!E$10</f>
        <v>Sales and customer service occupations</v>
      </c>
      <c r="B202" s="302">
        <v>0.9034400311861297</v>
      </c>
      <c r="C202" s="302">
        <v>1.4177445941216062</v>
      </c>
      <c r="D202" s="302">
        <v>0.68956023981392411</v>
      </c>
      <c r="E202" s="302">
        <f t="shared" si="91"/>
        <v>3.01074486512166</v>
      </c>
      <c r="F202" s="303"/>
      <c r="G202" s="302">
        <v>0.90998502484879751</v>
      </c>
      <c r="H202" s="302">
        <v>2.2093511474250596</v>
      </c>
      <c r="I202" s="302">
        <v>0.51895432620635673</v>
      </c>
      <c r="J202" s="302">
        <f t="shared" si="94"/>
        <v>3.638290498480214</v>
      </c>
      <c r="K202" s="303"/>
      <c r="L202" s="302">
        <v>1.4020734371080392</v>
      </c>
      <c r="M202" s="302">
        <v>4.2638186722236169</v>
      </c>
      <c r="N202" s="302">
        <v>0.46638087753297008</v>
      </c>
      <c r="O202" s="302">
        <f t="shared" si="93"/>
        <v>6.132272986864626</v>
      </c>
    </row>
    <row r="203" spans="1:15" s="236" customFormat="1" x14ac:dyDescent="0.2">
      <c r="A203" s="237" t="str">
        <f>name!E$11</f>
        <v>Process, plant and machine operatives</v>
      </c>
      <c r="B203" s="302">
        <v>0.37167976307444495</v>
      </c>
      <c r="C203" s="302">
        <v>0.39632646540901895</v>
      </c>
      <c r="D203" s="302">
        <v>3.1226250660191239E-2</v>
      </c>
      <c r="E203" s="302">
        <f t="shared" si="91"/>
        <v>0.79923247914365514</v>
      </c>
      <c r="F203" s="303"/>
      <c r="G203" s="302">
        <v>0.2949855340305782</v>
      </c>
      <c r="H203" s="302">
        <v>0.71267575070041855</v>
      </c>
      <c r="I203" s="302">
        <v>3.0009834659832889E-2</v>
      </c>
      <c r="J203" s="302">
        <f t="shared" si="94"/>
        <v>1.0376711193908297</v>
      </c>
      <c r="K203" s="303"/>
      <c r="L203" s="302">
        <v>0.32600741830694258</v>
      </c>
      <c r="M203" s="302">
        <v>1.6672150006582893</v>
      </c>
      <c r="N203" s="302">
        <v>4.9580833720362164E-2</v>
      </c>
      <c r="O203" s="302">
        <f t="shared" si="93"/>
        <v>2.0428032526855939</v>
      </c>
    </row>
    <row r="204" spans="1:15" s="236" customFormat="1" x14ac:dyDescent="0.2">
      <c r="A204" s="237" t="str">
        <f>name!E$12</f>
        <v>Elementary occupations</v>
      </c>
      <c r="B204" s="302">
        <v>2.6608055862323949</v>
      </c>
      <c r="C204" s="302">
        <v>9.0513110867192346</v>
      </c>
      <c r="D204" s="302">
        <v>7.1534689533183302E-2</v>
      </c>
      <c r="E204" s="302">
        <f t="shared" si="91"/>
        <v>11.783651362484814</v>
      </c>
      <c r="F204" s="303"/>
      <c r="G204" s="302">
        <v>2.3650594626497421</v>
      </c>
      <c r="H204" s="302">
        <v>11.972183974079135</v>
      </c>
      <c r="I204" s="302">
        <v>4.8195951821562319E-2</v>
      </c>
      <c r="J204" s="302">
        <f t="shared" si="94"/>
        <v>14.385439388550438</v>
      </c>
      <c r="K204" s="303"/>
      <c r="L204" s="302">
        <v>3.2533649731367973</v>
      </c>
      <c r="M204" s="302">
        <v>11.857708446601801</v>
      </c>
      <c r="N204" s="302">
        <v>8.3493274288912456E-2</v>
      </c>
      <c r="O204" s="302">
        <f t="shared" si="93"/>
        <v>15.194566694027511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12.744523937971891</v>
      </c>
      <c r="C206" s="311">
        <f t="shared" ref="C206:E206" si="95">SUM(C196:C204)</f>
        <v>13.428235660772021</v>
      </c>
      <c r="D206" s="311">
        <f t="shared" si="95"/>
        <v>3.6002404012560332</v>
      </c>
      <c r="E206" s="311">
        <f t="shared" si="95"/>
        <v>29.77299999999995</v>
      </c>
      <c r="F206" s="311"/>
      <c r="G206" s="311">
        <f t="shared" ref="G206:J206" si="96">SUM(G196:G204)</f>
        <v>12.873378009379966</v>
      </c>
      <c r="H206" s="311">
        <f t="shared" si="96"/>
        <v>18.820742081240635</v>
      </c>
      <c r="I206" s="311">
        <f t="shared" si="96"/>
        <v>3.6908799093793663</v>
      </c>
      <c r="J206" s="311">
        <f t="shared" si="96"/>
        <v>35.384999999999962</v>
      </c>
      <c r="K206" s="311"/>
      <c r="L206" s="311">
        <f t="shared" ref="L206:O206" si="97">SUM(L196:L204)</f>
        <v>16.672478542632131</v>
      </c>
      <c r="M206" s="311">
        <f t="shared" si="97"/>
        <v>24.014370129638635</v>
      </c>
      <c r="N206" s="311">
        <f t="shared" si="97"/>
        <v>4.8711513277292315</v>
      </c>
      <c r="O206" s="311">
        <f t="shared" si="97"/>
        <v>45.557999999999993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8.5570426311448636E-2</v>
      </c>
      <c r="C213" s="302">
        <v>1.2875983876271835E-2</v>
      </c>
      <c r="D213" s="302">
        <v>5.4634500646770445E-2</v>
      </c>
      <c r="E213" s="302">
        <f>SUM(B213:D213)</f>
        <v>0.15308091083449094</v>
      </c>
      <c r="F213" s="303"/>
      <c r="G213" s="302">
        <v>0.14489495612215905</v>
      </c>
      <c r="H213" s="302">
        <v>4.0181145728195471E-2</v>
      </c>
      <c r="I213" s="302">
        <v>5.9857388033169E-2</v>
      </c>
      <c r="J213" s="302">
        <f>SUM(G213:I213)</f>
        <v>0.24493348988352354</v>
      </c>
      <c r="K213" s="303"/>
      <c r="L213" s="302">
        <v>0.11994175480087253</v>
      </c>
      <c r="M213" s="302">
        <v>4.5876460490061478E-2</v>
      </c>
      <c r="N213" s="302">
        <v>5.6877838893567338E-2</v>
      </c>
      <c r="O213" s="302">
        <f>SUM(L213:N213)</f>
        <v>0.22269605418450136</v>
      </c>
    </row>
    <row r="214" spans="1:15" s="236" customFormat="1" x14ac:dyDescent="0.2">
      <c r="A214" s="237" t="str">
        <f>name!E$5</f>
        <v>Professional occupations</v>
      </c>
      <c r="B214" s="302">
        <v>0.13475656843084921</v>
      </c>
      <c r="C214" s="302">
        <v>1.9919058165994947E-2</v>
      </c>
      <c r="D214" s="302">
        <v>6.7221042917820648E-2</v>
      </c>
      <c r="E214" s="302">
        <f t="shared" ref="E214:E221" si="98">SUM(B214:D214)</f>
        <v>0.2218966695146648</v>
      </c>
      <c r="F214" s="303"/>
      <c r="G214" s="302">
        <v>0.25872633118377919</v>
      </c>
      <c r="H214" s="302">
        <v>5.4231410941275454E-2</v>
      </c>
      <c r="I214" s="302">
        <v>6.7196187777661343E-2</v>
      </c>
      <c r="J214" s="302">
        <f t="shared" ref="J214:J216" si="99">SUM(G214:I214)</f>
        <v>0.38015392990271601</v>
      </c>
      <c r="K214" s="303"/>
      <c r="L214" s="302">
        <v>0.29380655452439103</v>
      </c>
      <c r="M214" s="302">
        <v>8.394150272390255E-2</v>
      </c>
      <c r="N214" s="302">
        <v>5.12367113225346E-2</v>
      </c>
      <c r="O214" s="302">
        <f t="shared" ref="O214:O221" si="100">SUM(L214:N214)</f>
        <v>0.42898476857082818</v>
      </c>
    </row>
    <row r="215" spans="1:15" s="236" customFormat="1" x14ac:dyDescent="0.2">
      <c r="A215" s="237" t="str">
        <f>name!E$6</f>
        <v>Associate professional occupations</v>
      </c>
      <c r="B215" s="302">
        <v>9.8578926337809347E-2</v>
      </c>
      <c r="C215" s="302">
        <v>3.2980242653981813E-2</v>
      </c>
      <c r="D215" s="302">
        <v>0.15750921174599594</v>
      </c>
      <c r="E215" s="302">
        <f t="shared" si="98"/>
        <v>0.28906838073778707</v>
      </c>
      <c r="F215" s="303"/>
      <c r="G215" s="302">
        <v>0.17676091060187071</v>
      </c>
      <c r="H215" s="302">
        <v>6.5161289149089821E-2</v>
      </c>
      <c r="I215" s="302">
        <v>0.20043698917613048</v>
      </c>
      <c r="J215" s="302">
        <f t="shared" si="99"/>
        <v>0.44235918892709103</v>
      </c>
      <c r="K215" s="303"/>
      <c r="L215" s="302">
        <v>0.16883414437070549</v>
      </c>
      <c r="M215" s="302">
        <v>6.1178573724800768E-2</v>
      </c>
      <c r="N215" s="302">
        <v>0.17290554203997627</v>
      </c>
      <c r="O215" s="302">
        <f t="shared" si="100"/>
        <v>0.40291826013548249</v>
      </c>
    </row>
    <row r="216" spans="1:15" s="236" customFormat="1" x14ac:dyDescent="0.2">
      <c r="A216" s="237" t="str">
        <f>name!E$7</f>
        <v>Administrative and secretarial occupations</v>
      </c>
      <c r="B216" s="302">
        <v>5.9189963240689522E-2</v>
      </c>
      <c r="C216" s="302">
        <v>3.5495074932258064E-2</v>
      </c>
      <c r="D216" s="302">
        <v>1.0436693263579282E-2</v>
      </c>
      <c r="E216" s="302">
        <f t="shared" si="98"/>
        <v>0.10512173143652687</v>
      </c>
      <c r="F216" s="303"/>
      <c r="G216" s="302">
        <v>8.1782195186972981E-2</v>
      </c>
      <c r="H216" s="302">
        <v>5.6456905061776114E-2</v>
      </c>
      <c r="I216" s="302">
        <v>1.1888575400677455E-2</v>
      </c>
      <c r="J216" s="302">
        <f t="shared" si="99"/>
        <v>0.15012767564942653</v>
      </c>
      <c r="K216" s="303"/>
      <c r="L216" s="302">
        <v>6.0800806296908323E-2</v>
      </c>
      <c r="M216" s="302">
        <v>3.9333655169791176E-2</v>
      </c>
      <c r="N216" s="302">
        <v>8.275635230871237E-3</v>
      </c>
      <c r="O216" s="302">
        <f t="shared" si="100"/>
        <v>0.10841009669757073</v>
      </c>
    </row>
    <row r="217" spans="1:15" s="236" customFormat="1" x14ac:dyDescent="0.2">
      <c r="A217" s="237" t="str">
        <f>name!E$8</f>
        <v>Skilled trades occupations</v>
      </c>
      <c r="B217" s="302">
        <v>7.1585521811955544E-2</v>
      </c>
      <c r="C217" s="302">
        <v>1.1937764152618324E-2</v>
      </c>
      <c r="D217" s="302">
        <v>5.1756184995571913E-2</v>
      </c>
      <c r="E217" s="302">
        <f t="shared" si="98"/>
        <v>0.13527947096014578</v>
      </c>
      <c r="F217" s="303"/>
      <c r="G217" s="302">
        <v>8.6302656432265965E-2</v>
      </c>
      <c r="H217" s="302">
        <v>1.6568532848656361E-2</v>
      </c>
      <c r="I217" s="302">
        <v>4.6460805006174402E-2</v>
      </c>
      <c r="J217" s="302">
        <f>SUM(G217:I217)</f>
        <v>0.14933199428709673</v>
      </c>
      <c r="K217" s="303"/>
      <c r="L217" s="302">
        <v>5.9013564249511305E-2</v>
      </c>
      <c r="M217" s="302">
        <v>1.9751507265209651E-2</v>
      </c>
      <c r="N217" s="302">
        <v>6.1302973152654518E-2</v>
      </c>
      <c r="O217" s="302">
        <f t="shared" si="100"/>
        <v>0.14006804466737546</v>
      </c>
    </row>
    <row r="218" spans="1:15" s="236" customFormat="1" x14ac:dyDescent="0.2">
      <c r="A218" s="237" t="str">
        <f>name!E$9</f>
        <v>Caring, leisure and other service occupations</v>
      </c>
      <c r="B218" s="302">
        <v>2.884385393431205E-2</v>
      </c>
      <c r="C218" s="302">
        <v>2.4500284381207237E-2</v>
      </c>
      <c r="D218" s="302">
        <v>6.3101394336366442E-3</v>
      </c>
      <c r="E218" s="302">
        <f t="shared" si="98"/>
        <v>5.9654277749155937E-2</v>
      </c>
      <c r="F218" s="303"/>
      <c r="G218" s="302">
        <v>4.1771813695107719E-2</v>
      </c>
      <c r="H218" s="302">
        <v>2.9990073993463345E-2</v>
      </c>
      <c r="I218" s="302">
        <v>8.5850725067768193E-3</v>
      </c>
      <c r="J218" s="302">
        <f t="shared" ref="J218:J221" si="101">SUM(G218:I218)</f>
        <v>8.0346960195347872E-2</v>
      </c>
      <c r="K218" s="303"/>
      <c r="L218" s="302">
        <v>3.6536496541265819E-2</v>
      </c>
      <c r="M218" s="302">
        <v>2.6210706924079508E-2</v>
      </c>
      <c r="N218" s="302">
        <v>8.0586832934387096E-3</v>
      </c>
      <c r="O218" s="302">
        <f t="shared" si="100"/>
        <v>7.0805886758784034E-2</v>
      </c>
    </row>
    <row r="219" spans="1:15" s="236" customFormat="1" x14ac:dyDescent="0.2">
      <c r="A219" s="237" t="str">
        <f>name!E$10</f>
        <v>Sales and customer service occupations</v>
      </c>
      <c r="B219" s="302">
        <v>2.8096030904050735E-2</v>
      </c>
      <c r="C219" s="302">
        <v>1.6323201778670998E-2</v>
      </c>
      <c r="D219" s="302">
        <v>1.1808776037298801E-2</v>
      </c>
      <c r="E219" s="302">
        <f t="shared" si="98"/>
        <v>5.6228008720020532E-2</v>
      </c>
      <c r="F219" s="303"/>
      <c r="G219" s="302">
        <v>3.9191955196237784E-2</v>
      </c>
      <c r="H219" s="302">
        <v>2.7033982863972857E-2</v>
      </c>
      <c r="I219" s="302">
        <v>9.7928104211457701E-3</v>
      </c>
      <c r="J219" s="302">
        <f t="shared" si="101"/>
        <v>7.601874848135641E-2</v>
      </c>
      <c r="K219" s="303"/>
      <c r="L219" s="302">
        <v>3.5368816864380245E-2</v>
      </c>
      <c r="M219" s="302">
        <v>2.7862086721627159E-2</v>
      </c>
      <c r="N219" s="302">
        <v>7.3637856048700935E-3</v>
      </c>
      <c r="O219" s="302">
        <f t="shared" si="100"/>
        <v>7.0594689190877496E-2</v>
      </c>
    </row>
    <row r="220" spans="1:15" s="236" customFormat="1" x14ac:dyDescent="0.2">
      <c r="A220" s="237" t="str">
        <f>name!E$11</f>
        <v>Process, plant and machine operatives</v>
      </c>
      <c r="B220" s="302">
        <v>1.4960217736092886E-2</v>
      </c>
      <c r="C220" s="302">
        <v>8.2486091994973306E-3</v>
      </c>
      <c r="D220" s="302">
        <v>5.2953743837833283E-3</v>
      </c>
      <c r="E220" s="302">
        <f t="shared" si="98"/>
        <v>2.8504201319373548E-2</v>
      </c>
      <c r="F220" s="303"/>
      <c r="G220" s="302">
        <v>1.8628304339204468E-2</v>
      </c>
      <c r="H220" s="302">
        <v>1.8698188945437663E-2</v>
      </c>
      <c r="I220" s="302">
        <v>4.9803862847598189E-3</v>
      </c>
      <c r="J220" s="302">
        <f t="shared" si="101"/>
        <v>4.2306879569401948E-2</v>
      </c>
      <c r="K220" s="303"/>
      <c r="L220" s="302">
        <v>1.3081912079594759E-2</v>
      </c>
      <c r="M220" s="302">
        <v>1.7291786662358533E-2</v>
      </c>
      <c r="N220" s="302">
        <v>3.3717784748997976E-3</v>
      </c>
      <c r="O220" s="302">
        <f t="shared" si="100"/>
        <v>3.3745477216853087E-2</v>
      </c>
    </row>
    <row r="221" spans="1:15" s="236" customFormat="1" x14ac:dyDescent="0.2">
      <c r="A221" s="237" t="str">
        <f>name!E$12</f>
        <v>Elementary occupations</v>
      </c>
      <c r="B221" s="302">
        <v>5.1069341278063493E-2</v>
      </c>
      <c r="C221" s="302">
        <v>6.6706704078885778E-2</v>
      </c>
      <c r="D221" s="302">
        <v>1.2390303370885054E-2</v>
      </c>
      <c r="E221" s="302">
        <f t="shared" si="98"/>
        <v>0.13016634872783434</v>
      </c>
      <c r="F221" s="303"/>
      <c r="G221" s="302">
        <v>6.7599701865201756E-2</v>
      </c>
      <c r="H221" s="302">
        <v>7.4147644733107643E-2</v>
      </c>
      <c r="I221" s="302">
        <v>9.673786505733032E-3</v>
      </c>
      <c r="J221" s="302">
        <f t="shared" si="101"/>
        <v>0.15142113310404243</v>
      </c>
      <c r="K221" s="303"/>
      <c r="L221" s="302">
        <v>5.7884976555972287E-2</v>
      </c>
      <c r="M221" s="302">
        <v>6.0724489243218459E-2</v>
      </c>
      <c r="N221" s="302">
        <v>1.0167256778538516E-2</v>
      </c>
      <c r="O221" s="302">
        <f t="shared" si="100"/>
        <v>0.12877672257772926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0.57265084998527149</v>
      </c>
      <c r="C223" s="311">
        <f t="shared" ref="C223:E223" si="102">SUM(C213:C221)</f>
        <v>0.22898692321938635</v>
      </c>
      <c r="D223" s="311">
        <f t="shared" si="102"/>
        <v>0.37736222679534198</v>
      </c>
      <c r="E223" s="311">
        <f t="shared" si="102"/>
        <v>1.1789999999999996</v>
      </c>
      <c r="F223" s="311"/>
      <c r="G223" s="311">
        <f t="shared" ref="G223:J223" si="103">SUM(G213:G221)</f>
        <v>0.91565882462279968</v>
      </c>
      <c r="H223" s="311">
        <f t="shared" si="103"/>
        <v>0.38246917426497479</v>
      </c>
      <c r="I223" s="311">
        <f t="shared" si="103"/>
        <v>0.41887200111222811</v>
      </c>
      <c r="J223" s="311">
        <f t="shared" si="103"/>
        <v>1.7170000000000025</v>
      </c>
      <c r="K223" s="311"/>
      <c r="L223" s="311">
        <f t="shared" ref="L223:O223" si="104">SUM(L213:L221)</f>
        <v>0.84526902628360168</v>
      </c>
      <c r="M223" s="311">
        <f t="shared" si="104"/>
        <v>0.38217076892504925</v>
      </c>
      <c r="N223" s="311">
        <f t="shared" si="104"/>
        <v>0.37956020479135111</v>
      </c>
      <c r="O223" s="311">
        <f t="shared" si="104"/>
        <v>1.607000000000002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0.46047519933961023</v>
      </c>
      <c r="C230" s="302">
        <v>5.2550416611206408E-2</v>
      </c>
      <c r="D230" s="302">
        <v>0.11812348209419005</v>
      </c>
      <c r="E230" s="302">
        <f>SUM(B230:D230)</f>
        <v>0.63114909804500674</v>
      </c>
      <c r="F230" s="303"/>
      <c r="G230" s="302">
        <v>0.38947797261441069</v>
      </c>
      <c r="H230" s="302">
        <v>8.2627337894171857E-2</v>
      </c>
      <c r="I230" s="302">
        <v>6.4103484937442057E-2</v>
      </c>
      <c r="J230" s="302">
        <f>SUM(G230:I230)</f>
        <v>0.53620879544602462</v>
      </c>
      <c r="K230" s="303"/>
      <c r="L230" s="302">
        <v>0.35508222244122861</v>
      </c>
      <c r="M230" s="302">
        <v>9.0562795192578829E-2</v>
      </c>
      <c r="N230" s="302">
        <v>7.5364680574330475E-2</v>
      </c>
      <c r="O230" s="302">
        <f>SUM(L230:N230)</f>
        <v>0.52100969820813792</v>
      </c>
    </row>
    <row r="231" spans="1:15" s="236" customFormat="1" x14ac:dyDescent="0.2">
      <c r="A231" s="237" t="str">
        <f>name!E$5</f>
        <v>Professional occupations</v>
      </c>
      <c r="B231" s="302">
        <v>1.295275359228071</v>
      </c>
      <c r="C231" s="302">
        <v>6.6540569450272979E-2</v>
      </c>
      <c r="D231" s="302">
        <v>0.28715025572939035</v>
      </c>
      <c r="E231" s="302">
        <f t="shared" ref="E231:E238" si="105">SUM(B231:D231)</f>
        <v>1.6489661844077343</v>
      </c>
      <c r="F231" s="303"/>
      <c r="G231" s="302">
        <v>1.2422321291177092</v>
      </c>
      <c r="H231" s="302">
        <v>9.1180375723868543E-2</v>
      </c>
      <c r="I231" s="302">
        <v>0.14167242243342582</v>
      </c>
      <c r="J231" s="302">
        <f t="shared" ref="J231:J233" si="106">SUM(G231:I231)</f>
        <v>1.4750849272750035</v>
      </c>
      <c r="K231" s="303"/>
      <c r="L231" s="302">
        <v>1.5855124333578037</v>
      </c>
      <c r="M231" s="302">
        <v>0.12496717377404437</v>
      </c>
      <c r="N231" s="302">
        <v>0.14172381736097944</v>
      </c>
      <c r="O231" s="302">
        <f t="shared" ref="O231:O238" si="107">SUM(L231:N231)</f>
        <v>1.8522034244928274</v>
      </c>
    </row>
    <row r="232" spans="1:15" s="236" customFormat="1" x14ac:dyDescent="0.2">
      <c r="A232" s="237" t="str">
        <f>name!E$6</f>
        <v>Associate professional occupations</v>
      </c>
      <c r="B232" s="302">
        <v>0.48755156221730522</v>
      </c>
      <c r="C232" s="302">
        <v>4.8966470516179625E-2</v>
      </c>
      <c r="D232" s="302">
        <v>0.13782047711400783</v>
      </c>
      <c r="E232" s="302">
        <f t="shared" si="105"/>
        <v>0.67433850984749266</v>
      </c>
      <c r="F232" s="303"/>
      <c r="G232" s="302">
        <v>0.42771388170156244</v>
      </c>
      <c r="H232" s="302">
        <v>6.0195864873768608E-2</v>
      </c>
      <c r="I232" s="302">
        <v>8.1979416217501669E-2</v>
      </c>
      <c r="J232" s="302">
        <f t="shared" si="106"/>
        <v>0.56988916279283275</v>
      </c>
      <c r="K232" s="303"/>
      <c r="L232" s="302">
        <v>0.42229190683835394</v>
      </c>
      <c r="M232" s="302">
        <v>5.4944078741324488E-2</v>
      </c>
      <c r="N232" s="302">
        <v>8.6251129368594956E-2</v>
      </c>
      <c r="O232" s="302">
        <f t="shared" si="107"/>
        <v>0.56348711494827342</v>
      </c>
    </row>
    <row r="233" spans="1:15" s="236" customFormat="1" x14ac:dyDescent="0.2">
      <c r="A233" s="237" t="str">
        <f>name!E$7</f>
        <v>Administrative and secretarial occupations</v>
      </c>
      <c r="B233" s="302">
        <v>0.17670255696499401</v>
      </c>
      <c r="C233" s="302">
        <v>7.8795698023781474E-2</v>
      </c>
      <c r="D233" s="302">
        <v>2.932508224940919E-2</v>
      </c>
      <c r="E233" s="302">
        <f t="shared" si="105"/>
        <v>0.28482333723818465</v>
      </c>
      <c r="F233" s="303"/>
      <c r="G233" s="302">
        <v>0.12372009183971629</v>
      </c>
      <c r="H233" s="302">
        <v>6.1351762071573536E-2</v>
      </c>
      <c r="I233" s="302">
        <v>1.3367070075730523E-2</v>
      </c>
      <c r="J233" s="302">
        <f t="shared" si="106"/>
        <v>0.19843892398702034</v>
      </c>
      <c r="K233" s="303"/>
      <c r="L233" s="302">
        <v>0.12073979417322234</v>
      </c>
      <c r="M233" s="302">
        <v>5.1205379948423897E-2</v>
      </c>
      <c r="N233" s="302">
        <v>8.788369542598283E-3</v>
      </c>
      <c r="O233" s="302">
        <f t="shared" si="107"/>
        <v>0.18073354366424452</v>
      </c>
    </row>
    <row r="234" spans="1:15" s="236" customFormat="1" x14ac:dyDescent="0.2">
      <c r="A234" s="237" t="str">
        <f>name!E$8</f>
        <v>Skilled trades occupations</v>
      </c>
      <c r="B234" s="302">
        <v>0.21989147176044624</v>
      </c>
      <c r="C234" s="302">
        <v>1.8749806144509811E-2</v>
      </c>
      <c r="D234" s="302">
        <v>9.9260017612215631E-2</v>
      </c>
      <c r="E234" s="302">
        <f t="shared" si="105"/>
        <v>0.33790129551717168</v>
      </c>
      <c r="F234" s="303"/>
      <c r="G234" s="302">
        <v>0.13541405553135677</v>
      </c>
      <c r="H234" s="302">
        <v>1.5743097949076006E-2</v>
      </c>
      <c r="I234" s="302">
        <v>3.5889853831072002E-2</v>
      </c>
      <c r="J234" s="302">
        <f>SUM(G234:I234)</f>
        <v>0.18704700731150475</v>
      </c>
      <c r="K234" s="303"/>
      <c r="L234" s="302">
        <v>9.8776415255729444E-2</v>
      </c>
      <c r="M234" s="302">
        <v>2.2529360600883824E-2</v>
      </c>
      <c r="N234" s="302">
        <v>5.907643019033243E-2</v>
      </c>
      <c r="O234" s="302">
        <f t="shared" si="107"/>
        <v>0.18038220604694571</v>
      </c>
    </row>
    <row r="235" spans="1:15" s="236" customFormat="1" x14ac:dyDescent="0.2">
      <c r="A235" s="237" t="str">
        <f>name!E$9</f>
        <v>Caring, leisure and other service occupations</v>
      </c>
      <c r="B235" s="302">
        <v>8.9337638187595395E-2</v>
      </c>
      <c r="C235" s="302">
        <v>1.8782319494998773E-2</v>
      </c>
      <c r="D235" s="302">
        <v>2.153260194470866E-2</v>
      </c>
      <c r="E235" s="302">
        <f t="shared" si="105"/>
        <v>0.12965255962730282</v>
      </c>
      <c r="F235" s="303"/>
      <c r="G235" s="302">
        <v>6.0204679246483546E-2</v>
      </c>
      <c r="H235" s="302">
        <v>1.7467702016735764E-2</v>
      </c>
      <c r="I235" s="302">
        <v>1.357752155447667E-2</v>
      </c>
      <c r="J235" s="302">
        <f t="shared" ref="J235:J238" si="108">SUM(G235:I235)</f>
        <v>9.1249902817695974E-2</v>
      </c>
      <c r="K235" s="303"/>
      <c r="L235" s="302">
        <v>7.7922852804822737E-2</v>
      </c>
      <c r="M235" s="302">
        <v>1.8367458222971603E-2</v>
      </c>
      <c r="N235" s="302">
        <v>2.1118178562536179E-2</v>
      </c>
      <c r="O235" s="302">
        <f t="shared" si="107"/>
        <v>0.11740848959033051</v>
      </c>
    </row>
    <row r="236" spans="1:15" s="236" customFormat="1" x14ac:dyDescent="0.2">
      <c r="A236" s="237" t="str">
        <f>name!E$10</f>
        <v>Sales and customer service occupations</v>
      </c>
      <c r="B236" s="302">
        <v>0.10888306399981652</v>
      </c>
      <c r="C236" s="302">
        <v>5.1479259197956213E-2</v>
      </c>
      <c r="D236" s="302">
        <v>1.8712133737133277E-2</v>
      </c>
      <c r="E236" s="302">
        <f t="shared" si="105"/>
        <v>0.17907445693490603</v>
      </c>
      <c r="F236" s="303"/>
      <c r="G236" s="302">
        <v>7.1673501009893406E-2</v>
      </c>
      <c r="H236" s="302">
        <v>3.7794036000681611E-2</v>
      </c>
      <c r="I236" s="302">
        <v>6.1361559127777647E-3</v>
      </c>
      <c r="J236" s="302">
        <f t="shared" si="108"/>
        <v>0.11560369292335278</v>
      </c>
      <c r="K236" s="303"/>
      <c r="L236" s="302">
        <v>8.0623616726830744E-2</v>
      </c>
      <c r="M236" s="302">
        <v>5.1156767181525988E-2</v>
      </c>
      <c r="N236" s="302">
        <v>6.5096943797434432E-3</v>
      </c>
      <c r="O236" s="302">
        <f t="shared" si="107"/>
        <v>0.13829007828810017</v>
      </c>
    </row>
    <row r="237" spans="1:15" s="236" customFormat="1" x14ac:dyDescent="0.2">
      <c r="A237" s="237" t="str">
        <f>name!E$11</f>
        <v>Process, plant and machine operatives</v>
      </c>
      <c r="B237" s="302">
        <v>2.6003518409411064E-2</v>
      </c>
      <c r="C237" s="302">
        <v>1.4600906650928461E-2</v>
      </c>
      <c r="D237" s="302">
        <v>2.473864532297558E-2</v>
      </c>
      <c r="E237" s="302">
        <f t="shared" si="105"/>
        <v>6.5343070383315105E-2</v>
      </c>
      <c r="F237" s="303"/>
      <c r="G237" s="302">
        <v>1.2201679450590664E-2</v>
      </c>
      <c r="H237" s="302">
        <v>1.9353741669353806E-2</v>
      </c>
      <c r="I237" s="302">
        <v>1.2347595668699305E-2</v>
      </c>
      <c r="J237" s="302">
        <f t="shared" si="108"/>
        <v>4.3903016788643778E-2</v>
      </c>
      <c r="K237" s="303"/>
      <c r="L237" s="302">
        <v>1.1638661392436855E-2</v>
      </c>
      <c r="M237" s="302">
        <v>2.1326247878074425E-2</v>
      </c>
      <c r="N237" s="302">
        <v>1.8759574301192381E-2</v>
      </c>
      <c r="O237" s="302">
        <f t="shared" si="107"/>
        <v>5.1724483571703658E-2</v>
      </c>
    </row>
    <row r="238" spans="1:15" s="236" customFormat="1" x14ac:dyDescent="0.2">
      <c r="A238" s="237" t="str">
        <f>name!E$12</f>
        <v>Elementary occupations</v>
      </c>
      <c r="B238" s="302">
        <v>8.0430417795300288E-2</v>
      </c>
      <c r="C238" s="302">
        <v>3.8038066792854576E-2</v>
      </c>
      <c r="D238" s="302">
        <v>4.328300341072093E-2</v>
      </c>
      <c r="E238" s="302">
        <f t="shared" si="105"/>
        <v>0.16175148799887579</v>
      </c>
      <c r="F238" s="303"/>
      <c r="G238" s="302">
        <v>3.1899779506632323E-2</v>
      </c>
      <c r="H238" s="302">
        <v>2.5652571063709322E-2</v>
      </c>
      <c r="I238" s="302">
        <v>1.5022220087574215E-2</v>
      </c>
      <c r="J238" s="302">
        <f t="shared" si="108"/>
        <v>7.2574570657915866E-2</v>
      </c>
      <c r="K238" s="303"/>
      <c r="L238" s="302">
        <v>3.605701680088471E-2</v>
      </c>
      <c r="M238" s="302">
        <v>1.8915344137339366E-2</v>
      </c>
      <c r="N238" s="302">
        <v>2.6788600251207485E-2</v>
      </c>
      <c r="O238" s="302">
        <f t="shared" si="107"/>
        <v>8.1760961189431561E-2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2.9445507879025499</v>
      </c>
      <c r="C240" s="311">
        <f t="shared" ref="C240:E240" si="109">SUM(C230:C238)</f>
        <v>0.38850351288268831</v>
      </c>
      <c r="D240" s="311">
        <f t="shared" si="109"/>
        <v>0.77994569921475143</v>
      </c>
      <c r="E240" s="311">
        <f t="shared" si="109"/>
        <v>4.1129999999999898</v>
      </c>
      <c r="F240" s="311"/>
      <c r="G240" s="311">
        <f t="shared" ref="G240:J240" si="110">SUM(G230:G238)</f>
        <v>2.4945377700183551</v>
      </c>
      <c r="H240" s="311">
        <f t="shared" si="110"/>
        <v>0.41136648926293906</v>
      </c>
      <c r="I240" s="311">
        <f t="shared" si="110"/>
        <v>0.38409574071870001</v>
      </c>
      <c r="J240" s="311">
        <f t="shared" si="110"/>
        <v>3.2899999999999943</v>
      </c>
      <c r="K240" s="311"/>
      <c r="L240" s="311">
        <f t="shared" ref="L240:O240" si="111">SUM(L230:L238)</f>
        <v>2.7886449197913126</v>
      </c>
      <c r="M240" s="311">
        <f t="shared" si="111"/>
        <v>0.4539746056771668</v>
      </c>
      <c r="N240" s="311">
        <f t="shared" si="111"/>
        <v>0.44438047453151513</v>
      </c>
      <c r="O240" s="311">
        <f t="shared" si="111"/>
        <v>3.6869999999999945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0.41271967694769252</v>
      </c>
      <c r="C247" s="302">
        <v>3.5172198502533343E-2</v>
      </c>
      <c r="D247" s="302">
        <v>3.4746695983824953E-2</v>
      </c>
      <c r="E247" s="302">
        <f>SUM(B247:D247)</f>
        <v>0.48263857143405081</v>
      </c>
      <c r="F247" s="303"/>
      <c r="G247" s="302">
        <v>0.50217070553343013</v>
      </c>
      <c r="H247" s="302">
        <v>5.1412953008519634E-2</v>
      </c>
      <c r="I247" s="302">
        <v>2.0076623766132919E-2</v>
      </c>
      <c r="J247" s="302">
        <f>SUM(G247:I247)</f>
        <v>0.57366028230808275</v>
      </c>
      <c r="K247" s="303"/>
      <c r="L247" s="302">
        <v>0.41993649716166154</v>
      </c>
      <c r="M247" s="302">
        <v>6.1512904565967488E-2</v>
      </c>
      <c r="N247" s="302">
        <v>2.1603905631785249E-2</v>
      </c>
      <c r="O247" s="302">
        <f>SUM(L247:N247)</f>
        <v>0.50305330735941423</v>
      </c>
    </row>
    <row r="248" spans="1:15" s="236" customFormat="1" x14ac:dyDescent="0.2">
      <c r="A248" s="237" t="str">
        <f>name!E$5</f>
        <v>Professional occupations</v>
      </c>
      <c r="B248" s="302">
        <v>0.48546977530844415</v>
      </c>
      <c r="C248" s="302">
        <v>2.7016589806807309E-2</v>
      </c>
      <c r="D248" s="302">
        <v>4.2674214718563863E-2</v>
      </c>
      <c r="E248" s="302">
        <f t="shared" ref="E248:E255" si="112">SUM(B248:D248)</f>
        <v>0.55516057983381528</v>
      </c>
      <c r="F248" s="303"/>
      <c r="G248" s="302">
        <v>0.69247864888515354</v>
      </c>
      <c r="H248" s="302">
        <v>3.8705595642120665E-2</v>
      </c>
      <c r="I248" s="302">
        <v>2.2250283463831975E-2</v>
      </c>
      <c r="J248" s="302">
        <f t="shared" ref="J248:J250" si="113">SUM(G248:I248)</f>
        <v>0.75343452799110611</v>
      </c>
      <c r="K248" s="303"/>
      <c r="L248" s="302">
        <v>0.80614814631079046</v>
      </c>
      <c r="M248" s="302">
        <v>4.1088377774952084E-2</v>
      </c>
      <c r="N248" s="302">
        <v>2.0057174013528155E-2</v>
      </c>
      <c r="O248" s="302">
        <f t="shared" ref="O248:O255" si="114">SUM(L248:N248)</f>
        <v>0.8672936980992707</v>
      </c>
    </row>
    <row r="249" spans="1:15" s="236" customFormat="1" x14ac:dyDescent="0.2">
      <c r="A249" s="237" t="str">
        <f>name!E$6</f>
        <v>Associate professional occupations</v>
      </c>
      <c r="B249" s="302">
        <v>0.51883368187810863</v>
      </c>
      <c r="C249" s="302">
        <v>5.8698856522812086E-2</v>
      </c>
      <c r="D249" s="302">
        <v>5.0042769381390059E-2</v>
      </c>
      <c r="E249" s="302">
        <f t="shared" si="112"/>
        <v>0.62757530778231074</v>
      </c>
      <c r="F249" s="303"/>
      <c r="G249" s="302">
        <v>0.63613204427181813</v>
      </c>
      <c r="H249" s="302">
        <v>6.8078963349540028E-2</v>
      </c>
      <c r="I249" s="302">
        <v>2.8640787484820265E-2</v>
      </c>
      <c r="J249" s="302">
        <f t="shared" si="113"/>
        <v>0.73285179510617837</v>
      </c>
      <c r="K249" s="303"/>
      <c r="L249" s="302">
        <v>0.56873531390312015</v>
      </c>
      <c r="M249" s="302">
        <v>6.8917232175897195E-2</v>
      </c>
      <c r="N249" s="302">
        <v>3.1265577069565863E-2</v>
      </c>
      <c r="O249" s="302">
        <f t="shared" si="114"/>
        <v>0.66891812314858323</v>
      </c>
    </row>
    <row r="250" spans="1:15" s="236" customFormat="1" x14ac:dyDescent="0.2">
      <c r="A250" s="237" t="str">
        <f>name!E$7</f>
        <v>Administrative and secretarial occupations</v>
      </c>
      <c r="B250" s="302">
        <v>0.5536508395802956</v>
      </c>
      <c r="C250" s="302">
        <v>0.24323860844022582</v>
      </c>
      <c r="D250" s="302">
        <v>7.2444245022943799E-3</v>
      </c>
      <c r="E250" s="302">
        <f t="shared" si="112"/>
        <v>0.80413387252281576</v>
      </c>
      <c r="F250" s="303"/>
      <c r="G250" s="302">
        <v>0.58164372175281354</v>
      </c>
      <c r="H250" s="302">
        <v>0.24006840521148171</v>
      </c>
      <c r="I250" s="302">
        <v>6.3269645661076981E-3</v>
      </c>
      <c r="J250" s="302">
        <f t="shared" si="113"/>
        <v>0.828039091530403</v>
      </c>
      <c r="K250" s="303"/>
      <c r="L250" s="302">
        <v>0.46955873570291379</v>
      </c>
      <c r="M250" s="302">
        <v>0.19045116478839691</v>
      </c>
      <c r="N250" s="302">
        <v>5.2200674808795733E-3</v>
      </c>
      <c r="O250" s="302">
        <f t="shared" si="114"/>
        <v>0.66522996797219025</v>
      </c>
    </row>
    <row r="251" spans="1:15" s="236" customFormat="1" x14ac:dyDescent="0.2">
      <c r="A251" s="237" t="str">
        <f>name!E$8</f>
        <v>Skilled trades occupations</v>
      </c>
      <c r="B251" s="302">
        <v>3.1811948451856586E-2</v>
      </c>
      <c r="C251" s="302">
        <v>7.0541075068231403E-3</v>
      </c>
      <c r="D251" s="302">
        <v>1.784628012988192E-2</v>
      </c>
      <c r="E251" s="302">
        <f t="shared" si="112"/>
        <v>5.6712336088561646E-2</v>
      </c>
      <c r="F251" s="303"/>
      <c r="G251" s="302">
        <v>2.8576696614681218E-2</v>
      </c>
      <c r="H251" s="302">
        <v>4.4597849930545254E-3</v>
      </c>
      <c r="I251" s="302">
        <v>7.2019288653104533E-3</v>
      </c>
      <c r="J251" s="302">
        <f>SUM(G251:I251)</f>
        <v>4.0238410473046195E-2</v>
      </c>
      <c r="K251" s="303"/>
      <c r="L251" s="302">
        <v>2.442701527663688E-2</v>
      </c>
      <c r="M251" s="302">
        <v>3.9884453239124066E-3</v>
      </c>
      <c r="N251" s="302">
        <v>7.2579540350397702E-3</v>
      </c>
      <c r="O251" s="302">
        <f t="shared" si="114"/>
        <v>3.5673414635589054E-2</v>
      </c>
    </row>
    <row r="252" spans="1:15" s="236" customFormat="1" x14ac:dyDescent="0.2">
      <c r="A252" s="237" t="str">
        <f>name!E$9</f>
        <v>Caring, leisure and other service occupations</v>
      </c>
      <c r="B252" s="302">
        <v>1.5908951119764897E-2</v>
      </c>
      <c r="C252" s="302">
        <v>2.5484401806256866E-3</v>
      </c>
      <c r="D252" s="302">
        <v>2.1149113408495471E-3</v>
      </c>
      <c r="E252" s="302">
        <f t="shared" si="112"/>
        <v>2.0572302641240131E-2</v>
      </c>
      <c r="F252" s="303"/>
      <c r="G252" s="302">
        <v>1.8423572424852992E-2</v>
      </c>
      <c r="H252" s="302">
        <v>2.198095618999028E-3</v>
      </c>
      <c r="I252" s="302">
        <v>2.8925097973001089E-3</v>
      </c>
      <c r="J252" s="302">
        <f t="shared" ref="J252:J255" si="115">SUM(G252:I252)</f>
        <v>2.3514177841152131E-2</v>
      </c>
      <c r="K252" s="303"/>
      <c r="L252" s="302">
        <v>1.8810499618241123E-2</v>
      </c>
      <c r="M252" s="302">
        <v>1.6240623756265937E-3</v>
      </c>
      <c r="N252" s="302">
        <v>3.8984034907300199E-3</v>
      </c>
      <c r="O252" s="302">
        <f t="shared" si="114"/>
        <v>2.4332965484597738E-2</v>
      </c>
    </row>
    <row r="253" spans="1:15" s="236" customFormat="1" x14ac:dyDescent="0.2">
      <c r="A253" s="237" t="str">
        <f>name!E$10</f>
        <v>Sales and customer service occupations</v>
      </c>
      <c r="B253" s="302">
        <v>0.12945572526619251</v>
      </c>
      <c r="C253" s="302">
        <v>6.6172514815249869E-2</v>
      </c>
      <c r="D253" s="302">
        <v>9.7262442809771896E-3</v>
      </c>
      <c r="E253" s="302">
        <f t="shared" si="112"/>
        <v>0.20535448436241954</v>
      </c>
      <c r="F253" s="303"/>
      <c r="G253" s="302">
        <v>0.13593139185873146</v>
      </c>
      <c r="H253" s="302">
        <v>7.1014357149181015E-2</v>
      </c>
      <c r="I253" s="302">
        <v>8.3216776939034846E-3</v>
      </c>
      <c r="J253" s="302">
        <f t="shared" si="115"/>
        <v>0.21526742670181595</v>
      </c>
      <c r="K253" s="303"/>
      <c r="L253" s="302">
        <v>0.12057794257891766</v>
      </c>
      <c r="M253" s="302">
        <v>6.8428308220792974E-2</v>
      </c>
      <c r="N253" s="302">
        <v>6.4551585870981981E-3</v>
      </c>
      <c r="O253" s="302">
        <f t="shared" si="114"/>
        <v>0.19546140938680881</v>
      </c>
    </row>
    <row r="254" spans="1:15" s="236" customFormat="1" x14ac:dyDescent="0.2">
      <c r="A254" s="237" t="str">
        <f>name!E$11</f>
        <v>Process, plant and machine operatives</v>
      </c>
      <c r="B254" s="302">
        <v>1.3822163127668293E-2</v>
      </c>
      <c r="C254" s="302">
        <v>2.9803556863318122E-3</v>
      </c>
      <c r="D254" s="302">
        <v>6.576842966324865E-3</v>
      </c>
      <c r="E254" s="302">
        <f t="shared" si="112"/>
        <v>2.3379361780324973E-2</v>
      </c>
      <c r="F254" s="303"/>
      <c r="G254" s="302">
        <v>1.1398196088499958E-2</v>
      </c>
      <c r="H254" s="302">
        <v>1.9196489108172863E-3</v>
      </c>
      <c r="I254" s="302">
        <v>4.4355229873235596E-3</v>
      </c>
      <c r="J254" s="302">
        <f t="shared" si="115"/>
        <v>1.7753367986640803E-2</v>
      </c>
      <c r="K254" s="303"/>
      <c r="L254" s="302">
        <v>1.0616778997829538E-2</v>
      </c>
      <c r="M254" s="302">
        <v>3.3443019000769241E-3</v>
      </c>
      <c r="N254" s="302">
        <v>5.6864103160311008E-3</v>
      </c>
      <c r="O254" s="302">
        <f t="shared" si="114"/>
        <v>1.9647491213937562E-2</v>
      </c>
    </row>
    <row r="255" spans="1:15" s="236" customFormat="1" x14ac:dyDescent="0.2">
      <c r="A255" s="237" t="str">
        <f>name!E$12</f>
        <v>Elementary occupations</v>
      </c>
      <c r="B255" s="302">
        <v>3.4520941556825294E-2</v>
      </c>
      <c r="C255" s="302">
        <v>1.1018858998252203E-2</v>
      </c>
      <c r="D255" s="302">
        <v>3.9333829993819219E-3</v>
      </c>
      <c r="E255" s="302">
        <f t="shared" si="112"/>
        <v>4.947318355445942E-2</v>
      </c>
      <c r="F255" s="303"/>
      <c r="G255" s="302">
        <v>2.8737737038775212E-2</v>
      </c>
      <c r="H255" s="302">
        <v>8.2081309559246338E-3</v>
      </c>
      <c r="I255" s="302">
        <v>3.295052066876177E-3</v>
      </c>
      <c r="J255" s="302">
        <f t="shared" si="115"/>
        <v>4.0240920061576022E-2</v>
      </c>
      <c r="K255" s="303"/>
      <c r="L255" s="302">
        <v>2.7593367367175523E-2</v>
      </c>
      <c r="M255" s="302">
        <v>1.0972444881205981E-2</v>
      </c>
      <c r="N255" s="302">
        <v>3.8238104512290155E-3</v>
      </c>
      <c r="O255" s="302">
        <f t="shared" si="114"/>
        <v>4.2389622699610517E-2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2.1961937032368488</v>
      </c>
      <c r="C257" s="311">
        <f t="shared" ref="C257:E257" si="116">SUM(C247:C255)</f>
        <v>0.45390053045966128</v>
      </c>
      <c r="D257" s="311">
        <f t="shared" si="116"/>
        <v>0.1749057663034887</v>
      </c>
      <c r="E257" s="311">
        <f t="shared" si="116"/>
        <v>2.8249999999999984</v>
      </c>
      <c r="F257" s="311"/>
      <c r="G257" s="311">
        <f t="shared" ref="G257:J257" si="117">SUM(G247:G255)</f>
        <v>2.6354927144687563</v>
      </c>
      <c r="H257" s="311">
        <f t="shared" si="117"/>
        <v>0.48606593483963861</v>
      </c>
      <c r="I257" s="311">
        <f t="shared" si="117"/>
        <v>0.10344135069160663</v>
      </c>
      <c r="J257" s="311">
        <f t="shared" si="117"/>
        <v>3.225000000000001</v>
      </c>
      <c r="K257" s="311"/>
      <c r="L257" s="311">
        <f t="shared" ref="L257:O257" si="118">SUM(L247:L255)</f>
        <v>2.4664042969172866</v>
      </c>
      <c r="M257" s="311">
        <f t="shared" si="118"/>
        <v>0.45032724200682855</v>
      </c>
      <c r="N257" s="311">
        <f t="shared" si="118"/>
        <v>0.10526846107588694</v>
      </c>
      <c r="O257" s="311">
        <f t="shared" si="118"/>
        <v>3.0220000000000025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0.50455118020680456</v>
      </c>
      <c r="C264" s="302">
        <v>0.11258333630200984</v>
      </c>
      <c r="D264" s="302">
        <v>0.39385906869878667</v>
      </c>
      <c r="E264" s="302">
        <f>SUM(B264:D264)</f>
        <v>1.0109935852076011</v>
      </c>
      <c r="F264" s="303"/>
      <c r="G264" s="302">
        <v>0.89036020492452705</v>
      </c>
      <c r="H264" s="302">
        <v>0.10490822956592351</v>
      </c>
      <c r="I264" s="302">
        <v>0.30651496189485272</v>
      </c>
      <c r="J264" s="302">
        <f>SUM(G264:I264)</f>
        <v>1.3017833963853032</v>
      </c>
      <c r="K264" s="303"/>
      <c r="L264" s="302">
        <v>0.78069876171669128</v>
      </c>
      <c r="M264" s="302">
        <v>8.0375911961991023E-2</v>
      </c>
      <c r="N264" s="302">
        <v>0.2923670626349214</v>
      </c>
      <c r="O264" s="302">
        <f>SUM(L264:N264)</f>
        <v>1.1534417363136038</v>
      </c>
    </row>
    <row r="265" spans="1:15" s="236" customFormat="1" x14ac:dyDescent="0.2">
      <c r="A265" s="237" t="str">
        <f>name!E$5</f>
        <v>Professional occupations</v>
      </c>
      <c r="B265" s="302">
        <v>0.45064240229981345</v>
      </c>
      <c r="C265" s="302">
        <v>0.11399828641672122</v>
      </c>
      <c r="D265" s="302">
        <v>0.10803047670796445</v>
      </c>
      <c r="E265" s="302">
        <f t="shared" ref="E265:E272" si="119">SUM(B265:D265)</f>
        <v>0.67267116542449923</v>
      </c>
      <c r="F265" s="303"/>
      <c r="G265" s="302">
        <v>0.92832451153148943</v>
      </c>
      <c r="H265" s="302">
        <v>0.1010067125870813</v>
      </c>
      <c r="I265" s="302">
        <v>8.1564030412876604E-2</v>
      </c>
      <c r="J265" s="302">
        <f t="shared" ref="J265:J267" si="120">SUM(G265:I265)</f>
        <v>1.1108952545314474</v>
      </c>
      <c r="K265" s="303"/>
      <c r="L265" s="302">
        <v>0.91053333797088587</v>
      </c>
      <c r="M265" s="302">
        <v>8.7558554360587001E-2</v>
      </c>
      <c r="N265" s="302">
        <v>5.2688100871824926E-2</v>
      </c>
      <c r="O265" s="302">
        <f t="shared" ref="O265:O272" si="121">SUM(L265:N265)</f>
        <v>1.0507799932032977</v>
      </c>
    </row>
    <row r="266" spans="1:15" s="236" customFormat="1" x14ac:dyDescent="0.2">
      <c r="A266" s="237" t="str">
        <f>name!E$6</f>
        <v>Associate professional occupations</v>
      </c>
      <c r="B266" s="302">
        <v>0.40517172205886748</v>
      </c>
      <c r="C266" s="302">
        <v>0.14230815809417224</v>
      </c>
      <c r="D266" s="302">
        <v>0.11745834068748842</v>
      </c>
      <c r="E266" s="302">
        <f t="shared" si="119"/>
        <v>0.66493822084052812</v>
      </c>
      <c r="F266" s="303"/>
      <c r="G266" s="302">
        <v>0.77043429681677522</v>
      </c>
      <c r="H266" s="302">
        <v>0.10915656687881455</v>
      </c>
      <c r="I266" s="302">
        <v>7.6066309329362439E-2</v>
      </c>
      <c r="J266" s="302">
        <f t="shared" si="120"/>
        <v>0.95565717302495223</v>
      </c>
      <c r="K266" s="303"/>
      <c r="L266" s="302">
        <v>0.80705955291949427</v>
      </c>
      <c r="M266" s="302">
        <v>9.895825119541328E-2</v>
      </c>
      <c r="N266" s="302">
        <v>7.2612397093301376E-2</v>
      </c>
      <c r="O266" s="302">
        <f t="shared" si="121"/>
        <v>0.97863020120820887</v>
      </c>
    </row>
    <row r="267" spans="1:15" s="236" customFormat="1" x14ac:dyDescent="0.2">
      <c r="A267" s="237" t="str">
        <f>name!E$7</f>
        <v>Administrative and secretarial occupations</v>
      </c>
      <c r="B267" s="302">
        <v>0.35499626856909128</v>
      </c>
      <c r="C267" s="302">
        <v>0.56090183360024881</v>
      </c>
      <c r="D267" s="302">
        <v>9.7174076764700454E-2</v>
      </c>
      <c r="E267" s="302">
        <f t="shared" si="119"/>
        <v>1.0130721789340404</v>
      </c>
      <c r="F267" s="303"/>
      <c r="G267" s="302">
        <v>0.60776592376105254</v>
      </c>
      <c r="H267" s="302">
        <v>0.33837211242490167</v>
      </c>
      <c r="I267" s="302">
        <v>5.2847467359478442E-2</v>
      </c>
      <c r="J267" s="302">
        <f t="shared" si="120"/>
        <v>0.99898550354543258</v>
      </c>
      <c r="K267" s="303"/>
      <c r="L267" s="302">
        <v>0.46015778649950562</v>
      </c>
      <c r="M267" s="302">
        <v>0.23808902409060262</v>
      </c>
      <c r="N267" s="302">
        <v>4.3878426213102471E-2</v>
      </c>
      <c r="O267" s="302">
        <f t="shared" si="121"/>
        <v>0.74212523680321074</v>
      </c>
    </row>
    <row r="268" spans="1:15" s="236" customFormat="1" x14ac:dyDescent="0.2">
      <c r="A268" s="237" t="str">
        <f>name!E$8</f>
        <v>Skilled trades occupations</v>
      </c>
      <c r="B268" s="302">
        <v>0.19667715115507473</v>
      </c>
      <c r="C268" s="302">
        <v>3.0395546452077777E-2</v>
      </c>
      <c r="D268" s="302">
        <v>0.29506879358249699</v>
      </c>
      <c r="E268" s="302">
        <f t="shared" si="119"/>
        <v>0.52214149118964948</v>
      </c>
      <c r="F268" s="303"/>
      <c r="G268" s="302">
        <v>0.24527905456127355</v>
      </c>
      <c r="H268" s="302">
        <v>1.697337259204312E-2</v>
      </c>
      <c r="I268" s="302">
        <v>0.17490604985703373</v>
      </c>
      <c r="J268" s="302">
        <f>SUM(G268:I268)</f>
        <v>0.43715847701035038</v>
      </c>
      <c r="K268" s="303"/>
      <c r="L268" s="302">
        <v>0.24069367428402644</v>
      </c>
      <c r="M268" s="302">
        <v>2.1426245559151246E-2</v>
      </c>
      <c r="N268" s="302">
        <v>0.1798423566548368</v>
      </c>
      <c r="O268" s="302">
        <f t="shared" si="121"/>
        <v>0.44196227649801445</v>
      </c>
    </row>
    <row r="269" spans="1:15" s="236" customFormat="1" x14ac:dyDescent="0.2">
      <c r="A269" s="237" t="str">
        <f>name!E$9</f>
        <v>Caring, leisure and other service occupations</v>
      </c>
      <c r="B269" s="302">
        <v>0.10120233312471087</v>
      </c>
      <c r="C269" s="302">
        <v>6.5234993230110228E-2</v>
      </c>
      <c r="D269" s="302">
        <v>4.269620330806722E-2</v>
      </c>
      <c r="E269" s="302">
        <f t="shared" si="119"/>
        <v>0.20913352966288834</v>
      </c>
      <c r="F269" s="303"/>
      <c r="G269" s="302">
        <v>0.1667184301721191</v>
      </c>
      <c r="H269" s="302">
        <v>3.9572734721414371E-2</v>
      </c>
      <c r="I269" s="302">
        <v>2.855344892763113E-2</v>
      </c>
      <c r="J269" s="302">
        <f t="shared" ref="J269:J272" si="122">SUM(G269:I269)</f>
        <v>0.23484461382116459</v>
      </c>
      <c r="K269" s="303"/>
      <c r="L269" s="302">
        <v>0.1575879753165749</v>
      </c>
      <c r="M269" s="302">
        <v>2.7271211812796226E-2</v>
      </c>
      <c r="N269" s="302">
        <v>4.3754089816510328E-2</v>
      </c>
      <c r="O269" s="302">
        <f t="shared" si="121"/>
        <v>0.22861327694588146</v>
      </c>
    </row>
    <row r="270" spans="1:15" s="236" customFormat="1" x14ac:dyDescent="0.2">
      <c r="A270" s="237" t="str">
        <f>name!E$10</f>
        <v>Sales and customer service occupations</v>
      </c>
      <c r="B270" s="302">
        <v>0.23142117597374512</v>
      </c>
      <c r="C270" s="302">
        <v>0.21610450675516438</v>
      </c>
      <c r="D270" s="302">
        <v>0.10944929767252472</v>
      </c>
      <c r="E270" s="302">
        <f t="shared" si="119"/>
        <v>0.55697498040143423</v>
      </c>
      <c r="F270" s="303"/>
      <c r="G270" s="302">
        <v>0.35448401125161422</v>
      </c>
      <c r="H270" s="302">
        <v>0.1284486656779486</v>
      </c>
      <c r="I270" s="302">
        <v>6.1920379266709083E-2</v>
      </c>
      <c r="J270" s="302">
        <f t="shared" si="122"/>
        <v>0.54485305619627189</v>
      </c>
      <c r="K270" s="303"/>
      <c r="L270" s="302">
        <v>0.30403756359690787</v>
      </c>
      <c r="M270" s="302">
        <v>0.10994468043081122</v>
      </c>
      <c r="N270" s="302">
        <v>4.7510788451638294E-2</v>
      </c>
      <c r="O270" s="302">
        <f t="shared" si="121"/>
        <v>0.46149303247935741</v>
      </c>
    </row>
    <row r="271" spans="1:15" s="236" customFormat="1" x14ac:dyDescent="0.2">
      <c r="A271" s="237" t="str">
        <f>name!E$11</f>
        <v>Process, plant and machine operatives</v>
      </c>
      <c r="B271" s="302">
        <v>6.5097418850717848E-2</v>
      </c>
      <c r="C271" s="302">
        <v>1.0059457061560119E-2</v>
      </c>
      <c r="D271" s="302">
        <v>1.137006714175557E-2</v>
      </c>
      <c r="E271" s="302">
        <f t="shared" si="119"/>
        <v>8.6526943054033523E-2</v>
      </c>
      <c r="F271" s="303"/>
      <c r="G271" s="302">
        <v>7.6694117344566104E-2</v>
      </c>
      <c r="H271" s="302">
        <v>5.599303260026541E-3</v>
      </c>
      <c r="I271" s="302">
        <v>9.8098540227754844E-3</v>
      </c>
      <c r="J271" s="302">
        <f t="shared" si="122"/>
        <v>9.2103274627368129E-2</v>
      </c>
      <c r="K271" s="303"/>
      <c r="L271" s="302">
        <v>5.888371139979038E-2</v>
      </c>
      <c r="M271" s="302">
        <v>5.2779528213069537E-3</v>
      </c>
      <c r="N271" s="302">
        <v>1.1248263990359881E-2</v>
      </c>
      <c r="O271" s="302">
        <f t="shared" si="121"/>
        <v>7.5409928211457214E-2</v>
      </c>
    </row>
    <row r="272" spans="1:15" s="236" customFormat="1" x14ac:dyDescent="0.2">
      <c r="A272" s="237" t="str">
        <f>name!E$12</f>
        <v>Elementary occupations</v>
      </c>
      <c r="B272" s="302">
        <v>8.777105404374673E-2</v>
      </c>
      <c r="C272" s="302">
        <v>8.0171121744938401E-2</v>
      </c>
      <c r="D272" s="302">
        <v>5.0605729496642111E-2</v>
      </c>
      <c r="E272" s="302">
        <f t="shared" si="119"/>
        <v>0.21854790528532725</v>
      </c>
      <c r="F272" s="303"/>
      <c r="G272" s="302">
        <v>0.11606561233476281</v>
      </c>
      <c r="H272" s="302">
        <v>3.9989235524059252E-2</v>
      </c>
      <c r="I272" s="302">
        <v>2.5664402998884721E-2</v>
      </c>
      <c r="J272" s="302">
        <f t="shared" si="122"/>
        <v>0.18171925085770679</v>
      </c>
      <c r="K272" s="303"/>
      <c r="L272" s="302">
        <v>0.10104122646485894</v>
      </c>
      <c r="M272" s="302">
        <v>2.489205913902711E-2</v>
      </c>
      <c r="N272" s="302">
        <v>3.8611032733075888E-2</v>
      </c>
      <c r="O272" s="302">
        <f t="shared" si="121"/>
        <v>0.16454431833696195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2.3975307062825721</v>
      </c>
      <c r="C274" s="311">
        <f t="shared" ref="C274:E274" si="123">SUM(C264:C272)</f>
        <v>1.331757239657003</v>
      </c>
      <c r="D274" s="311">
        <f t="shared" si="123"/>
        <v>1.2257120540604267</v>
      </c>
      <c r="E274" s="311">
        <f t="shared" si="123"/>
        <v>4.955000000000001</v>
      </c>
      <c r="F274" s="311"/>
      <c r="G274" s="311">
        <f t="shared" ref="G274:J274" si="124">SUM(G264:G272)</f>
        <v>4.1561261626981807</v>
      </c>
      <c r="H274" s="311">
        <f t="shared" si="124"/>
        <v>0.88402693323221282</v>
      </c>
      <c r="I274" s="311">
        <f t="shared" si="124"/>
        <v>0.81784690406960436</v>
      </c>
      <c r="J274" s="311">
        <f t="shared" si="124"/>
        <v>5.857999999999997</v>
      </c>
      <c r="K274" s="311"/>
      <c r="L274" s="311">
        <f t="shared" ref="L274:O274" si="125">SUM(L264:L272)</f>
        <v>3.820693590168736</v>
      </c>
      <c r="M274" s="311">
        <f t="shared" si="125"/>
        <v>0.69379389137168679</v>
      </c>
      <c r="N274" s="311">
        <f t="shared" si="125"/>
        <v>0.78251251845957115</v>
      </c>
      <c r="O274" s="311">
        <f t="shared" si="125"/>
        <v>5.2969999999999953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1.6842207002140572</v>
      </c>
      <c r="C281" s="302">
        <v>0.25977540313150055</v>
      </c>
      <c r="D281" s="302">
        <v>0.58336549659544201</v>
      </c>
      <c r="E281" s="302">
        <f>SUM(B281:D281)</f>
        <v>2.527361599941</v>
      </c>
      <c r="F281" s="303"/>
      <c r="G281" s="302">
        <v>1.616252648916372</v>
      </c>
      <c r="H281" s="302">
        <v>0.44363435042374916</v>
      </c>
      <c r="I281" s="302">
        <v>0.50857787469677374</v>
      </c>
      <c r="J281" s="302">
        <f>SUM(G281:I281)</f>
        <v>2.5684648740368949</v>
      </c>
      <c r="K281" s="303"/>
      <c r="L281" s="302">
        <v>1.5800929022421124</v>
      </c>
      <c r="M281" s="302">
        <v>0.61265901465267147</v>
      </c>
      <c r="N281" s="302">
        <v>0.68277669584259648</v>
      </c>
      <c r="O281" s="302">
        <f>SUM(L281:N281)</f>
        <v>2.8755286127373805</v>
      </c>
    </row>
    <row r="282" spans="1:15" s="236" customFormat="1" x14ac:dyDescent="0.2">
      <c r="A282" s="237" t="str">
        <f>name!E$5</f>
        <v>Professional occupations</v>
      </c>
      <c r="B282" s="302">
        <v>4.1397906167399139</v>
      </c>
      <c r="C282" s="302">
        <v>0.51349293850414823</v>
      </c>
      <c r="D282" s="302">
        <v>1.9780550102402221</v>
      </c>
      <c r="E282" s="302">
        <f t="shared" ref="E282:E289" si="126">SUM(B282:D282)</f>
        <v>6.6313385654842847</v>
      </c>
      <c r="F282" s="303"/>
      <c r="G282" s="302">
        <v>4.6297283793847672</v>
      </c>
      <c r="H282" s="302">
        <v>0.77918726020839679</v>
      </c>
      <c r="I282" s="302">
        <v>1.4412314752763067</v>
      </c>
      <c r="J282" s="302">
        <f t="shared" ref="J282:J284" si="127">SUM(G282:I282)</f>
        <v>6.8501471148694701</v>
      </c>
      <c r="K282" s="303"/>
      <c r="L282" s="302">
        <v>6.0047413517459791</v>
      </c>
      <c r="M282" s="302">
        <v>1.0484204832028556</v>
      </c>
      <c r="N282" s="302">
        <v>1.6287739943437878</v>
      </c>
      <c r="O282" s="302">
        <f t="shared" ref="O282:O289" si="128">SUM(L282:N282)</f>
        <v>8.6819358292926232</v>
      </c>
    </row>
    <row r="283" spans="1:15" s="236" customFormat="1" x14ac:dyDescent="0.2">
      <c r="A283" s="237" t="str">
        <f>name!E$6</f>
        <v>Associate professional occupations</v>
      </c>
      <c r="B283" s="302">
        <v>2.09591877934233</v>
      </c>
      <c r="C283" s="302">
        <v>0.40746971343190502</v>
      </c>
      <c r="D283" s="302">
        <v>0.9041303476379835</v>
      </c>
      <c r="E283" s="302">
        <f t="shared" si="126"/>
        <v>3.4075188404122185</v>
      </c>
      <c r="F283" s="303"/>
      <c r="G283" s="302">
        <v>2.1501462836164609</v>
      </c>
      <c r="H283" s="302">
        <v>0.54752123774941053</v>
      </c>
      <c r="I283" s="302">
        <v>0.74639200420060481</v>
      </c>
      <c r="J283" s="302">
        <f t="shared" si="127"/>
        <v>3.4440595255664763</v>
      </c>
      <c r="K283" s="303"/>
      <c r="L283" s="302">
        <v>2.4150138928200322</v>
      </c>
      <c r="M283" s="302">
        <v>0.68601693652761908</v>
      </c>
      <c r="N283" s="302">
        <v>0.94072715136632501</v>
      </c>
      <c r="O283" s="302">
        <f t="shared" si="128"/>
        <v>4.0417579807139763</v>
      </c>
    </row>
    <row r="284" spans="1:15" s="236" customFormat="1" x14ac:dyDescent="0.2">
      <c r="A284" s="237" t="str">
        <f>name!E$7</f>
        <v>Administrative and secretarial occupations</v>
      </c>
      <c r="B284" s="302">
        <v>1.4359282327082843</v>
      </c>
      <c r="C284" s="302">
        <v>1.0887521877227351</v>
      </c>
      <c r="D284" s="302">
        <v>0.46011626039797177</v>
      </c>
      <c r="E284" s="302">
        <f t="shared" si="126"/>
        <v>2.9847966808289912</v>
      </c>
      <c r="F284" s="303"/>
      <c r="G284" s="302">
        <v>1.3238901641512868</v>
      </c>
      <c r="H284" s="302">
        <v>1.2406152882834636</v>
      </c>
      <c r="I284" s="302">
        <v>0.45696616747098845</v>
      </c>
      <c r="J284" s="302">
        <f t="shared" si="127"/>
        <v>3.0214716199057392</v>
      </c>
      <c r="K284" s="303"/>
      <c r="L284" s="302">
        <v>1.143145100845979</v>
      </c>
      <c r="M284" s="302">
        <v>1.1816937527368794</v>
      </c>
      <c r="N284" s="302">
        <v>0.41331264669327999</v>
      </c>
      <c r="O284" s="302">
        <f t="shared" si="128"/>
        <v>2.7381515002761385</v>
      </c>
    </row>
    <row r="285" spans="1:15" s="236" customFormat="1" x14ac:dyDescent="0.2">
      <c r="A285" s="237" t="str">
        <f>name!E$8</f>
        <v>Skilled trades occupations</v>
      </c>
      <c r="B285" s="302">
        <v>0.41885929920134962</v>
      </c>
      <c r="C285" s="302">
        <v>8.9505482150085164E-2</v>
      </c>
      <c r="D285" s="302">
        <v>0.18146900475865324</v>
      </c>
      <c r="E285" s="302">
        <f t="shared" si="126"/>
        <v>0.68983378611008805</v>
      </c>
      <c r="F285" s="303"/>
      <c r="G285" s="302">
        <v>0.27973645861003754</v>
      </c>
      <c r="H285" s="302">
        <v>5.9551159946983956E-2</v>
      </c>
      <c r="I285" s="302">
        <v>9.6804997594158504E-2</v>
      </c>
      <c r="J285" s="302">
        <f>SUM(G285:I285)</f>
        <v>0.43609261615118</v>
      </c>
      <c r="K285" s="303"/>
      <c r="L285" s="302">
        <v>0.27269226758794424</v>
      </c>
      <c r="M285" s="302">
        <v>8.8464054480632576E-2</v>
      </c>
      <c r="N285" s="302">
        <v>0.15293676025990008</v>
      </c>
      <c r="O285" s="302">
        <f t="shared" si="128"/>
        <v>0.51409308232847695</v>
      </c>
    </row>
    <row r="286" spans="1:15" s="236" customFormat="1" x14ac:dyDescent="0.2">
      <c r="A286" s="237" t="str">
        <f>name!E$9</f>
        <v>Caring, leisure and other service occupations</v>
      </c>
      <c r="B286" s="302">
        <v>0.14417597645061675</v>
      </c>
      <c r="C286" s="302">
        <v>0.17894798526029662</v>
      </c>
      <c r="D286" s="302">
        <v>0.19041054478899089</v>
      </c>
      <c r="E286" s="302">
        <f t="shared" si="126"/>
        <v>0.51353450649990429</v>
      </c>
      <c r="F286" s="303"/>
      <c r="G286" s="302">
        <v>0.1349790247744542</v>
      </c>
      <c r="H286" s="302">
        <v>0.126151312198134</v>
      </c>
      <c r="I286" s="302">
        <v>0.17939477416926478</v>
      </c>
      <c r="J286" s="302">
        <f t="shared" ref="J286:J289" si="129">SUM(G286:I286)</f>
        <v>0.440525111141853</v>
      </c>
      <c r="K286" s="303"/>
      <c r="L286" s="302">
        <v>0.17555934498222892</v>
      </c>
      <c r="M286" s="302">
        <v>0.16763089431298769</v>
      </c>
      <c r="N286" s="302">
        <v>0.314182809886981</v>
      </c>
      <c r="O286" s="302">
        <f t="shared" si="128"/>
        <v>0.65737304918219763</v>
      </c>
    </row>
    <row r="287" spans="1:15" s="236" customFormat="1" x14ac:dyDescent="0.2">
      <c r="A287" s="237" t="str">
        <f>name!E$10</f>
        <v>Sales and customer service occupations</v>
      </c>
      <c r="B287" s="302">
        <v>0.31500453205320361</v>
      </c>
      <c r="C287" s="302">
        <v>0.19774125867882986</v>
      </c>
      <c r="D287" s="302">
        <v>0.12997836927334758</v>
      </c>
      <c r="E287" s="302">
        <f t="shared" si="126"/>
        <v>0.64272416000538102</v>
      </c>
      <c r="F287" s="303"/>
      <c r="G287" s="302">
        <v>0.27498998267230013</v>
      </c>
      <c r="H287" s="302">
        <v>0.22943613627418533</v>
      </c>
      <c r="I287" s="302">
        <v>8.1819508473660249E-2</v>
      </c>
      <c r="J287" s="302">
        <f t="shared" si="129"/>
        <v>0.58624562742014574</v>
      </c>
      <c r="K287" s="303"/>
      <c r="L287" s="302">
        <v>0.29028743383151279</v>
      </c>
      <c r="M287" s="302">
        <v>0.29321753598612244</v>
      </c>
      <c r="N287" s="302">
        <v>7.3552325733015705E-2</v>
      </c>
      <c r="O287" s="302">
        <f t="shared" si="128"/>
        <v>0.65705729555065095</v>
      </c>
    </row>
    <row r="288" spans="1:15" s="236" customFormat="1" x14ac:dyDescent="0.2">
      <c r="A288" s="237" t="str">
        <f>name!E$11</f>
        <v>Process, plant and machine operatives</v>
      </c>
      <c r="B288" s="302">
        <v>0.19712454251666134</v>
      </c>
      <c r="C288" s="302">
        <v>8.0278231992181287E-2</v>
      </c>
      <c r="D288" s="302">
        <v>5.5306310104458502E-2</v>
      </c>
      <c r="E288" s="302">
        <f t="shared" si="126"/>
        <v>0.33270908461330118</v>
      </c>
      <c r="F288" s="303"/>
      <c r="G288" s="302">
        <v>0.11857563974990469</v>
      </c>
      <c r="H288" s="302">
        <v>7.8002710895654651E-2</v>
      </c>
      <c r="I288" s="302">
        <v>4.3415265432161065E-2</v>
      </c>
      <c r="J288" s="302">
        <f t="shared" si="129"/>
        <v>0.23999361607772041</v>
      </c>
      <c r="K288" s="303"/>
      <c r="L288" s="302">
        <v>0.11107727972935072</v>
      </c>
      <c r="M288" s="302">
        <v>0.12224253274500387</v>
      </c>
      <c r="N288" s="302">
        <v>6.030718334414293E-2</v>
      </c>
      <c r="O288" s="302">
        <f t="shared" si="128"/>
        <v>0.29362699581849749</v>
      </c>
    </row>
    <row r="289" spans="1:15" s="236" customFormat="1" x14ac:dyDescent="0.2">
      <c r="A289" s="237" t="str">
        <f>name!E$12</f>
        <v>Elementary occupations</v>
      </c>
      <c r="B289" s="302">
        <v>0.32465234578034591</v>
      </c>
      <c r="C289" s="302">
        <v>0.18425393357993028</v>
      </c>
      <c r="D289" s="302">
        <v>0.12327649674456784</v>
      </c>
      <c r="E289" s="302">
        <f t="shared" si="126"/>
        <v>0.63218277610484408</v>
      </c>
      <c r="F289" s="303"/>
      <c r="G289" s="302">
        <v>0.22409375486841698</v>
      </c>
      <c r="H289" s="302">
        <v>0.17817846294377465</v>
      </c>
      <c r="I289" s="302">
        <v>8.4727677018311437E-2</v>
      </c>
      <c r="J289" s="302">
        <f t="shared" si="129"/>
        <v>0.4869998948305031</v>
      </c>
      <c r="K289" s="303"/>
      <c r="L289" s="302">
        <v>0.23810459753878016</v>
      </c>
      <c r="M289" s="302">
        <v>0.28891295222041663</v>
      </c>
      <c r="N289" s="302">
        <v>0.1844581043408868</v>
      </c>
      <c r="O289" s="302">
        <f t="shared" si="128"/>
        <v>0.71147565410008362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10.755675025006763</v>
      </c>
      <c r="C291" s="311">
        <f t="shared" ref="C291:E291" si="130">SUM(C281:C289)</f>
        <v>3.0002171344516118</v>
      </c>
      <c r="D291" s="311">
        <f t="shared" si="130"/>
        <v>4.6061078405416369</v>
      </c>
      <c r="E291" s="311">
        <f t="shared" si="130"/>
        <v>18.362000000000016</v>
      </c>
      <c r="F291" s="311"/>
      <c r="G291" s="311">
        <f t="shared" ref="G291:J291" si="131">SUM(G281:G289)</f>
        <v>10.752392336744</v>
      </c>
      <c r="H291" s="311">
        <f t="shared" si="131"/>
        <v>3.6822779189237531</v>
      </c>
      <c r="I291" s="311">
        <f t="shared" si="131"/>
        <v>3.6393297443322306</v>
      </c>
      <c r="J291" s="311">
        <f t="shared" si="131"/>
        <v>18.07399999999998</v>
      </c>
      <c r="K291" s="311"/>
      <c r="L291" s="311">
        <f t="shared" ref="L291:O291" si="132">SUM(L281:L289)</f>
        <v>12.230714171323919</v>
      </c>
      <c r="M291" s="311">
        <f t="shared" si="132"/>
        <v>4.4892581568651879</v>
      </c>
      <c r="N291" s="311">
        <f t="shared" si="132"/>
        <v>4.4510276718109161</v>
      </c>
      <c r="O291" s="311">
        <f t="shared" si="132"/>
        <v>21.171000000000021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0.9650867325962279</v>
      </c>
      <c r="C298" s="302">
        <v>0.159903145808273</v>
      </c>
      <c r="D298" s="302">
        <v>0.31333985176627516</v>
      </c>
      <c r="E298" s="302">
        <f>SUM(B298:D298)</f>
        <v>1.438329730170776</v>
      </c>
      <c r="F298" s="303"/>
      <c r="G298" s="302">
        <v>1.0375468602593934</v>
      </c>
      <c r="H298" s="302">
        <v>0.20633329982059212</v>
      </c>
      <c r="I298" s="302">
        <v>0.45134953491648777</v>
      </c>
      <c r="J298" s="302">
        <f>SUM(G298:I298)</f>
        <v>1.6952296949964734</v>
      </c>
      <c r="K298" s="303"/>
      <c r="L298" s="302">
        <v>1.2898473543172004</v>
      </c>
      <c r="M298" s="302">
        <v>0.23922058499917784</v>
      </c>
      <c r="N298" s="302">
        <v>0.59544335575163587</v>
      </c>
      <c r="O298" s="302">
        <f>SUM(L298:N298)</f>
        <v>2.1245112950680141</v>
      </c>
    </row>
    <row r="299" spans="1:15" s="236" customFormat="1" x14ac:dyDescent="0.2">
      <c r="A299" s="237" t="str">
        <f>name!E$5</f>
        <v>Professional occupations</v>
      </c>
      <c r="B299" s="302">
        <v>1.0312257355783991</v>
      </c>
      <c r="C299" s="302">
        <v>0.28968424237493506</v>
      </c>
      <c r="D299" s="302">
        <v>0.22051443008086488</v>
      </c>
      <c r="E299" s="302">
        <f t="shared" ref="E299:E306" si="133">SUM(B299:D299)</f>
        <v>1.541424408034199</v>
      </c>
      <c r="F299" s="303"/>
      <c r="G299" s="302">
        <v>1.2734223706104002</v>
      </c>
      <c r="H299" s="302">
        <v>0.35626370174158045</v>
      </c>
      <c r="I299" s="302">
        <v>0.29739876851266461</v>
      </c>
      <c r="J299" s="302">
        <f t="shared" ref="J299:J301" si="134">SUM(G299:I299)</f>
        <v>1.9270848408646453</v>
      </c>
      <c r="K299" s="303"/>
      <c r="L299" s="302">
        <v>2.0601789158763086</v>
      </c>
      <c r="M299" s="302">
        <v>0.50747829420101775</v>
      </c>
      <c r="N299" s="302">
        <v>0.33908061440767112</v>
      </c>
      <c r="O299" s="302">
        <f t="shared" ref="O299:O306" si="135">SUM(L299:N299)</f>
        <v>2.9067378244849973</v>
      </c>
    </row>
    <row r="300" spans="1:15" s="236" customFormat="1" x14ac:dyDescent="0.2">
      <c r="A300" s="237" t="str">
        <f>name!E$6</f>
        <v>Associate professional occupations</v>
      </c>
      <c r="B300" s="302">
        <v>1.1935881591912412</v>
      </c>
      <c r="C300" s="302">
        <v>0.34513938372801911</v>
      </c>
      <c r="D300" s="302">
        <v>0.57369709367745192</v>
      </c>
      <c r="E300" s="302">
        <f t="shared" si="133"/>
        <v>2.1124246365967121</v>
      </c>
      <c r="F300" s="303"/>
      <c r="G300" s="302">
        <v>1.3275198844567331</v>
      </c>
      <c r="H300" s="302">
        <v>0.37402555595965475</v>
      </c>
      <c r="I300" s="302">
        <v>0.75933012194937688</v>
      </c>
      <c r="J300" s="302">
        <f t="shared" si="134"/>
        <v>2.4608755623657648</v>
      </c>
      <c r="K300" s="303"/>
      <c r="L300" s="302">
        <v>1.7388670219540845</v>
      </c>
      <c r="M300" s="302">
        <v>0.55432573325375634</v>
      </c>
      <c r="N300" s="302">
        <v>0.92923704382473538</v>
      </c>
      <c r="O300" s="302">
        <f t="shared" si="135"/>
        <v>3.2224297990325761</v>
      </c>
    </row>
    <row r="301" spans="1:15" s="236" customFormat="1" x14ac:dyDescent="0.2">
      <c r="A301" s="237" t="str">
        <f>name!E$7</f>
        <v>Administrative and secretarial occupations</v>
      </c>
      <c r="B301" s="302">
        <v>0.81706402024978109</v>
      </c>
      <c r="C301" s="302">
        <v>0.83017421677461878</v>
      </c>
      <c r="D301" s="302">
        <v>0.1558695805899645</v>
      </c>
      <c r="E301" s="302">
        <f t="shared" si="133"/>
        <v>1.8031078176143644</v>
      </c>
      <c r="F301" s="303"/>
      <c r="G301" s="302">
        <v>0.80344957427355157</v>
      </c>
      <c r="H301" s="302">
        <v>0.79021639388944132</v>
      </c>
      <c r="I301" s="302">
        <v>0.19392014507356817</v>
      </c>
      <c r="J301" s="302">
        <f t="shared" si="134"/>
        <v>1.7875861132365611</v>
      </c>
      <c r="K301" s="303"/>
      <c r="L301" s="302">
        <v>0.95397409627670593</v>
      </c>
      <c r="M301" s="302">
        <v>1.0368405645205427</v>
      </c>
      <c r="N301" s="302">
        <v>0.25442439787001353</v>
      </c>
      <c r="O301" s="302">
        <f t="shared" si="135"/>
        <v>2.2452390586672624</v>
      </c>
    </row>
    <row r="302" spans="1:15" s="236" customFormat="1" x14ac:dyDescent="0.2">
      <c r="A302" s="237" t="str">
        <f>name!E$8</f>
        <v>Skilled trades occupations</v>
      </c>
      <c r="B302" s="302">
        <v>0.41585900779662582</v>
      </c>
      <c r="C302" s="302">
        <v>9.4297632692597597E-2</v>
      </c>
      <c r="D302" s="302">
        <v>0.22287634462041989</v>
      </c>
      <c r="E302" s="302">
        <f t="shared" si="133"/>
        <v>0.73303298510964332</v>
      </c>
      <c r="F302" s="303"/>
      <c r="G302" s="302">
        <v>0.3165300734146082</v>
      </c>
      <c r="H302" s="302">
        <v>5.7996757453645048E-2</v>
      </c>
      <c r="I302" s="302">
        <v>0.24217693515461988</v>
      </c>
      <c r="J302" s="302">
        <f>SUM(G302:I302)</f>
        <v>0.61670376602287313</v>
      </c>
      <c r="K302" s="303"/>
      <c r="L302" s="302">
        <v>0.38163150164013293</v>
      </c>
      <c r="M302" s="302">
        <v>0.1091739777899786</v>
      </c>
      <c r="N302" s="302">
        <v>0.30878247778274731</v>
      </c>
      <c r="O302" s="302">
        <f t="shared" si="135"/>
        <v>0.7995879572128588</v>
      </c>
    </row>
    <row r="303" spans="1:15" s="236" customFormat="1" x14ac:dyDescent="0.2">
      <c r="A303" s="237" t="str">
        <f>name!E$9</f>
        <v>Caring, leisure and other service occupations</v>
      </c>
      <c r="B303" s="302">
        <v>0.54369740855136073</v>
      </c>
      <c r="C303" s="302">
        <v>0.60002574127123376</v>
      </c>
      <c r="D303" s="302">
        <v>0.23342868163365932</v>
      </c>
      <c r="E303" s="302">
        <f t="shared" si="133"/>
        <v>1.3771518314562536</v>
      </c>
      <c r="F303" s="303"/>
      <c r="G303" s="302">
        <v>0.5412448448654873</v>
      </c>
      <c r="H303" s="302">
        <v>0.52762873825802581</v>
      </c>
      <c r="I303" s="302">
        <v>0.33677235160589181</v>
      </c>
      <c r="J303" s="302">
        <f t="shared" ref="J303:J306" si="136">SUM(G303:I303)</f>
        <v>1.4056459347294048</v>
      </c>
      <c r="K303" s="303"/>
      <c r="L303" s="302">
        <v>0.75345306186655736</v>
      </c>
      <c r="M303" s="302">
        <v>0.6034267632228163</v>
      </c>
      <c r="N303" s="302">
        <v>0.4886485490012708</v>
      </c>
      <c r="O303" s="302">
        <f t="shared" si="135"/>
        <v>1.8455283740906445</v>
      </c>
    </row>
    <row r="304" spans="1:15" s="236" customFormat="1" x14ac:dyDescent="0.2">
      <c r="A304" s="237" t="str">
        <f>name!E$10</f>
        <v>Sales and customer service occupations</v>
      </c>
      <c r="B304" s="302">
        <v>0.43770438084837338</v>
      </c>
      <c r="C304" s="302">
        <v>0.41744661329814542</v>
      </c>
      <c r="D304" s="302">
        <v>0.11044512903650554</v>
      </c>
      <c r="E304" s="302">
        <f t="shared" si="133"/>
        <v>0.96559612318302424</v>
      </c>
      <c r="F304" s="303"/>
      <c r="G304" s="302">
        <v>0.41529376868418566</v>
      </c>
      <c r="H304" s="302">
        <v>0.38206354021023931</v>
      </c>
      <c r="I304" s="302">
        <v>0.11316144584494055</v>
      </c>
      <c r="J304" s="302">
        <f t="shared" si="136"/>
        <v>0.91051875473936561</v>
      </c>
      <c r="K304" s="303"/>
      <c r="L304" s="302">
        <v>0.53046677857689817</v>
      </c>
      <c r="M304" s="302">
        <v>0.61607887950821261</v>
      </c>
      <c r="N304" s="302">
        <v>0.12150828824945796</v>
      </c>
      <c r="O304" s="302">
        <f t="shared" si="135"/>
        <v>1.2680539463345688</v>
      </c>
    </row>
    <row r="305" spans="1:15" s="236" customFormat="1" x14ac:dyDescent="0.2">
      <c r="A305" s="237" t="str">
        <f>name!E$11</f>
        <v>Process, plant and machine operatives</v>
      </c>
      <c r="B305" s="302">
        <v>0.59917532782367044</v>
      </c>
      <c r="C305" s="302">
        <v>0.21279970013656688</v>
      </c>
      <c r="D305" s="302">
        <v>4.4235995015963835E-2</v>
      </c>
      <c r="E305" s="302">
        <f t="shared" si="133"/>
        <v>0.85621102297620122</v>
      </c>
      <c r="F305" s="303"/>
      <c r="G305" s="302">
        <v>0.45402680283659114</v>
      </c>
      <c r="H305" s="302">
        <v>0.17153156537590453</v>
      </c>
      <c r="I305" s="302">
        <v>6.6329982809760255E-2</v>
      </c>
      <c r="J305" s="302">
        <f t="shared" si="136"/>
        <v>0.69188835102225588</v>
      </c>
      <c r="K305" s="303"/>
      <c r="L305" s="302">
        <v>0.55702036197606219</v>
      </c>
      <c r="M305" s="302">
        <v>0.24700695427463421</v>
      </c>
      <c r="N305" s="302">
        <v>9.4961613337363443E-2</v>
      </c>
      <c r="O305" s="302">
        <f t="shared" si="135"/>
        <v>0.89898892958805976</v>
      </c>
    </row>
    <row r="306" spans="1:15" s="236" customFormat="1" x14ac:dyDescent="0.2">
      <c r="A306" s="237" t="str">
        <f>name!E$12</f>
        <v>Elementary occupations</v>
      </c>
      <c r="B306" s="302">
        <v>2.4505247396189511</v>
      </c>
      <c r="C306" s="302">
        <v>2.2354148003118142</v>
      </c>
      <c r="D306" s="302">
        <v>0.62678190492806218</v>
      </c>
      <c r="E306" s="302">
        <f t="shared" si="133"/>
        <v>5.3127214448588278</v>
      </c>
      <c r="F306" s="303"/>
      <c r="G306" s="302">
        <v>2.0186856179010011</v>
      </c>
      <c r="H306" s="302">
        <v>1.5531220077629302</v>
      </c>
      <c r="I306" s="302">
        <v>0.66565935635874252</v>
      </c>
      <c r="J306" s="302">
        <f t="shared" si="136"/>
        <v>4.2374669820226734</v>
      </c>
      <c r="K306" s="303"/>
      <c r="L306" s="302">
        <v>2.8103436395990951</v>
      </c>
      <c r="M306" s="302">
        <v>1.7562564896460766</v>
      </c>
      <c r="N306" s="302">
        <v>0.9923226862758352</v>
      </c>
      <c r="O306" s="302">
        <f t="shared" si="135"/>
        <v>5.5589228155210071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8.4539255122546297</v>
      </c>
      <c r="C308" s="311">
        <f t="shared" ref="C308:E308" si="137">SUM(C298:C306)</f>
        <v>5.1848854763962038</v>
      </c>
      <c r="D308" s="311">
        <f t="shared" si="137"/>
        <v>2.501189011349167</v>
      </c>
      <c r="E308" s="311">
        <f t="shared" si="137"/>
        <v>16.14</v>
      </c>
      <c r="F308" s="311"/>
      <c r="G308" s="311">
        <f t="shared" ref="G308:J308" si="138">SUM(G298:G306)</f>
        <v>8.187719797301952</v>
      </c>
      <c r="H308" s="311">
        <f t="shared" si="138"/>
        <v>4.4191815604720137</v>
      </c>
      <c r="I308" s="311">
        <f t="shared" si="138"/>
        <v>3.1260986422260526</v>
      </c>
      <c r="J308" s="311">
        <f t="shared" si="138"/>
        <v>15.733000000000015</v>
      </c>
      <c r="K308" s="311"/>
      <c r="L308" s="311">
        <f t="shared" ref="L308:O308" si="139">SUM(L298:L306)</f>
        <v>11.075782732083047</v>
      </c>
      <c r="M308" s="311">
        <f t="shared" si="139"/>
        <v>5.669808241416213</v>
      </c>
      <c r="N308" s="311">
        <f t="shared" si="139"/>
        <v>4.1244090265007305</v>
      </c>
      <c r="O308" s="311">
        <f t="shared" si="139"/>
        <v>20.86999999999999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0.58738062670691271</v>
      </c>
      <c r="C315" s="302">
        <v>0.14887212921862295</v>
      </c>
      <c r="D315" s="302">
        <v>5.9191058296945299E-2</v>
      </c>
      <c r="E315" s="302">
        <f>SUM(B315:D315)</f>
        <v>0.79544381422248089</v>
      </c>
      <c r="F315" s="303"/>
      <c r="G315" s="302">
        <v>0.64126823889429396</v>
      </c>
      <c r="H315" s="302">
        <v>0.19971250226434539</v>
      </c>
      <c r="I315" s="302">
        <v>7.7207827641388463E-2</v>
      </c>
      <c r="J315" s="302">
        <f>SUM(G315:I315)</f>
        <v>0.91818856880002786</v>
      </c>
      <c r="K315" s="303"/>
      <c r="L315" s="302">
        <v>0.5951992973079121</v>
      </c>
      <c r="M315" s="302">
        <v>0.23422569190990797</v>
      </c>
      <c r="N315" s="302">
        <v>8.8605277896196502E-2</v>
      </c>
      <c r="O315" s="302">
        <f>SUM(L315:N315)</f>
        <v>0.91803026711401658</v>
      </c>
    </row>
    <row r="316" spans="1:15" s="236" customFormat="1" x14ac:dyDescent="0.2">
      <c r="A316" s="237" t="str">
        <f>name!E$5</f>
        <v>Professional occupations</v>
      </c>
      <c r="B316" s="302">
        <v>1.4074515478635634</v>
      </c>
      <c r="C316" s="302">
        <v>0.4472497742377668</v>
      </c>
      <c r="D316" s="302">
        <v>0.18223120146765512</v>
      </c>
      <c r="E316" s="302">
        <f t="shared" ref="E316:E323" si="140">SUM(B316:D316)</f>
        <v>2.0369325235689852</v>
      </c>
      <c r="F316" s="303"/>
      <c r="G316" s="302">
        <v>1.7644419243722553</v>
      </c>
      <c r="H316" s="302">
        <v>0.55987381294357141</v>
      </c>
      <c r="I316" s="302">
        <v>0.21527260027896136</v>
      </c>
      <c r="J316" s="302">
        <f t="shared" ref="J316:J318" si="141">SUM(G316:I316)</f>
        <v>2.5395883375947879</v>
      </c>
      <c r="K316" s="303"/>
      <c r="L316" s="302">
        <v>2.0840488684041176</v>
      </c>
      <c r="M316" s="302">
        <v>0.70886747399246608</v>
      </c>
      <c r="N316" s="302">
        <v>0.17887407076037223</v>
      </c>
      <c r="O316" s="302">
        <f t="shared" ref="O316:O323" si="142">SUM(L316:N316)</f>
        <v>2.9717904131569561</v>
      </c>
    </row>
    <row r="317" spans="1:15" s="236" customFormat="1" x14ac:dyDescent="0.2">
      <c r="A317" s="237" t="str">
        <f>name!E$6</f>
        <v>Associate professional occupations</v>
      </c>
      <c r="B317" s="302">
        <v>1.672090459172844</v>
      </c>
      <c r="C317" s="302">
        <v>0.47556405186765466</v>
      </c>
      <c r="D317" s="302">
        <v>9.9137139107346103E-2</v>
      </c>
      <c r="E317" s="302">
        <f t="shared" si="140"/>
        <v>2.2467916501478444</v>
      </c>
      <c r="F317" s="303"/>
      <c r="G317" s="302">
        <v>1.8715497607682408</v>
      </c>
      <c r="H317" s="302">
        <v>0.50280539807883695</v>
      </c>
      <c r="I317" s="302">
        <v>9.0071603443386675E-2</v>
      </c>
      <c r="J317" s="302">
        <f t="shared" si="141"/>
        <v>2.4644267622904645</v>
      </c>
      <c r="K317" s="303"/>
      <c r="L317" s="302">
        <v>1.7855955972797706</v>
      </c>
      <c r="M317" s="302">
        <v>0.63061128593636262</v>
      </c>
      <c r="N317" s="302">
        <v>9.5456567110573112E-2</v>
      </c>
      <c r="O317" s="302">
        <f t="shared" si="142"/>
        <v>2.5116634503267061</v>
      </c>
    </row>
    <row r="318" spans="1:15" s="236" customFormat="1" x14ac:dyDescent="0.2">
      <c r="A318" s="237" t="str">
        <f>name!E$7</f>
        <v>Administrative and secretarial occupations</v>
      </c>
      <c r="B318" s="302">
        <v>1.0291630064115207</v>
      </c>
      <c r="C318" s="302">
        <v>1.1486240028559589</v>
      </c>
      <c r="D318" s="302">
        <v>3.2856294223646901E-2</v>
      </c>
      <c r="E318" s="302">
        <f t="shared" si="140"/>
        <v>2.2106433034911266</v>
      </c>
      <c r="F318" s="303"/>
      <c r="G318" s="302">
        <v>0.98269329119527682</v>
      </c>
      <c r="H318" s="302">
        <v>1.0237210950532563</v>
      </c>
      <c r="I318" s="302">
        <v>2.7174170253085907E-2</v>
      </c>
      <c r="J318" s="302">
        <f t="shared" si="141"/>
        <v>2.033588556501619</v>
      </c>
      <c r="K318" s="303"/>
      <c r="L318" s="302">
        <v>0.74323480889102322</v>
      </c>
      <c r="M318" s="302">
        <v>0.89513979150517198</v>
      </c>
      <c r="N318" s="302">
        <v>2.0820577633142035E-2</v>
      </c>
      <c r="O318" s="302">
        <f t="shared" si="142"/>
        <v>1.6591951780293372</v>
      </c>
    </row>
    <row r="319" spans="1:15" s="236" customFormat="1" x14ac:dyDescent="0.2">
      <c r="A319" s="237" t="str">
        <f>name!E$8</f>
        <v>Skilled trades occupations</v>
      </c>
      <c r="B319" s="302">
        <v>0.14948466310413219</v>
      </c>
      <c r="C319" s="302">
        <v>1.68410936564591E-2</v>
      </c>
      <c r="D319" s="302">
        <v>4.0225279897999865E-2</v>
      </c>
      <c r="E319" s="302">
        <f t="shared" si="140"/>
        <v>0.20655103665859118</v>
      </c>
      <c r="F319" s="303"/>
      <c r="G319" s="302">
        <v>0.11713449607478366</v>
      </c>
      <c r="H319" s="302">
        <v>1.3273937842860562E-2</v>
      </c>
      <c r="I319" s="302">
        <v>3.7476071354235273E-2</v>
      </c>
      <c r="J319" s="302">
        <f>SUM(G319:I319)</f>
        <v>0.16788450527187951</v>
      </c>
      <c r="K319" s="303"/>
      <c r="L319" s="302">
        <v>0.11502212259745022</v>
      </c>
      <c r="M319" s="302">
        <v>2.7710853881390763E-2</v>
      </c>
      <c r="N319" s="302">
        <v>4.2943079108177303E-2</v>
      </c>
      <c r="O319" s="302">
        <f t="shared" si="142"/>
        <v>0.18567605558701827</v>
      </c>
    </row>
    <row r="320" spans="1:15" s="236" customFormat="1" x14ac:dyDescent="0.2">
      <c r="A320" s="237" t="str">
        <f>name!E$9</f>
        <v>Caring, leisure and other service occupations</v>
      </c>
      <c r="B320" s="302">
        <v>0.22349816090319355</v>
      </c>
      <c r="C320" s="302">
        <v>0.27148824483751094</v>
      </c>
      <c r="D320" s="302">
        <v>3.4125865965013921E-2</v>
      </c>
      <c r="E320" s="302">
        <f t="shared" si="140"/>
        <v>0.5291122717057184</v>
      </c>
      <c r="F320" s="303"/>
      <c r="G320" s="302">
        <v>0.21449939061476339</v>
      </c>
      <c r="H320" s="302">
        <v>0.25001698912677905</v>
      </c>
      <c r="I320" s="302">
        <v>3.4719441777267712E-2</v>
      </c>
      <c r="J320" s="302">
        <f t="shared" ref="J320:J323" si="143">SUM(G320:I320)</f>
        <v>0.49923582151881019</v>
      </c>
      <c r="K320" s="303"/>
      <c r="L320" s="302">
        <v>0.24175029506446163</v>
      </c>
      <c r="M320" s="302">
        <v>0.2443702260172132</v>
      </c>
      <c r="N320" s="302">
        <v>3.4853644547049881E-2</v>
      </c>
      <c r="O320" s="302">
        <f t="shared" si="142"/>
        <v>0.52097416562872467</v>
      </c>
    </row>
    <row r="321" spans="1:15" s="236" customFormat="1" x14ac:dyDescent="0.2">
      <c r="A321" s="237" t="str">
        <f>name!E$10</f>
        <v>Sales and customer service occupations</v>
      </c>
      <c r="B321" s="302">
        <v>0.1067965318566083</v>
      </c>
      <c r="C321" s="302">
        <v>0.10878356625718083</v>
      </c>
      <c r="D321" s="302">
        <v>1.1709466196521131E-2</v>
      </c>
      <c r="E321" s="302">
        <f t="shared" si="140"/>
        <v>0.22728956431031028</v>
      </c>
      <c r="F321" s="303"/>
      <c r="G321" s="302">
        <v>0.10253131055985974</v>
      </c>
      <c r="H321" s="302">
        <v>0.10656156403616213</v>
      </c>
      <c r="I321" s="302">
        <v>1.2785778009665929E-2</v>
      </c>
      <c r="J321" s="302">
        <f t="shared" si="143"/>
        <v>0.22187865260568782</v>
      </c>
      <c r="K321" s="303"/>
      <c r="L321" s="302">
        <v>0.10239948332355434</v>
      </c>
      <c r="M321" s="302">
        <v>0.12222951380182062</v>
      </c>
      <c r="N321" s="302">
        <v>1.2135393994606038E-2</v>
      </c>
      <c r="O321" s="302">
        <f t="shared" si="142"/>
        <v>0.23676439111998099</v>
      </c>
    </row>
    <row r="322" spans="1:15" s="236" customFormat="1" x14ac:dyDescent="0.2">
      <c r="A322" s="237" t="str">
        <f>name!E$11</f>
        <v>Process, plant and machine operatives</v>
      </c>
      <c r="B322" s="302">
        <v>0.10461915779827459</v>
      </c>
      <c r="C322" s="302">
        <v>4.3914098681789152E-2</v>
      </c>
      <c r="D322" s="302">
        <v>5.4042936559364702E-3</v>
      </c>
      <c r="E322" s="302">
        <f t="shared" si="140"/>
        <v>0.15393755013600022</v>
      </c>
      <c r="F322" s="303"/>
      <c r="G322" s="302">
        <v>7.7629067244793931E-2</v>
      </c>
      <c r="H322" s="302">
        <v>3.3302464499058229E-2</v>
      </c>
      <c r="I322" s="302">
        <v>1.0300442685053411E-2</v>
      </c>
      <c r="J322" s="302">
        <f t="shared" si="143"/>
        <v>0.12123197442890557</v>
      </c>
      <c r="K322" s="303"/>
      <c r="L322" s="302">
        <v>7.1308526299864436E-2</v>
      </c>
      <c r="M322" s="302">
        <v>4.0054518269380515E-2</v>
      </c>
      <c r="N322" s="302">
        <v>2.1114939613883152E-2</v>
      </c>
      <c r="O322" s="302">
        <f t="shared" si="142"/>
        <v>0.13247798418312812</v>
      </c>
    </row>
    <row r="323" spans="1:15" s="236" customFormat="1" x14ac:dyDescent="0.2">
      <c r="A323" s="237" t="str">
        <f>name!E$12</f>
        <v>Elementary occupations</v>
      </c>
      <c r="B323" s="302">
        <v>0.1665244066866568</v>
      </c>
      <c r="C323" s="302">
        <v>0.16675281871927428</v>
      </c>
      <c r="D323" s="302">
        <v>7.0210603530000424E-3</v>
      </c>
      <c r="E323" s="302">
        <f t="shared" si="140"/>
        <v>0.34029828575893112</v>
      </c>
      <c r="F323" s="303"/>
      <c r="G323" s="302">
        <v>0.12978190610804483</v>
      </c>
      <c r="H323" s="302">
        <v>0.11972444891014783</v>
      </c>
      <c r="I323" s="302">
        <v>4.8470465969604817E-2</v>
      </c>
      <c r="J323" s="302">
        <f t="shared" si="143"/>
        <v>0.29797682098779749</v>
      </c>
      <c r="K323" s="303"/>
      <c r="L323" s="302">
        <v>0.12436528271465716</v>
      </c>
      <c r="M323" s="302">
        <v>8.2504837666972614E-2</v>
      </c>
      <c r="N323" s="302">
        <v>8.0557974472508162E-2</v>
      </c>
      <c r="O323" s="302">
        <f t="shared" si="142"/>
        <v>0.28742809485413795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5.447008560503706</v>
      </c>
      <c r="C325" s="311">
        <f t="shared" ref="C325:E325" si="144">SUM(C315:C323)</f>
        <v>2.8280897803322174</v>
      </c>
      <c r="D325" s="311">
        <f t="shared" si="144"/>
        <v>0.47190165916406485</v>
      </c>
      <c r="E325" s="311">
        <f t="shared" si="144"/>
        <v>8.7469999999999875</v>
      </c>
      <c r="F325" s="311"/>
      <c r="G325" s="311">
        <f t="shared" ref="G325:J325" si="145">SUM(G315:G323)</f>
        <v>5.9015293858323128</v>
      </c>
      <c r="H325" s="311">
        <f t="shared" si="145"/>
        <v>2.8089922127550184</v>
      </c>
      <c r="I325" s="311">
        <f t="shared" si="145"/>
        <v>0.55347840141264948</v>
      </c>
      <c r="J325" s="311">
        <f t="shared" si="145"/>
        <v>9.2639999999999798</v>
      </c>
      <c r="K325" s="311"/>
      <c r="L325" s="311">
        <f t="shared" ref="L325:O325" si="146">SUM(L315:L323)</f>
        <v>5.8629242818828118</v>
      </c>
      <c r="M325" s="311">
        <f t="shared" si="146"/>
        <v>2.9857141929806863</v>
      </c>
      <c r="N325" s="311">
        <f t="shared" si="146"/>
        <v>0.5753615251365084</v>
      </c>
      <c r="O325" s="311">
        <f t="shared" si="146"/>
        <v>9.4240000000000048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0.2730150604086562</v>
      </c>
      <c r="C332" s="302">
        <v>0.14343143296865249</v>
      </c>
      <c r="D332" s="302">
        <v>0.13641600870294934</v>
      </c>
      <c r="E332" s="302">
        <f>SUM(B332:D332)</f>
        <v>0.552862502080258</v>
      </c>
      <c r="F332" s="303"/>
      <c r="G332" s="302">
        <v>0.24898806733284204</v>
      </c>
      <c r="H332" s="302">
        <v>0.17609064134430452</v>
      </c>
      <c r="I332" s="302">
        <v>0.10920271415205107</v>
      </c>
      <c r="J332" s="302">
        <f>SUM(G332:I332)</f>
        <v>0.53428142282919766</v>
      </c>
      <c r="K332" s="303"/>
      <c r="L332" s="302">
        <v>0.23815768068374976</v>
      </c>
      <c r="M332" s="302">
        <v>0.23466789831771248</v>
      </c>
      <c r="N332" s="302">
        <v>0.12108210995692938</v>
      </c>
      <c r="O332" s="302">
        <f>SUM(L332:N332)</f>
        <v>0.59390768895839163</v>
      </c>
    </row>
    <row r="333" spans="1:15" s="236" customFormat="1" x14ac:dyDescent="0.2">
      <c r="A333" s="237" t="str">
        <f>name!E$5</f>
        <v>Professional occupations</v>
      </c>
      <c r="B333" s="302">
        <v>6.1148884956098293</v>
      </c>
      <c r="C333" s="302">
        <v>4.1031531022645922</v>
      </c>
      <c r="D333" s="302">
        <v>1.0416325897716083</v>
      </c>
      <c r="E333" s="302">
        <f t="shared" ref="E333:E340" si="147">SUM(B333:D333)</f>
        <v>11.259674187646031</v>
      </c>
      <c r="F333" s="303"/>
      <c r="G333" s="302">
        <v>5.9572176048181538</v>
      </c>
      <c r="H333" s="302">
        <v>4.2279704838364154</v>
      </c>
      <c r="I333" s="302">
        <v>1.0288049081846427</v>
      </c>
      <c r="J333" s="302">
        <f t="shared" ref="J333:J335" si="148">SUM(G333:I333)</f>
        <v>11.213992996839213</v>
      </c>
      <c r="K333" s="303"/>
      <c r="L333" s="302">
        <v>6.5523624261499585</v>
      </c>
      <c r="M333" s="302">
        <v>5.2688567417421881</v>
      </c>
      <c r="N333" s="302">
        <v>1.1432623211625377</v>
      </c>
      <c r="O333" s="302">
        <f t="shared" ref="O333:O340" si="149">SUM(L333:N333)</f>
        <v>12.964481489054684</v>
      </c>
    </row>
    <row r="334" spans="1:15" s="236" customFormat="1" x14ac:dyDescent="0.2">
      <c r="A334" s="237" t="str">
        <f>name!E$6</f>
        <v>Associate professional occupations</v>
      </c>
      <c r="B334" s="302">
        <v>0.5870239986222725</v>
      </c>
      <c r="C334" s="302">
        <v>0.76013301743696826</v>
      </c>
      <c r="D334" s="302">
        <v>0.43973624909505554</v>
      </c>
      <c r="E334" s="302">
        <f t="shared" si="147"/>
        <v>1.7868932651542964</v>
      </c>
      <c r="F334" s="303"/>
      <c r="G334" s="302">
        <v>0.56636036277049029</v>
      </c>
      <c r="H334" s="302">
        <v>0.7815443783053535</v>
      </c>
      <c r="I334" s="302">
        <v>0.29550566558428587</v>
      </c>
      <c r="J334" s="302">
        <f t="shared" si="148"/>
        <v>1.6434104066601296</v>
      </c>
      <c r="K334" s="303"/>
      <c r="L334" s="302">
        <v>0.68932754540858177</v>
      </c>
      <c r="M334" s="302">
        <v>1.1081533590583603</v>
      </c>
      <c r="N334" s="302">
        <v>0.32174288543108331</v>
      </c>
      <c r="O334" s="302">
        <f t="shared" si="149"/>
        <v>2.1192237898980251</v>
      </c>
    </row>
    <row r="335" spans="1:15" s="236" customFormat="1" x14ac:dyDescent="0.2">
      <c r="A335" s="237" t="str">
        <f>name!E$7</f>
        <v>Administrative and secretarial occupations</v>
      </c>
      <c r="B335" s="302">
        <v>0.33250355832270267</v>
      </c>
      <c r="C335" s="302">
        <v>0.76503624597358477</v>
      </c>
      <c r="D335" s="302">
        <v>4.7120175460629576E-2</v>
      </c>
      <c r="E335" s="302">
        <f t="shared" si="147"/>
        <v>1.144659979756917</v>
      </c>
      <c r="F335" s="303"/>
      <c r="G335" s="302">
        <v>0.26708346789732063</v>
      </c>
      <c r="H335" s="302">
        <v>0.63507924240505265</v>
      </c>
      <c r="I335" s="302">
        <v>3.6387166823451778E-2</v>
      </c>
      <c r="J335" s="302">
        <f t="shared" si="148"/>
        <v>0.93854987712582505</v>
      </c>
      <c r="K335" s="303"/>
      <c r="L335" s="302">
        <v>0.17729344448747958</v>
      </c>
      <c r="M335" s="302">
        <v>0.32009968756407142</v>
      </c>
      <c r="N335" s="302">
        <v>2.4034966331109932E-2</v>
      </c>
      <c r="O335" s="302">
        <f t="shared" si="149"/>
        <v>0.52142809838266091</v>
      </c>
    </row>
    <row r="336" spans="1:15" s="236" customFormat="1" x14ac:dyDescent="0.2">
      <c r="A336" s="237" t="str">
        <f>name!E$8</f>
        <v>Skilled trades occupations</v>
      </c>
      <c r="B336" s="302">
        <v>0.16657728583042603</v>
      </c>
      <c r="C336" s="302">
        <v>0.12011686552861336</v>
      </c>
      <c r="D336" s="302">
        <v>2.7080698128363414E-2</v>
      </c>
      <c r="E336" s="302">
        <f t="shared" si="147"/>
        <v>0.31377484948740281</v>
      </c>
      <c r="F336" s="303"/>
      <c r="G336" s="302">
        <v>0.10941739560671215</v>
      </c>
      <c r="H336" s="302">
        <v>7.7838386811827281E-2</v>
      </c>
      <c r="I336" s="302">
        <v>1.8993527585879327E-2</v>
      </c>
      <c r="J336" s="302">
        <f>SUM(G336:I336)</f>
        <v>0.20624931000441876</v>
      </c>
      <c r="K336" s="303"/>
      <c r="L336" s="302">
        <v>8.0620033315710951E-2</v>
      </c>
      <c r="M336" s="302">
        <v>4.4009892333985147E-2</v>
      </c>
      <c r="N336" s="302">
        <v>3.1656660132838577E-2</v>
      </c>
      <c r="O336" s="302">
        <f t="shared" si="149"/>
        <v>0.15628658578253468</v>
      </c>
    </row>
    <row r="337" spans="1:15" s="236" customFormat="1" x14ac:dyDescent="0.2">
      <c r="A337" s="237" t="str">
        <f>name!E$9</f>
        <v>Caring, leisure and other service occupations</v>
      </c>
      <c r="B337" s="302">
        <v>1.7675555888079881</v>
      </c>
      <c r="C337" s="302">
        <v>3.2410551125049314</v>
      </c>
      <c r="D337" s="302">
        <v>0.11643116353314795</v>
      </c>
      <c r="E337" s="302">
        <f t="shared" si="147"/>
        <v>5.1250418648460681</v>
      </c>
      <c r="F337" s="303"/>
      <c r="G337" s="302">
        <v>1.5050613510109827</v>
      </c>
      <c r="H337" s="302">
        <v>2.8689197054597506</v>
      </c>
      <c r="I337" s="302">
        <v>0.11580413513608488</v>
      </c>
      <c r="J337" s="302">
        <f t="shared" ref="J337:J340" si="150">SUM(G337:I337)</f>
        <v>4.4897851916068188</v>
      </c>
      <c r="K337" s="303"/>
      <c r="L337" s="302">
        <v>1.9612325781421605</v>
      </c>
      <c r="M337" s="302">
        <v>2.7760898585580938</v>
      </c>
      <c r="N337" s="302">
        <v>0.1855338429200066</v>
      </c>
      <c r="O337" s="302">
        <f t="shared" si="149"/>
        <v>4.9228562796202606</v>
      </c>
    </row>
    <row r="338" spans="1:15" s="236" customFormat="1" x14ac:dyDescent="0.2">
      <c r="A338" s="237" t="str">
        <f>name!E$10</f>
        <v>Sales and customer service occupations</v>
      </c>
      <c r="B338" s="302">
        <v>3.5996050431445242E-2</v>
      </c>
      <c r="C338" s="302">
        <v>6.2485766438397684E-2</v>
      </c>
      <c r="D338" s="302">
        <v>2.2762775623331521E-2</v>
      </c>
      <c r="E338" s="302">
        <f t="shared" si="147"/>
        <v>0.12124459249317444</v>
      </c>
      <c r="F338" s="303"/>
      <c r="G338" s="302">
        <v>2.896878688341941E-2</v>
      </c>
      <c r="H338" s="302">
        <v>5.2601001051251248E-2</v>
      </c>
      <c r="I338" s="302">
        <v>1.2125023436909828E-2</v>
      </c>
      <c r="J338" s="302">
        <f t="shared" si="150"/>
        <v>9.3694811371580478E-2</v>
      </c>
      <c r="K338" s="303"/>
      <c r="L338" s="302">
        <v>3.5782555188016471E-2</v>
      </c>
      <c r="M338" s="302">
        <v>4.9238003490325581E-2</v>
      </c>
      <c r="N338" s="302">
        <v>1.178813451271548E-2</v>
      </c>
      <c r="O338" s="302">
        <f t="shared" si="149"/>
        <v>9.6808693191057532E-2</v>
      </c>
    </row>
    <row r="339" spans="1:15" s="236" customFormat="1" x14ac:dyDescent="0.2">
      <c r="A339" s="237" t="str">
        <f>name!E$11</f>
        <v>Process, plant and machine operatives</v>
      </c>
      <c r="B339" s="302">
        <v>2.821209994346149E-2</v>
      </c>
      <c r="C339" s="302">
        <v>5.5918097591004287E-2</v>
      </c>
      <c r="D339" s="302">
        <v>0.30538245043797324</v>
      </c>
      <c r="E339" s="302">
        <f t="shared" si="147"/>
        <v>0.38951264797243901</v>
      </c>
      <c r="F339" s="303"/>
      <c r="G339" s="302">
        <v>1.8233575594658248E-2</v>
      </c>
      <c r="H339" s="302">
        <v>3.7046352137940317E-2</v>
      </c>
      <c r="I339" s="302">
        <v>0.19347710225463402</v>
      </c>
      <c r="J339" s="302">
        <f t="shared" si="150"/>
        <v>0.24875702998723259</v>
      </c>
      <c r="K339" s="303"/>
      <c r="L339" s="302">
        <v>1.9224152710063423E-2</v>
      </c>
      <c r="M339" s="302">
        <v>4.044191298350755E-2</v>
      </c>
      <c r="N339" s="302">
        <v>0.19072064473960343</v>
      </c>
      <c r="O339" s="302">
        <f t="shared" si="149"/>
        <v>0.2503867104331744</v>
      </c>
    </row>
    <row r="340" spans="1:15" s="236" customFormat="1" x14ac:dyDescent="0.2">
      <c r="A340" s="237" t="str">
        <f>name!E$12</f>
        <v>Elementary occupations</v>
      </c>
      <c r="B340" s="302">
        <v>0.22909188327210719</v>
      </c>
      <c r="C340" s="302">
        <v>1.2031722950325956</v>
      </c>
      <c r="D340" s="302">
        <v>6.071932258736824E-3</v>
      </c>
      <c r="E340" s="302">
        <f t="shared" si="147"/>
        <v>1.4383361105634396</v>
      </c>
      <c r="F340" s="303"/>
      <c r="G340" s="302">
        <v>0.17058386046645688</v>
      </c>
      <c r="H340" s="302">
        <v>0.82051250550323407</v>
      </c>
      <c r="I340" s="302">
        <v>2.1825876058897834E-3</v>
      </c>
      <c r="J340" s="302">
        <f t="shared" si="150"/>
        <v>0.99327895357558071</v>
      </c>
      <c r="K340" s="303"/>
      <c r="L340" s="302">
        <v>0.24720021129258687</v>
      </c>
      <c r="M340" s="302">
        <v>0.27298382263363491</v>
      </c>
      <c r="N340" s="302">
        <v>3.4366307529994406E-3</v>
      </c>
      <c r="O340" s="302">
        <f t="shared" si="149"/>
        <v>0.5236206646792213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9.5348640212488878</v>
      </c>
      <c r="C342" s="311">
        <f t="shared" ref="C342:E342" si="151">SUM(C332:C340)</f>
        <v>10.454501935739341</v>
      </c>
      <c r="D342" s="311">
        <f t="shared" si="151"/>
        <v>2.1426340430117956</v>
      </c>
      <c r="E342" s="311">
        <f t="shared" si="151"/>
        <v>22.132000000000023</v>
      </c>
      <c r="F342" s="311"/>
      <c r="G342" s="311">
        <f t="shared" ref="G342:J342" si="152">SUM(G332:G340)</f>
        <v>8.8719144723810359</v>
      </c>
      <c r="H342" s="311">
        <f t="shared" si="152"/>
        <v>9.6776026968551285</v>
      </c>
      <c r="I342" s="311">
        <f t="shared" si="152"/>
        <v>1.8124828307638292</v>
      </c>
      <c r="J342" s="311">
        <f t="shared" si="152"/>
        <v>20.361999999999995</v>
      </c>
      <c r="K342" s="311"/>
      <c r="L342" s="311">
        <f t="shared" ref="L342:O342" si="153">SUM(L332:L340)</f>
        <v>10.001200627378305</v>
      </c>
      <c r="M342" s="311">
        <f t="shared" si="153"/>
        <v>10.114541176681877</v>
      </c>
      <c r="N342" s="311">
        <f t="shared" si="153"/>
        <v>2.0332581959398239</v>
      </c>
      <c r="O342" s="311">
        <f t="shared" si="153"/>
        <v>22.149000000000015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0.87925508266181573</v>
      </c>
      <c r="C349" s="302">
        <v>0.41581922696155255</v>
      </c>
      <c r="D349" s="302">
        <v>0.25325705411632499</v>
      </c>
      <c r="E349" s="302">
        <f>SUM(B349:D349)</f>
        <v>1.5483313637396934</v>
      </c>
      <c r="F349" s="303"/>
      <c r="G349" s="302">
        <v>0.89597967165118397</v>
      </c>
      <c r="H349" s="302">
        <v>0.51327917947100632</v>
      </c>
      <c r="I349" s="302">
        <v>0.30561393249263996</v>
      </c>
      <c r="J349" s="302">
        <f>SUM(G349:I349)</f>
        <v>1.7148727836148303</v>
      </c>
      <c r="K349" s="303"/>
      <c r="L349" s="302">
        <v>0.93702123616042066</v>
      </c>
      <c r="M349" s="302">
        <v>0.68986217540994899</v>
      </c>
      <c r="N349" s="302">
        <v>0.39961308791306549</v>
      </c>
      <c r="O349" s="302">
        <f>SUM(L349:N349)</f>
        <v>2.0264964994834349</v>
      </c>
    </row>
    <row r="350" spans="1:15" s="236" customFormat="1" x14ac:dyDescent="0.2">
      <c r="A350" s="237" t="str">
        <f>name!E$5</f>
        <v>Professional occupations</v>
      </c>
      <c r="B350" s="302">
        <v>6.0063961760528253</v>
      </c>
      <c r="C350" s="302">
        <v>3.6260593330715514</v>
      </c>
      <c r="D350" s="302">
        <v>1.3631172381568673</v>
      </c>
      <c r="E350" s="302">
        <f t="shared" ref="E350:E357" si="154">SUM(B350:D350)</f>
        <v>10.995572747281244</v>
      </c>
      <c r="F350" s="303"/>
      <c r="G350" s="302">
        <v>6.5627328710700876</v>
      </c>
      <c r="H350" s="302">
        <v>3.9657748910707102</v>
      </c>
      <c r="I350" s="302">
        <v>1.3622583294592048</v>
      </c>
      <c r="J350" s="302">
        <f t="shared" ref="J350:J352" si="155">SUM(G350:I350)</f>
        <v>11.890766091600003</v>
      </c>
      <c r="K350" s="303"/>
      <c r="L350" s="302">
        <v>7.725150905723873</v>
      </c>
      <c r="M350" s="302">
        <v>4.7019772538275859</v>
      </c>
      <c r="N350" s="302">
        <v>1.5519190890293972</v>
      </c>
      <c r="O350" s="302">
        <f t="shared" ref="O350:O357" si="156">SUM(L350:N350)</f>
        <v>13.979047248580855</v>
      </c>
    </row>
    <row r="351" spans="1:15" s="236" customFormat="1" x14ac:dyDescent="0.2">
      <c r="A351" s="237" t="str">
        <f>name!E$6</f>
        <v>Associate professional occupations</v>
      </c>
      <c r="B351" s="302">
        <v>2.2659180547827784</v>
      </c>
      <c r="C351" s="302">
        <v>1.8911603685940976</v>
      </c>
      <c r="D351" s="302">
        <v>0.61695165641502347</v>
      </c>
      <c r="E351" s="302">
        <f t="shared" si="154"/>
        <v>4.7740300797918991</v>
      </c>
      <c r="F351" s="303"/>
      <c r="G351" s="302">
        <v>2.3977678245084908</v>
      </c>
      <c r="H351" s="302">
        <v>2.0223040984708982</v>
      </c>
      <c r="I351" s="302">
        <v>0.44271938600882699</v>
      </c>
      <c r="J351" s="302">
        <f t="shared" si="155"/>
        <v>4.862791308988216</v>
      </c>
      <c r="K351" s="303"/>
      <c r="L351" s="302">
        <v>4.3306191791896929</v>
      </c>
      <c r="M351" s="302">
        <v>3.3094989748852894</v>
      </c>
      <c r="N351" s="302">
        <v>0.65247905066090606</v>
      </c>
      <c r="O351" s="302">
        <f t="shared" si="156"/>
        <v>8.2925972047358876</v>
      </c>
    </row>
    <row r="352" spans="1:15" s="236" customFormat="1" x14ac:dyDescent="0.2">
      <c r="A352" s="237" t="str">
        <f>name!E$7</f>
        <v>Administrative and secretarial occupations</v>
      </c>
      <c r="B352" s="302">
        <v>1.1035968687280584</v>
      </c>
      <c r="C352" s="302">
        <v>1.76164176802953</v>
      </c>
      <c r="D352" s="302">
        <v>0.12744918223977783</v>
      </c>
      <c r="E352" s="302">
        <f t="shared" si="154"/>
        <v>2.9926878189973665</v>
      </c>
      <c r="F352" s="303"/>
      <c r="G352" s="302">
        <v>0.99368300497120954</v>
      </c>
      <c r="H352" s="302">
        <v>1.4646503436094045</v>
      </c>
      <c r="I352" s="302">
        <v>7.3612239903094456E-2</v>
      </c>
      <c r="J352" s="302">
        <f t="shared" si="155"/>
        <v>2.5319455884837083</v>
      </c>
      <c r="K352" s="303"/>
      <c r="L352" s="302">
        <v>0.90043890667676452</v>
      </c>
      <c r="M352" s="302">
        <v>0.74158162146050999</v>
      </c>
      <c r="N352" s="302">
        <v>5.5251698596776276E-2</v>
      </c>
      <c r="O352" s="302">
        <f t="shared" si="156"/>
        <v>1.6972722267340508</v>
      </c>
    </row>
    <row r="353" spans="1:15" s="236" customFormat="1" x14ac:dyDescent="0.2">
      <c r="A353" s="237" t="str">
        <f>name!E$8</f>
        <v>Skilled trades occupations</v>
      </c>
      <c r="B353" s="302">
        <v>0.15854701161184021</v>
      </c>
      <c r="C353" s="302">
        <v>0.20935622559628358</v>
      </c>
      <c r="D353" s="302">
        <v>0.10140201502645062</v>
      </c>
      <c r="E353" s="302">
        <f t="shared" si="154"/>
        <v>0.46930525223457442</v>
      </c>
      <c r="F353" s="303"/>
      <c r="G353" s="302">
        <v>0.112529938513942</v>
      </c>
      <c r="H353" s="302">
        <v>0.13740349123042364</v>
      </c>
      <c r="I353" s="302">
        <v>0.10708540206923729</v>
      </c>
      <c r="J353" s="302">
        <f>SUM(G353:I353)</f>
        <v>0.35701883181360294</v>
      </c>
      <c r="K353" s="303"/>
      <c r="L353" s="302">
        <v>7.334499236741529E-2</v>
      </c>
      <c r="M353" s="302">
        <v>0.12597153812604472</v>
      </c>
      <c r="N353" s="302">
        <v>0.11491313355541105</v>
      </c>
      <c r="O353" s="302">
        <f t="shared" si="156"/>
        <v>0.31422966404887109</v>
      </c>
    </row>
    <row r="354" spans="1:15" s="236" customFormat="1" x14ac:dyDescent="0.2">
      <c r="A354" s="237" t="str">
        <f>name!E$9</f>
        <v>Caring, leisure and other service occupations</v>
      </c>
      <c r="B354" s="302">
        <v>5.0036608993048146</v>
      </c>
      <c r="C354" s="302">
        <v>6.4958351746580982</v>
      </c>
      <c r="D354" s="302">
        <v>1.2220550531114209</v>
      </c>
      <c r="E354" s="302">
        <f t="shared" si="154"/>
        <v>12.721551127074333</v>
      </c>
      <c r="F354" s="303"/>
      <c r="G354" s="302">
        <v>4.8488271389782902</v>
      </c>
      <c r="H354" s="302">
        <v>5.8170567699469125</v>
      </c>
      <c r="I354" s="302">
        <v>0.96844283643467932</v>
      </c>
      <c r="J354" s="302">
        <f t="shared" ref="J354:J357" si="157">SUM(G354:I354)</f>
        <v>11.634326745359882</v>
      </c>
      <c r="K354" s="303"/>
      <c r="L354" s="302">
        <v>5.7292317837719526</v>
      </c>
      <c r="M354" s="302">
        <v>5.8706623564129554</v>
      </c>
      <c r="N354" s="302">
        <v>1.2168967311229852</v>
      </c>
      <c r="O354" s="302">
        <f t="shared" si="156"/>
        <v>12.816790871307893</v>
      </c>
    </row>
    <row r="355" spans="1:15" s="236" customFormat="1" x14ac:dyDescent="0.2">
      <c r="A355" s="237" t="str">
        <f>name!E$10</f>
        <v>Sales and customer service occupations</v>
      </c>
      <c r="B355" s="302">
        <v>0.17910168581132788</v>
      </c>
      <c r="C355" s="302">
        <v>0.23329909435302709</v>
      </c>
      <c r="D355" s="302">
        <v>4.8556309671447265E-2</v>
      </c>
      <c r="E355" s="302">
        <f t="shared" si="154"/>
        <v>0.46095708983580225</v>
      </c>
      <c r="F355" s="303"/>
      <c r="G355" s="302">
        <v>0.15976728544468347</v>
      </c>
      <c r="H355" s="302">
        <v>0.19509155310754089</v>
      </c>
      <c r="I355" s="302">
        <v>2.9419121833511586E-2</v>
      </c>
      <c r="J355" s="302">
        <f t="shared" si="157"/>
        <v>0.38427796038573592</v>
      </c>
      <c r="K355" s="303"/>
      <c r="L355" s="302">
        <v>0.18434176978853992</v>
      </c>
      <c r="M355" s="302">
        <v>0.21824390317826745</v>
      </c>
      <c r="N355" s="302">
        <v>3.5746880959305415E-2</v>
      </c>
      <c r="O355" s="302">
        <f t="shared" si="156"/>
        <v>0.43833255392611276</v>
      </c>
    </row>
    <row r="356" spans="1:15" s="236" customFormat="1" x14ac:dyDescent="0.2">
      <c r="A356" s="237" t="str">
        <f>name!E$11</f>
        <v>Process, plant and machine operatives</v>
      </c>
      <c r="B356" s="302">
        <v>4.9765951570354516E-2</v>
      </c>
      <c r="C356" s="302">
        <v>0.19583332630445702</v>
      </c>
      <c r="D356" s="302">
        <v>1.9197146421952575E-2</v>
      </c>
      <c r="E356" s="302">
        <f t="shared" si="154"/>
        <v>0.26479642429676409</v>
      </c>
      <c r="F356" s="303"/>
      <c r="G356" s="302">
        <v>3.4229780712518663E-2</v>
      </c>
      <c r="H356" s="302">
        <v>0.14168825055695056</v>
      </c>
      <c r="I356" s="302">
        <v>2.2020317217364617E-2</v>
      </c>
      <c r="J356" s="302">
        <f t="shared" si="157"/>
        <v>0.19793834848683384</v>
      </c>
      <c r="K356" s="303"/>
      <c r="L356" s="302">
        <v>1.8678115596869816E-2</v>
      </c>
      <c r="M356" s="302">
        <v>0.12175844814532448</v>
      </c>
      <c r="N356" s="302">
        <v>2.4002020256352626E-2</v>
      </c>
      <c r="O356" s="302">
        <f t="shared" si="156"/>
        <v>0.16443858399854691</v>
      </c>
    </row>
    <row r="357" spans="1:15" s="236" customFormat="1" x14ac:dyDescent="0.2">
      <c r="A357" s="237" t="str">
        <f>name!E$12</f>
        <v>Elementary occupations</v>
      </c>
      <c r="B357" s="302">
        <v>0.25911910489411583</v>
      </c>
      <c r="C357" s="302">
        <v>0.88703467507349543</v>
      </c>
      <c r="D357" s="302">
        <v>5.6614316780677923E-2</v>
      </c>
      <c r="E357" s="302">
        <f t="shared" si="154"/>
        <v>1.2027680967482892</v>
      </c>
      <c r="F357" s="303"/>
      <c r="G357" s="302">
        <v>0.20352917835921977</v>
      </c>
      <c r="H357" s="302">
        <v>0.58683637146307954</v>
      </c>
      <c r="I357" s="302">
        <v>2.5696791444894517E-2</v>
      </c>
      <c r="J357" s="302">
        <f t="shared" si="157"/>
        <v>0.8160623412671939</v>
      </c>
      <c r="K357" s="303"/>
      <c r="L357" s="302">
        <v>0.21458426501383293</v>
      </c>
      <c r="M357" s="302">
        <v>0.32078790589084044</v>
      </c>
      <c r="N357" s="302">
        <v>6.7422976279695887E-2</v>
      </c>
      <c r="O357" s="302">
        <f t="shared" si="156"/>
        <v>0.60279514718436922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15.90536083541793</v>
      </c>
      <c r="C359" s="311">
        <f t="shared" ref="C359:E359" si="158">SUM(C349:C357)</f>
        <v>15.716039192642095</v>
      </c>
      <c r="D359" s="311">
        <f t="shared" si="158"/>
        <v>3.8085999719399424</v>
      </c>
      <c r="E359" s="311">
        <f t="shared" si="158"/>
        <v>35.429999999999957</v>
      </c>
      <c r="F359" s="311"/>
      <c r="G359" s="311">
        <f t="shared" ref="G359:J359" si="159">SUM(G349:G357)</f>
        <v>16.209046694209626</v>
      </c>
      <c r="H359" s="311">
        <f t="shared" si="159"/>
        <v>14.844084948926927</v>
      </c>
      <c r="I359" s="311">
        <f t="shared" si="159"/>
        <v>3.3368683568634534</v>
      </c>
      <c r="J359" s="311">
        <f t="shared" si="159"/>
        <v>34.390000000000008</v>
      </c>
      <c r="K359" s="311"/>
      <c r="L359" s="311">
        <f t="shared" ref="L359:O359" si="160">SUM(L349:L357)</f>
        <v>20.113411154289363</v>
      </c>
      <c r="M359" s="311">
        <f t="shared" si="160"/>
        <v>16.100344177336769</v>
      </c>
      <c r="N359" s="311">
        <f t="shared" si="160"/>
        <v>4.1182446683738947</v>
      </c>
      <c r="O359" s="311">
        <f t="shared" si="160"/>
        <v>40.332000000000015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0.3682203997957379</v>
      </c>
      <c r="C366" s="302">
        <v>0.10390331764172751</v>
      </c>
      <c r="D366" s="302">
        <v>0.28826203513988352</v>
      </c>
      <c r="E366" s="302">
        <f>SUM(B366:D366)</f>
        <v>0.76038575257734897</v>
      </c>
      <c r="F366" s="303"/>
      <c r="G366" s="302">
        <v>0.37198237361234121</v>
      </c>
      <c r="H366" s="302">
        <v>0.14846023129960928</v>
      </c>
      <c r="I366" s="302">
        <v>0.26473173181229426</v>
      </c>
      <c r="J366" s="302">
        <f>SUM(G366:I366)</f>
        <v>0.78517433672424475</v>
      </c>
      <c r="K366" s="303"/>
      <c r="L366" s="302">
        <v>0.51468846894456388</v>
      </c>
      <c r="M366" s="302">
        <v>0.27078335702579215</v>
      </c>
      <c r="N366" s="302">
        <v>0.40710632119128587</v>
      </c>
      <c r="O366" s="302">
        <f>SUM(L366:N366)</f>
        <v>1.1925781471616419</v>
      </c>
    </row>
    <row r="367" spans="1:15" s="236" customFormat="1" x14ac:dyDescent="0.2">
      <c r="A367" s="237" t="str">
        <f>name!E$5</f>
        <v>Professional occupations</v>
      </c>
      <c r="B367" s="302">
        <v>0.52972286993624729</v>
      </c>
      <c r="C367" s="302">
        <v>0.27429039787623888</v>
      </c>
      <c r="D367" s="302">
        <v>0.57165860777837207</v>
      </c>
      <c r="E367" s="302">
        <f t="shared" ref="E367:E374" si="161">SUM(B367:D367)</f>
        <v>1.3756718755908581</v>
      </c>
      <c r="F367" s="303"/>
      <c r="G367" s="302">
        <v>0.5487837441834067</v>
      </c>
      <c r="H367" s="302">
        <v>0.38395787555645761</v>
      </c>
      <c r="I367" s="302">
        <v>0.48099151384245376</v>
      </c>
      <c r="J367" s="302">
        <f t="shared" ref="J367:J369" si="162">SUM(G367:I367)</f>
        <v>1.4137331335823182</v>
      </c>
      <c r="K367" s="303"/>
      <c r="L367" s="302">
        <v>0.89562035057384981</v>
      </c>
      <c r="M367" s="302">
        <v>0.79529937233533454</v>
      </c>
      <c r="N367" s="302">
        <v>0.67290809384783901</v>
      </c>
      <c r="O367" s="302">
        <f t="shared" ref="O367:O374" si="163">SUM(L367:N367)</f>
        <v>2.3638278167570235</v>
      </c>
    </row>
    <row r="368" spans="1:15" s="236" customFormat="1" x14ac:dyDescent="0.2">
      <c r="A368" s="237" t="str">
        <f>name!E$6</f>
        <v>Associate professional occupations</v>
      </c>
      <c r="B368" s="302">
        <v>0.55909066083956527</v>
      </c>
      <c r="C368" s="302">
        <v>0.54672920698841743</v>
      </c>
      <c r="D368" s="302">
        <v>1.9072544483882379</v>
      </c>
      <c r="E368" s="302">
        <f t="shared" si="161"/>
        <v>3.0130743162162208</v>
      </c>
      <c r="F368" s="303"/>
      <c r="G368" s="302">
        <v>0.55536250645403973</v>
      </c>
      <c r="H368" s="302">
        <v>0.61061387916861287</v>
      </c>
      <c r="I368" s="302">
        <v>1.6422023155754828</v>
      </c>
      <c r="J368" s="302">
        <f t="shared" si="162"/>
        <v>2.8081787011981354</v>
      </c>
      <c r="K368" s="303"/>
      <c r="L368" s="302">
        <v>0.71414614833537982</v>
      </c>
      <c r="M368" s="302">
        <v>0.91215644601802792</v>
      </c>
      <c r="N368" s="302">
        <v>2.2897711510847754</v>
      </c>
      <c r="O368" s="302">
        <f t="shared" si="163"/>
        <v>3.9160737454381831</v>
      </c>
    </row>
    <row r="369" spans="1:15" s="236" customFormat="1" x14ac:dyDescent="0.2">
      <c r="A369" s="237" t="str">
        <f>name!E$7</f>
        <v>Administrative and secretarial occupations</v>
      </c>
      <c r="B369" s="302">
        <v>0.31378408271219971</v>
      </c>
      <c r="C369" s="302">
        <v>0.56787247309527056</v>
      </c>
      <c r="D369" s="302">
        <v>5.6655324510332422E-2</v>
      </c>
      <c r="E369" s="302">
        <f t="shared" si="161"/>
        <v>0.93831188031780266</v>
      </c>
      <c r="F369" s="303"/>
      <c r="G369" s="302">
        <v>0.21898309204177968</v>
      </c>
      <c r="H369" s="302">
        <v>0.51424687887036069</v>
      </c>
      <c r="I369" s="302">
        <v>4.1194875539840123E-2</v>
      </c>
      <c r="J369" s="302">
        <f t="shared" si="162"/>
        <v>0.77442484645198051</v>
      </c>
      <c r="K369" s="303"/>
      <c r="L369" s="302">
        <v>0.29143904829470418</v>
      </c>
      <c r="M369" s="302">
        <v>0.60541678322168446</v>
      </c>
      <c r="N369" s="302">
        <v>5.1899437802257864E-2</v>
      </c>
      <c r="O369" s="302">
        <f t="shared" si="163"/>
        <v>0.94875526931864651</v>
      </c>
    </row>
    <row r="370" spans="1:15" s="236" customFormat="1" x14ac:dyDescent="0.2">
      <c r="A370" s="237" t="str">
        <f>name!E$8</f>
        <v>Skilled trades occupations</v>
      </c>
      <c r="B370" s="302">
        <v>0.31810229076975838</v>
      </c>
      <c r="C370" s="302">
        <v>0.13178257796295045</v>
      </c>
      <c r="D370" s="302">
        <v>0.33429896057447345</v>
      </c>
      <c r="E370" s="302">
        <f t="shared" si="161"/>
        <v>0.78418382930718233</v>
      </c>
      <c r="F370" s="303"/>
      <c r="G370" s="302">
        <v>0.2832776048866561</v>
      </c>
      <c r="H370" s="302">
        <v>0.11061738151589082</v>
      </c>
      <c r="I370" s="302">
        <v>0.24227024093352698</v>
      </c>
      <c r="J370" s="302">
        <f>SUM(G370:I370)</f>
        <v>0.63616522733607395</v>
      </c>
      <c r="K370" s="303"/>
      <c r="L370" s="302">
        <v>0.32077366631330284</v>
      </c>
      <c r="M370" s="302">
        <v>0.21649719704878106</v>
      </c>
      <c r="N370" s="302">
        <v>0.34901031312579578</v>
      </c>
      <c r="O370" s="302">
        <f t="shared" si="163"/>
        <v>0.88628117648787974</v>
      </c>
    </row>
    <row r="371" spans="1:15" s="236" customFormat="1" x14ac:dyDescent="0.2">
      <c r="A371" s="237" t="str">
        <f>name!E$9</f>
        <v>Caring, leisure and other service occupations</v>
      </c>
      <c r="B371" s="302">
        <v>0.38654821155978214</v>
      </c>
      <c r="C371" s="302">
        <v>0.56160861588217492</v>
      </c>
      <c r="D371" s="302">
        <v>0.12332227659483661</v>
      </c>
      <c r="E371" s="302">
        <f t="shared" si="161"/>
        <v>1.0714791040367937</v>
      </c>
      <c r="F371" s="303"/>
      <c r="G371" s="302">
        <v>0.29595041114664922</v>
      </c>
      <c r="H371" s="302">
        <v>0.48248392623745234</v>
      </c>
      <c r="I371" s="302">
        <v>0.12702505772343073</v>
      </c>
      <c r="J371" s="302">
        <f t="shared" ref="J371:J374" si="164">SUM(G371:I371)</f>
        <v>0.90545939510753237</v>
      </c>
      <c r="K371" s="303"/>
      <c r="L371" s="302">
        <v>0.35496462036741921</v>
      </c>
      <c r="M371" s="302">
        <v>0.65072786536019733</v>
      </c>
      <c r="N371" s="302">
        <v>0.18720751759914159</v>
      </c>
      <c r="O371" s="302">
        <f t="shared" si="163"/>
        <v>1.1929000033267583</v>
      </c>
    </row>
    <row r="372" spans="1:15" s="236" customFormat="1" x14ac:dyDescent="0.2">
      <c r="A372" s="237" t="str">
        <f>name!E$10</f>
        <v>Sales and customer service occupations</v>
      </c>
      <c r="B372" s="302">
        <v>0.13643994795545764</v>
      </c>
      <c r="C372" s="302">
        <v>0.21888885642799091</v>
      </c>
      <c r="D372" s="302">
        <v>6.6484417547803612E-2</v>
      </c>
      <c r="E372" s="302">
        <f t="shared" si="161"/>
        <v>0.42181322193125215</v>
      </c>
      <c r="F372" s="303"/>
      <c r="G372" s="302">
        <v>0.10545337867824157</v>
      </c>
      <c r="H372" s="302">
        <v>0.213671191106511</v>
      </c>
      <c r="I372" s="302">
        <v>4.3561079560542323E-2</v>
      </c>
      <c r="J372" s="302">
        <f t="shared" si="164"/>
        <v>0.3626856493452949</v>
      </c>
      <c r="K372" s="303"/>
      <c r="L372" s="302">
        <v>0.14977370474603482</v>
      </c>
      <c r="M372" s="302">
        <v>0.30354316080105587</v>
      </c>
      <c r="N372" s="302">
        <v>5.6389886025706798E-2</v>
      </c>
      <c r="O372" s="302">
        <f t="shared" si="163"/>
        <v>0.50970675157279755</v>
      </c>
    </row>
    <row r="373" spans="1:15" s="236" customFormat="1" x14ac:dyDescent="0.2">
      <c r="A373" s="237" t="str">
        <f>name!E$11</f>
        <v>Process, plant and machine operatives</v>
      </c>
      <c r="B373" s="302">
        <v>5.6656356754167157E-2</v>
      </c>
      <c r="C373" s="302">
        <v>4.4772181976217199E-2</v>
      </c>
      <c r="D373" s="302">
        <v>1.5446393918609108E-2</v>
      </c>
      <c r="E373" s="302">
        <f t="shared" si="161"/>
        <v>0.11687493264899346</v>
      </c>
      <c r="F373" s="303"/>
      <c r="G373" s="302">
        <v>4.748994801078453E-2</v>
      </c>
      <c r="H373" s="302">
        <v>4.4073003476037605E-2</v>
      </c>
      <c r="I373" s="302">
        <v>1.2704887882438509E-2</v>
      </c>
      <c r="J373" s="302">
        <f t="shared" si="164"/>
        <v>0.10426783936926065</v>
      </c>
      <c r="K373" s="303"/>
      <c r="L373" s="302">
        <v>5.4464973366016169E-2</v>
      </c>
      <c r="M373" s="302">
        <v>8.0354632934672196E-2</v>
      </c>
      <c r="N373" s="302">
        <v>1.9119289242598959E-2</v>
      </c>
      <c r="O373" s="302">
        <f t="shared" si="163"/>
        <v>0.15393889554328732</v>
      </c>
    </row>
    <row r="374" spans="1:15" s="236" customFormat="1" x14ac:dyDescent="0.2">
      <c r="A374" s="237" t="str">
        <f>name!E$12</f>
        <v>Elementary occupations</v>
      </c>
      <c r="B374" s="302">
        <v>0.17617309047845645</v>
      </c>
      <c r="C374" s="302">
        <v>0.87906715191597951</v>
      </c>
      <c r="D374" s="302">
        <v>4.0964844979116191E-2</v>
      </c>
      <c r="E374" s="302">
        <f t="shared" si="161"/>
        <v>1.0962050873735523</v>
      </c>
      <c r="F374" s="303"/>
      <c r="G374" s="302">
        <v>0.1398323068894459</v>
      </c>
      <c r="H374" s="302">
        <v>0.69651059510884961</v>
      </c>
      <c r="I374" s="302">
        <v>2.4567968886870972E-2</v>
      </c>
      <c r="J374" s="302">
        <f t="shared" si="164"/>
        <v>0.86091087088516649</v>
      </c>
      <c r="K374" s="303"/>
      <c r="L374" s="302">
        <v>0.16744333771091519</v>
      </c>
      <c r="M374" s="302">
        <v>0.77205581553815772</v>
      </c>
      <c r="N374" s="302">
        <v>4.4439041144706024E-2</v>
      </c>
      <c r="O374" s="302">
        <f t="shared" si="163"/>
        <v>0.98393819439377883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2.8447379108013719</v>
      </c>
      <c r="C376" s="311">
        <f t="shared" ref="C376:E376" si="165">SUM(C366:C374)</f>
        <v>3.3289147797669671</v>
      </c>
      <c r="D376" s="311">
        <f t="shared" si="165"/>
        <v>3.4043473094316647</v>
      </c>
      <c r="E376" s="311">
        <f t="shared" si="165"/>
        <v>9.578000000000003</v>
      </c>
      <c r="F376" s="311"/>
      <c r="G376" s="311">
        <f t="shared" ref="G376:J376" si="166">SUM(G366:G374)</f>
        <v>2.5671153659033448</v>
      </c>
      <c r="H376" s="311">
        <f t="shared" si="166"/>
        <v>3.2046349623397825</v>
      </c>
      <c r="I376" s="311">
        <f t="shared" si="166"/>
        <v>2.8792496717568801</v>
      </c>
      <c r="J376" s="311">
        <f t="shared" si="166"/>
        <v>8.6510000000000051</v>
      </c>
      <c r="K376" s="311"/>
      <c r="L376" s="311">
        <f t="shared" ref="L376:O376" si="167">SUM(L366:L374)</f>
        <v>3.463314318652186</v>
      </c>
      <c r="M376" s="311">
        <f t="shared" si="167"/>
        <v>4.6068346302837035</v>
      </c>
      <c r="N376" s="311">
        <f t="shared" si="167"/>
        <v>4.0778510510641066</v>
      </c>
      <c r="O376" s="311">
        <f t="shared" si="167"/>
        <v>12.147999999999998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0.243389597986892</v>
      </c>
      <c r="C383" s="302">
        <v>5.3729013491912309E-2</v>
      </c>
      <c r="D383" s="302">
        <v>0.35350282675901334</v>
      </c>
      <c r="E383" s="302">
        <f>SUM(B383:D383)</f>
        <v>0.65062143823781771</v>
      </c>
      <c r="F383" s="303"/>
      <c r="G383" s="302">
        <v>0.27999675709896804</v>
      </c>
      <c r="H383" s="302">
        <v>8.8289424494175248E-2</v>
      </c>
      <c r="I383" s="302">
        <v>0.53200239359463697</v>
      </c>
      <c r="J383" s="302">
        <f>SUM(G383:I383)</f>
        <v>0.90028857518778027</v>
      </c>
      <c r="K383" s="303"/>
      <c r="L383" s="302">
        <v>0.3017393101003375</v>
      </c>
      <c r="M383" s="302">
        <v>0.11166313379096872</v>
      </c>
      <c r="N383" s="302">
        <v>0.62122701075815656</v>
      </c>
      <c r="O383" s="302">
        <f>SUM(L383:N383)</f>
        <v>1.0346294546494628</v>
      </c>
    </row>
    <row r="384" spans="1:15" s="236" customFormat="1" x14ac:dyDescent="0.2">
      <c r="A384" s="237" t="str">
        <f>name!E$5</f>
        <v>Professional occupations</v>
      </c>
      <c r="B384" s="302">
        <v>0.58032258364725042</v>
      </c>
      <c r="C384" s="302">
        <v>0.26898839257812168</v>
      </c>
      <c r="D384" s="302">
        <v>0.43668615755559725</v>
      </c>
      <c r="E384" s="302">
        <f t="shared" ref="E384:E391" si="168">SUM(B384:D384)</f>
        <v>1.2859971337809695</v>
      </c>
      <c r="F384" s="303"/>
      <c r="G384" s="302">
        <v>0.70418331022364056</v>
      </c>
      <c r="H384" s="302">
        <v>0.36336925210748588</v>
      </c>
      <c r="I384" s="302">
        <v>0.53030780478655359</v>
      </c>
      <c r="J384" s="302">
        <f t="shared" ref="J384:J386" si="169">SUM(G384:I384)</f>
        <v>1.5978603671176801</v>
      </c>
      <c r="K384" s="303"/>
      <c r="L384" s="302">
        <v>0.8530050409021348</v>
      </c>
      <c r="M384" s="302">
        <v>0.47506629990969196</v>
      </c>
      <c r="N384" s="302">
        <v>0.55267450056328637</v>
      </c>
      <c r="O384" s="302">
        <f t="shared" ref="O384:O391" si="170">SUM(L384:N384)</f>
        <v>1.8807458413751132</v>
      </c>
    </row>
    <row r="385" spans="1:15" s="236" customFormat="1" x14ac:dyDescent="0.2">
      <c r="A385" s="237" t="str">
        <f>name!E$6</f>
        <v>Associate professional occupations</v>
      </c>
      <c r="B385" s="302">
        <v>0.28122329208411945</v>
      </c>
      <c r="C385" s="302">
        <v>0.23607650452836049</v>
      </c>
      <c r="D385" s="302">
        <v>0.38028862209109732</v>
      </c>
      <c r="E385" s="302">
        <f t="shared" si="168"/>
        <v>0.8975884187035772</v>
      </c>
      <c r="F385" s="303"/>
      <c r="G385" s="302">
        <v>0.31627804890728406</v>
      </c>
      <c r="H385" s="302">
        <v>0.27096976409657247</v>
      </c>
      <c r="I385" s="302">
        <v>0.43676697254410224</v>
      </c>
      <c r="J385" s="302">
        <f t="shared" si="169"/>
        <v>1.0240147855479589</v>
      </c>
      <c r="K385" s="303"/>
      <c r="L385" s="302">
        <v>0.39098607624219872</v>
      </c>
      <c r="M385" s="302">
        <v>0.33088376236509454</v>
      </c>
      <c r="N385" s="302">
        <v>0.43027182249213936</v>
      </c>
      <c r="O385" s="302">
        <f t="shared" si="170"/>
        <v>1.1521416610994326</v>
      </c>
    </row>
    <row r="386" spans="1:15" s="236" customFormat="1" x14ac:dyDescent="0.2">
      <c r="A386" s="237" t="str">
        <f>name!E$7</f>
        <v>Administrative and secretarial occupations</v>
      </c>
      <c r="B386" s="302">
        <v>0.22443285453201745</v>
      </c>
      <c r="C386" s="302">
        <v>0.36086375359747758</v>
      </c>
      <c r="D386" s="302">
        <v>0.10390603493046033</v>
      </c>
      <c r="E386" s="302">
        <f t="shared" si="168"/>
        <v>0.68920264305995538</v>
      </c>
      <c r="F386" s="303"/>
      <c r="G386" s="302">
        <v>0.20365850716471981</v>
      </c>
      <c r="H386" s="302">
        <v>0.28551885012961631</v>
      </c>
      <c r="I386" s="302">
        <v>0.10353912548021019</v>
      </c>
      <c r="J386" s="302">
        <f t="shared" si="169"/>
        <v>0.59271648277454625</v>
      </c>
      <c r="K386" s="303"/>
      <c r="L386" s="302">
        <v>0.19437127231600065</v>
      </c>
      <c r="M386" s="302">
        <v>0.30642192123319401</v>
      </c>
      <c r="N386" s="302">
        <v>7.2418206878098398E-2</v>
      </c>
      <c r="O386" s="302">
        <f t="shared" si="170"/>
        <v>0.57321140042729313</v>
      </c>
    </row>
    <row r="387" spans="1:15" s="236" customFormat="1" x14ac:dyDescent="0.2">
      <c r="A387" s="237" t="str">
        <f>name!E$8</f>
        <v>Skilled trades occupations</v>
      </c>
      <c r="B387" s="302">
        <v>0.11229884837926796</v>
      </c>
      <c r="C387" s="302">
        <v>4.5253766334368596E-2</v>
      </c>
      <c r="D387" s="302">
        <v>0.1609213573866865</v>
      </c>
      <c r="E387" s="302">
        <f t="shared" si="168"/>
        <v>0.31847397210032302</v>
      </c>
      <c r="F387" s="303"/>
      <c r="G387" s="302">
        <v>9.59527175588685E-2</v>
      </c>
      <c r="H387" s="302">
        <v>5.165992675239052E-2</v>
      </c>
      <c r="I387" s="302">
        <v>0.21295048616932474</v>
      </c>
      <c r="J387" s="302">
        <f>SUM(G387:I387)</f>
        <v>0.36056313048058375</v>
      </c>
      <c r="K387" s="303"/>
      <c r="L387" s="302">
        <v>0.10157708948551898</v>
      </c>
      <c r="M387" s="302">
        <v>6.0587962725550115E-2</v>
      </c>
      <c r="N387" s="302">
        <v>0.32282045563926104</v>
      </c>
      <c r="O387" s="302">
        <f t="shared" si="170"/>
        <v>0.48498550785033012</v>
      </c>
    </row>
    <row r="388" spans="1:15" s="236" customFormat="1" x14ac:dyDescent="0.2">
      <c r="A388" s="237" t="str">
        <f>name!E$9</f>
        <v>Caring, leisure and other service occupations</v>
      </c>
      <c r="B388" s="302">
        <v>0.87364174965331165</v>
      </c>
      <c r="C388" s="302">
        <v>0.63060816516285934</v>
      </c>
      <c r="D388" s="302">
        <v>0.76803818132379009</v>
      </c>
      <c r="E388" s="302">
        <f t="shared" si="168"/>
        <v>2.272288096139961</v>
      </c>
      <c r="F388" s="303"/>
      <c r="G388" s="302">
        <v>0.85536120533262505</v>
      </c>
      <c r="H388" s="302">
        <v>0.51810472419993325</v>
      </c>
      <c r="I388" s="302">
        <v>0.91891336486857333</v>
      </c>
      <c r="J388" s="302">
        <f t="shared" ref="J388:J391" si="171">SUM(G388:I388)</f>
        <v>2.2923792944011319</v>
      </c>
      <c r="K388" s="303"/>
      <c r="L388" s="302">
        <v>0.81451410603687668</v>
      </c>
      <c r="M388" s="302">
        <v>0.42616505490700024</v>
      </c>
      <c r="N388" s="302">
        <v>1.0736275460458407</v>
      </c>
      <c r="O388" s="302">
        <f t="shared" si="170"/>
        <v>2.3143067069897176</v>
      </c>
    </row>
    <row r="389" spans="1:15" s="236" customFormat="1" x14ac:dyDescent="0.2">
      <c r="A389" s="237" t="str">
        <f>name!E$10</f>
        <v>Sales and customer service occupations</v>
      </c>
      <c r="B389" s="302">
        <v>9.8080210290021161E-2</v>
      </c>
      <c r="C389" s="302">
        <v>8.3524250060221336E-2</v>
      </c>
      <c r="D389" s="302">
        <v>0.11330038024255673</v>
      </c>
      <c r="E389" s="302">
        <f t="shared" si="168"/>
        <v>0.2949048405927992</v>
      </c>
      <c r="F389" s="303"/>
      <c r="G389" s="302">
        <v>9.5638675329192693E-2</v>
      </c>
      <c r="H389" s="302">
        <v>0.15956174514159155</v>
      </c>
      <c r="I389" s="302">
        <v>0.12861968017346639</v>
      </c>
      <c r="J389" s="302">
        <f t="shared" si="171"/>
        <v>0.38382010064425065</v>
      </c>
      <c r="K389" s="303"/>
      <c r="L389" s="302">
        <v>9.0879848702874355E-2</v>
      </c>
      <c r="M389" s="302">
        <v>0.17097635319106139</v>
      </c>
      <c r="N389" s="302">
        <v>0.10524182698974721</v>
      </c>
      <c r="O389" s="302">
        <f t="shared" si="170"/>
        <v>0.36709802888368298</v>
      </c>
    </row>
    <row r="390" spans="1:15" s="236" customFormat="1" x14ac:dyDescent="0.2">
      <c r="A390" s="237" t="str">
        <f>name!E$11</f>
        <v>Process, plant and machine operatives</v>
      </c>
      <c r="B390" s="302">
        <v>0.10583271593995248</v>
      </c>
      <c r="C390" s="302">
        <v>8.1312492501125086E-2</v>
      </c>
      <c r="D390" s="302">
        <v>2.6544374632789292E-2</v>
      </c>
      <c r="E390" s="302">
        <f t="shared" si="168"/>
        <v>0.21368958307386687</v>
      </c>
      <c r="F390" s="303"/>
      <c r="G390" s="302">
        <v>9.3408457711973994E-2</v>
      </c>
      <c r="H390" s="302">
        <v>0.10568423391912589</v>
      </c>
      <c r="I390" s="302">
        <v>3.5240508651450973E-2</v>
      </c>
      <c r="J390" s="302">
        <f t="shared" si="171"/>
        <v>0.23433320028255086</v>
      </c>
      <c r="K390" s="303"/>
      <c r="L390" s="302">
        <v>0.10123553988869927</v>
      </c>
      <c r="M390" s="302">
        <v>0.16934128866643977</v>
      </c>
      <c r="N390" s="302">
        <v>2.9801896600515663E-2</v>
      </c>
      <c r="O390" s="302">
        <f t="shared" si="170"/>
        <v>0.30037872515565472</v>
      </c>
    </row>
    <row r="391" spans="1:15" s="236" customFormat="1" x14ac:dyDescent="0.2">
      <c r="A391" s="237" t="str">
        <f>name!E$12</f>
        <v>Elementary occupations</v>
      </c>
      <c r="B391" s="302">
        <v>0.17822324649317012</v>
      </c>
      <c r="C391" s="302">
        <v>0.37476401602667708</v>
      </c>
      <c r="D391" s="302">
        <v>0.11324661179087515</v>
      </c>
      <c r="E391" s="302">
        <f t="shared" si="168"/>
        <v>0.66623387431072234</v>
      </c>
      <c r="F391" s="303"/>
      <c r="G391" s="302">
        <v>0.16782282051057026</v>
      </c>
      <c r="H391" s="302">
        <v>0.32770825459465219</v>
      </c>
      <c r="I391" s="302">
        <v>9.6492988458308199E-2</v>
      </c>
      <c r="J391" s="302">
        <f t="shared" si="171"/>
        <v>0.59202406356353066</v>
      </c>
      <c r="K391" s="303"/>
      <c r="L391" s="302">
        <v>0.20612103721137967</v>
      </c>
      <c r="M391" s="302">
        <v>0.21805988625843656</v>
      </c>
      <c r="N391" s="302">
        <v>8.2321750099492608E-2</v>
      </c>
      <c r="O391" s="302">
        <f t="shared" si="170"/>
        <v>0.50650267356930878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2.6974450990060026</v>
      </c>
      <c r="C393" s="311">
        <f t="shared" ref="C393:E393" si="172">SUM(C383:C391)</f>
        <v>2.1351203542811237</v>
      </c>
      <c r="D393" s="311">
        <f t="shared" si="172"/>
        <v>2.4564345467128659</v>
      </c>
      <c r="E393" s="311">
        <f t="shared" si="172"/>
        <v>7.2889999999999935</v>
      </c>
      <c r="F393" s="311"/>
      <c r="G393" s="311">
        <f t="shared" ref="G393:J393" si="173">SUM(G383:G391)</f>
        <v>2.8123004998378431</v>
      </c>
      <c r="H393" s="311">
        <f t="shared" si="173"/>
        <v>2.1708661754355436</v>
      </c>
      <c r="I393" s="311">
        <f t="shared" si="173"/>
        <v>2.9948333247266268</v>
      </c>
      <c r="J393" s="311">
        <f t="shared" si="173"/>
        <v>7.9780000000000131</v>
      </c>
      <c r="K393" s="311"/>
      <c r="L393" s="311">
        <f t="shared" ref="L393:O393" si="174">SUM(L383:L391)</f>
        <v>3.0544293208860211</v>
      </c>
      <c r="M393" s="311">
        <f t="shared" si="174"/>
        <v>2.2691656630474371</v>
      </c>
      <c r="N393" s="311">
        <f t="shared" si="174"/>
        <v>3.2904050160665377</v>
      </c>
      <c r="O393" s="311">
        <f t="shared" si="174"/>
        <v>8.6139999999999954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Cornwall and the Isles of Scilly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Cornwall and the Isles of Scilly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Cornwall and the Isles of Scilly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26.228943806210427</v>
      </c>
      <c r="C8" s="11">
        <f t="array" ref="C8:C16">MMULT(aggregation!$B$13:$AA$21,'Occ T2'!C8:C33)</f>
        <v>30.444403512453722</v>
      </c>
      <c r="D8" s="11">
        <f t="array" ref="D8:D16">MMULT(aggregation!$B$13:$AA$21,'Occ T2'!D8:D33)</f>
        <v>31.18797979472712</v>
      </c>
      <c r="E8" s="11">
        <f t="array" ref="E8:E16">MMULT(aggregation!$B$13:$AA$21,'Occ T2'!E8:E33)</f>
        <v>30.536754977611693</v>
      </c>
      <c r="F8" s="11">
        <f t="array" ref="F8:F16">MMULT(aggregation!$B$13:$AA$21,'Occ T2'!F8:F33)</f>
        <v>34.313073295490454</v>
      </c>
      <c r="G8" s="11"/>
      <c r="H8" s="11">
        <f>F8-D8</f>
        <v>3.1250935007633345</v>
      </c>
      <c r="I8" s="11">
        <f t="array" ref="I8:I16">MMULT(aggregation!$B$13:$AA$21,'Occ T2'!I8:I33)</f>
        <v>16.887268757812759</v>
      </c>
      <c r="J8" s="11">
        <f>SUM(H8:I8)</f>
        <v>20.012362258576093</v>
      </c>
      <c r="L8" s="10" t="str">
        <f>name!E4</f>
        <v>Managers, directors and senior officials</v>
      </c>
      <c r="M8" s="11">
        <f t="array" ref="M8:M16">MMULT(aggregation!$B$13:$AA$21,'Occ T2'!M8:M33)</f>
        <v>17.608054994376563</v>
      </c>
      <c r="N8" s="11">
        <f t="array" ref="N8:N16">MMULT(aggregation!$B$13:$AA$21,'Occ T2'!N8:N33)</f>
        <v>19.825035857245418</v>
      </c>
      <c r="O8" s="11">
        <f t="array" ref="O8:O16">MMULT(aggregation!$B$13:$AA$21,'Occ T2'!O8:O33)</f>
        <v>19.65911821394565</v>
      </c>
      <c r="P8" s="11">
        <f t="array" ref="P8:P16">MMULT(aggregation!$B$13:$AA$21,'Occ T2'!P8:P33)</f>
        <v>19.172823001897079</v>
      </c>
      <c r="Q8" s="11">
        <f t="array" ref="Q8:Q16">MMULT(aggregation!$B$13:$AA$21,'Occ T2'!Q8:Q33)</f>
        <v>21.271729355886144</v>
      </c>
      <c r="R8" s="11"/>
      <c r="S8" s="11">
        <f>Q8-O8</f>
        <v>1.6126111419404943</v>
      </c>
      <c r="T8" s="11">
        <f t="array" ref="T8:T16">MMULT(aggregation!$B$13:$AA$21,'Occ T2'!T8:T33)</f>
        <v>9.6206919088795004</v>
      </c>
      <c r="U8" s="11">
        <f>SUM(S8:T8)</f>
        <v>11.233303050819995</v>
      </c>
      <c r="W8" s="10" t="str">
        <f>name!E4</f>
        <v>Managers, directors and senior officials</v>
      </c>
      <c r="X8" s="11">
        <f t="array" ref="X8:X16">MMULT(aggregation!$B$13:$AA$21,'Occ T2'!X8:X33)</f>
        <v>8.62088881183384</v>
      </c>
      <c r="Y8" s="11">
        <f t="array" ref="Y8:Y16">MMULT(aggregation!$B$13:$AA$21,'Occ T2'!Y8:Y33)</f>
        <v>10.619367655208327</v>
      </c>
      <c r="Z8" s="11">
        <f t="array" ref="Z8:Z16">MMULT(aggregation!$B$13:$AA$21,'Occ T2'!Z8:Z33)</f>
        <v>11.528861580781474</v>
      </c>
      <c r="AA8" s="11">
        <f t="array" ref="AA8:AA16">MMULT(aggregation!$B$13:$AA$21,'Occ T2'!AA8:AA33)</f>
        <v>11.363931975714618</v>
      </c>
      <c r="AB8" s="11">
        <f t="array" ref="AB8:AB16">MMULT(aggregation!$B$13:$AA$21,'Occ T2'!AB8:AB33)</f>
        <v>13.041343939604278</v>
      </c>
      <c r="AC8" s="11"/>
      <c r="AD8" s="11">
        <f>AB8-Z8</f>
        <v>1.5124823588228047</v>
      </c>
      <c r="AE8" s="11">
        <f t="array" ref="AE8:AE16">MMULT(aggregation!$B$13:$AA$21,'Occ T2'!AE8:AE33)</f>
        <v>7.2665768489332621</v>
      </c>
      <c r="AF8" s="11">
        <f>SUM(AD8:AE8)</f>
        <v>8.7790592077560667</v>
      </c>
    </row>
    <row r="9" spans="1:32" x14ac:dyDescent="0.2">
      <c r="A9" t="str">
        <f>name!E5</f>
        <v>Professional occupations</v>
      </c>
      <c r="B9" s="11">
        <v>48.024344080285104</v>
      </c>
      <c r="C9" s="11">
        <v>53.026949080149734</v>
      </c>
      <c r="D9" s="11">
        <v>54.746028816591192</v>
      </c>
      <c r="E9" s="11">
        <v>59.432518219773343</v>
      </c>
      <c r="F9" s="11">
        <v>67.213699144880096</v>
      </c>
      <c r="G9" s="11"/>
      <c r="H9" s="11">
        <f t="shared" ref="H9:H16" si="0">F9-D9</f>
        <v>12.467670328288904</v>
      </c>
      <c r="I9" s="11">
        <v>28.389628197971682</v>
      </c>
      <c r="J9" s="11">
        <f t="shared" ref="J9:J15" si="1">SUM(H9:I9)</f>
        <v>40.857298526260585</v>
      </c>
      <c r="L9" s="10" t="str">
        <f>name!E5</f>
        <v>Professional occupations</v>
      </c>
      <c r="M9" s="11">
        <v>24.722447871410203</v>
      </c>
      <c r="N9" s="11">
        <v>26.567434041337108</v>
      </c>
      <c r="O9" s="11">
        <v>27.198481400745877</v>
      </c>
      <c r="P9" s="11">
        <v>30.382891710325648</v>
      </c>
      <c r="Q9" s="11">
        <v>34.110173535044694</v>
      </c>
      <c r="R9" s="11"/>
      <c r="S9" s="11">
        <f t="shared" ref="S9:S16" si="2">Q9-O9</f>
        <v>6.9116921342988178</v>
      </c>
      <c r="T9" s="11">
        <v>11.681227018244794</v>
      </c>
      <c r="U9" s="11">
        <f t="shared" ref="U9:U12" si="3">SUM(S9:T9)</f>
        <v>18.592919152543612</v>
      </c>
      <c r="W9" s="10" t="str">
        <f>name!E5</f>
        <v>Professional occupations</v>
      </c>
      <c r="X9" s="11">
        <v>23.301896208874894</v>
      </c>
      <c r="Y9" s="11">
        <v>26.459515038812604</v>
      </c>
      <c r="Z9" s="11">
        <v>27.547547415845308</v>
      </c>
      <c r="AA9" s="11">
        <v>29.049626509447712</v>
      </c>
      <c r="AB9" s="11">
        <v>33.103525609835394</v>
      </c>
      <c r="AC9" s="11"/>
      <c r="AD9" s="11">
        <f t="shared" ref="AD9:AD16" si="4">AB9-Z9</f>
        <v>5.5559781939900859</v>
      </c>
      <c r="AE9" s="11">
        <v>16.708401179726888</v>
      </c>
      <c r="AF9" s="11">
        <f t="shared" ref="AF9:AF12" si="5">SUM(AD9:AE9)</f>
        <v>22.264379373716974</v>
      </c>
    </row>
    <row r="10" spans="1:32" x14ac:dyDescent="0.2">
      <c r="A10" t="str">
        <f>name!E6</f>
        <v>Associate professional occupations</v>
      </c>
      <c r="B10" s="11">
        <v>29.015030828321244</v>
      </c>
      <c r="C10" s="11">
        <v>31.030437640224655</v>
      </c>
      <c r="D10" s="11">
        <v>32.03669043570109</v>
      </c>
      <c r="E10" s="11">
        <v>35.11072307453199</v>
      </c>
      <c r="F10" s="11">
        <v>39.451624147920256</v>
      </c>
      <c r="G10" s="11"/>
      <c r="H10" s="11">
        <f t="shared" si="0"/>
        <v>7.4149337122191668</v>
      </c>
      <c r="I10" s="11">
        <v>17.256001182334671</v>
      </c>
      <c r="J10" s="11">
        <f t="shared" si="1"/>
        <v>24.670934894553838</v>
      </c>
      <c r="L10" s="10" t="str">
        <f>name!E6</f>
        <v>Associate professional occupations</v>
      </c>
      <c r="M10" s="11">
        <v>15.052425440281883</v>
      </c>
      <c r="N10" s="11">
        <v>15.557981479519917</v>
      </c>
      <c r="O10" s="11">
        <v>15.975570433514925</v>
      </c>
      <c r="P10" s="11">
        <v>15.940667771248004</v>
      </c>
      <c r="Q10" s="11">
        <v>17.033709770902018</v>
      </c>
      <c r="R10" s="11"/>
      <c r="S10" s="11">
        <f t="shared" si="2"/>
        <v>1.0581393373870931</v>
      </c>
      <c r="T10" s="11">
        <v>6.2505719057297551</v>
      </c>
      <c r="U10" s="11">
        <f t="shared" si="3"/>
        <v>7.3087112431168482</v>
      </c>
      <c r="W10" s="10" t="str">
        <f>name!E6</f>
        <v>Associate professional occupations</v>
      </c>
      <c r="X10" s="11">
        <v>13.962605388039375</v>
      </c>
      <c r="Y10" s="11">
        <v>15.472456160704745</v>
      </c>
      <c r="Z10" s="11">
        <v>16.061120002186179</v>
      </c>
      <c r="AA10" s="11">
        <v>19.170055303283981</v>
      </c>
      <c r="AB10" s="11">
        <v>22.417914377018207</v>
      </c>
      <c r="AC10" s="11"/>
      <c r="AD10" s="11">
        <f t="shared" si="4"/>
        <v>6.3567943748320275</v>
      </c>
      <c r="AE10" s="11">
        <v>11.005429276604914</v>
      </c>
      <c r="AF10" s="11">
        <f t="shared" si="5"/>
        <v>17.362223651436942</v>
      </c>
    </row>
    <row r="11" spans="1:32" x14ac:dyDescent="0.2">
      <c r="A11" t="str">
        <f>name!E7</f>
        <v>Administrative and secretarial occupations</v>
      </c>
      <c r="B11" s="11">
        <v>25.32282838210514</v>
      </c>
      <c r="C11" s="11">
        <v>24.484174545986203</v>
      </c>
      <c r="D11" s="11">
        <v>25.082987117519881</v>
      </c>
      <c r="E11" s="11">
        <v>25.609661318975057</v>
      </c>
      <c r="F11" s="11">
        <v>25.101715766480346</v>
      </c>
      <c r="G11" s="11"/>
      <c r="H11" s="11">
        <f t="shared" si="0"/>
        <v>1.8728648960465222E-2</v>
      </c>
      <c r="I11" s="11">
        <v>12.921358187700365</v>
      </c>
      <c r="J11" s="11">
        <f t="shared" si="1"/>
        <v>12.94008683666083</v>
      </c>
      <c r="L11" s="10" t="str">
        <f>name!E7</f>
        <v>Administrative and secretarial occupations</v>
      </c>
      <c r="M11" s="11">
        <v>5.8271361479022996</v>
      </c>
      <c r="N11" s="11">
        <v>5.2050930997842562</v>
      </c>
      <c r="O11" s="11">
        <v>6.0329240235979604</v>
      </c>
      <c r="P11" s="11">
        <v>6.4329940473871501</v>
      </c>
      <c r="Q11" s="11">
        <v>7.1780353184175398</v>
      </c>
      <c r="R11" s="11"/>
      <c r="S11" s="11">
        <f t="shared" si="2"/>
        <v>1.1451112948195794</v>
      </c>
      <c r="T11" s="11">
        <v>2.453810148374501</v>
      </c>
      <c r="U11" s="11">
        <f t="shared" si="3"/>
        <v>3.5989214431940804</v>
      </c>
      <c r="W11" s="10" t="str">
        <f>name!E7</f>
        <v>Administrative and secretarial occupations</v>
      </c>
      <c r="X11" s="11">
        <v>19.495692234202835</v>
      </c>
      <c r="Y11" s="11">
        <v>19.279081446201932</v>
      </c>
      <c r="Z11" s="11">
        <v>19.050063093921935</v>
      </c>
      <c r="AA11" s="11">
        <v>19.176667271587874</v>
      </c>
      <c r="AB11" s="11">
        <v>17.923680448062822</v>
      </c>
      <c r="AC11" s="11"/>
      <c r="AD11" s="11">
        <f t="shared" si="4"/>
        <v>-1.1263826458591133</v>
      </c>
      <c r="AE11" s="11">
        <v>10.467548039325862</v>
      </c>
      <c r="AF11" s="11">
        <f t="shared" si="5"/>
        <v>9.3411653934667491</v>
      </c>
    </row>
    <row r="12" spans="1:32" x14ac:dyDescent="0.2">
      <c r="A12" t="str">
        <f>name!E8</f>
        <v>Skilled trades occupations</v>
      </c>
      <c r="B12" s="11">
        <v>33.938416783715695</v>
      </c>
      <c r="C12" s="11">
        <v>32.97992265298813</v>
      </c>
      <c r="D12" s="11">
        <v>29.995939040132548</v>
      </c>
      <c r="E12" s="11">
        <v>30.522394633278878</v>
      </c>
      <c r="F12" s="11">
        <v>30.178617761142768</v>
      </c>
      <c r="G12" s="11"/>
      <c r="H12" s="11">
        <f t="shared" si="0"/>
        <v>0.18267872101021965</v>
      </c>
      <c r="I12" s="11">
        <v>13.123894709538895</v>
      </c>
      <c r="J12" s="11">
        <f t="shared" si="1"/>
        <v>13.306573430549115</v>
      </c>
      <c r="L12" s="10" t="str">
        <f>name!E8</f>
        <v>Skilled trades occupations</v>
      </c>
      <c r="M12" s="11">
        <v>30.396276848335276</v>
      </c>
      <c r="N12" s="11">
        <v>29.216049840739394</v>
      </c>
      <c r="O12" s="11">
        <v>26.053999993754701</v>
      </c>
      <c r="P12" s="11">
        <v>26.304483724237553</v>
      </c>
      <c r="Q12" s="11">
        <v>25.570109946820128</v>
      </c>
      <c r="R12" s="11"/>
      <c r="S12" s="11">
        <f t="shared" si="2"/>
        <v>-0.48389004693457238</v>
      </c>
      <c r="T12" s="11">
        <v>10.57333990916355</v>
      </c>
      <c r="U12" s="11">
        <f t="shared" si="3"/>
        <v>10.089449862228978</v>
      </c>
      <c r="W12" s="10" t="str">
        <f>name!E8</f>
        <v>Skilled trades occupations</v>
      </c>
      <c r="X12" s="11">
        <v>3.5421399353804519</v>
      </c>
      <c r="Y12" s="11">
        <v>3.7638728122487217</v>
      </c>
      <c r="Z12" s="11">
        <v>3.9419390463778639</v>
      </c>
      <c r="AA12" s="11">
        <v>4.2179109090412901</v>
      </c>
      <c r="AB12" s="11">
        <v>4.6085078143226417</v>
      </c>
      <c r="AC12" s="11"/>
      <c r="AD12" s="11">
        <f t="shared" si="4"/>
        <v>0.66656876794477782</v>
      </c>
      <c r="AE12" s="11">
        <v>2.5505548003753455</v>
      </c>
      <c r="AF12" s="11">
        <f t="shared" si="5"/>
        <v>3.2171235683201234</v>
      </c>
    </row>
    <row r="13" spans="1:32" x14ac:dyDescent="0.2">
      <c r="A13" t="str">
        <f>name!E9</f>
        <v>Caring, leisure and other service occupations</v>
      </c>
      <c r="B13" s="11">
        <v>26.920847571019245</v>
      </c>
      <c r="C13" s="11">
        <v>27.301944318075151</v>
      </c>
      <c r="D13" s="11">
        <v>25.424105025932807</v>
      </c>
      <c r="E13" s="11">
        <v>26.270546647290836</v>
      </c>
      <c r="F13" s="11">
        <v>28.574051143658696</v>
      </c>
      <c r="G13" s="11"/>
      <c r="H13" s="11">
        <f t="shared" si="0"/>
        <v>3.1499461177258894</v>
      </c>
      <c r="I13" s="11">
        <v>14.77606206954467</v>
      </c>
      <c r="J13" s="11">
        <f>SUM(H13:I13)</f>
        <v>17.926008187270561</v>
      </c>
      <c r="L13" s="10" t="str">
        <f>name!E9</f>
        <v>Caring, leisure and other service occupations</v>
      </c>
      <c r="M13" s="11">
        <v>3.8246926650215043</v>
      </c>
      <c r="N13" s="11">
        <v>3.9153617254538937</v>
      </c>
      <c r="O13" s="11">
        <v>3.9160980969816723</v>
      </c>
      <c r="P13" s="11">
        <v>4.3337028772189861</v>
      </c>
      <c r="Q13" s="11">
        <v>5.1211570421211352</v>
      </c>
      <c r="R13" s="11"/>
      <c r="S13" s="11">
        <f t="shared" si="2"/>
        <v>1.2050589451394629</v>
      </c>
      <c r="T13" s="11">
        <v>1.9905899676431542</v>
      </c>
      <c r="U13" s="11">
        <f>SUM(S13:T13)</f>
        <v>3.1956489127826169</v>
      </c>
      <c r="W13" s="10" t="str">
        <f>name!E9</f>
        <v>Caring, leisure and other service occupations</v>
      </c>
      <c r="X13" s="11">
        <v>23.096154905997757</v>
      </c>
      <c r="Y13" s="11">
        <v>23.386582592621245</v>
      </c>
      <c r="Z13" s="11">
        <v>21.508006928951129</v>
      </c>
      <c r="AA13" s="11">
        <v>21.93684377007186</v>
      </c>
      <c r="AB13" s="11">
        <v>23.452894101537566</v>
      </c>
      <c r="AC13" s="11"/>
      <c r="AD13" s="11">
        <f t="shared" si="4"/>
        <v>1.9448871725864372</v>
      </c>
      <c r="AE13" s="11">
        <v>12.785472101901515</v>
      </c>
      <c r="AF13" s="11">
        <f>SUM(AD13:AE13)</f>
        <v>14.730359274487952</v>
      </c>
    </row>
    <row r="14" spans="1:32" x14ac:dyDescent="0.2">
      <c r="A14" t="str">
        <f>name!E10</f>
        <v>Sales and customer service occupations</v>
      </c>
      <c r="B14" s="11">
        <v>25.846458298889818</v>
      </c>
      <c r="C14" s="11">
        <v>25.368386567510175</v>
      </c>
      <c r="D14" s="11">
        <v>25.42982749191065</v>
      </c>
      <c r="E14" s="11">
        <v>26.18513256218576</v>
      </c>
      <c r="F14" s="11">
        <v>26.718898456849537</v>
      </c>
      <c r="G14" s="11"/>
      <c r="H14" s="11">
        <f t="shared" si="0"/>
        <v>1.2890709649388867</v>
      </c>
      <c r="I14" s="11">
        <v>12.186795326364043</v>
      </c>
      <c r="J14" s="11">
        <f t="shared" si="1"/>
        <v>13.47586629130293</v>
      </c>
      <c r="L14" s="10" t="str">
        <f>name!E10</f>
        <v>Sales and customer service occupations</v>
      </c>
      <c r="M14" s="11">
        <v>9.7432891270064097</v>
      </c>
      <c r="N14" s="11">
        <v>9.5443233846411175</v>
      </c>
      <c r="O14" s="11">
        <v>9.7667414831103745</v>
      </c>
      <c r="P14" s="11">
        <v>10.282295673889289</v>
      </c>
      <c r="Q14" s="11">
        <v>10.859572938441239</v>
      </c>
      <c r="R14" s="11"/>
      <c r="S14" s="11">
        <f t="shared" si="2"/>
        <v>1.0928314553308649</v>
      </c>
      <c r="T14" s="11">
        <v>3.5053552491761062</v>
      </c>
      <c r="U14" s="11">
        <f t="shared" ref="U14:U15" si="6">SUM(S14:T14)</f>
        <v>4.5981867045069711</v>
      </c>
      <c r="W14" s="10" t="str">
        <f>name!E10</f>
        <v>Sales and customer service occupations</v>
      </c>
      <c r="X14" s="11">
        <v>16.103169171883369</v>
      </c>
      <c r="Y14" s="11">
        <v>15.824063182869041</v>
      </c>
      <c r="Z14" s="11">
        <v>15.663086008800285</v>
      </c>
      <c r="AA14" s="11">
        <v>15.902836888296445</v>
      </c>
      <c r="AB14" s="11">
        <v>15.859325518408335</v>
      </c>
      <c r="AC14" s="11"/>
      <c r="AD14" s="11">
        <f t="shared" si="4"/>
        <v>0.19623950960805026</v>
      </c>
      <c r="AE14" s="11">
        <v>8.6814400771879381</v>
      </c>
      <c r="AF14" s="11">
        <f t="shared" ref="AF14:AF15" si="7">SUM(AD14:AE14)</f>
        <v>8.8776795867959883</v>
      </c>
    </row>
    <row r="15" spans="1:32" x14ac:dyDescent="0.2">
      <c r="A15" t="str">
        <f>name!E11</f>
        <v>Process, plant and machine operatives</v>
      </c>
      <c r="B15" s="11">
        <v>15.353547672596699</v>
      </c>
      <c r="C15" s="11">
        <v>14.753538057538458</v>
      </c>
      <c r="D15" s="11">
        <v>13.239654092285418</v>
      </c>
      <c r="E15" s="11">
        <v>13.718192392520315</v>
      </c>
      <c r="F15" s="11">
        <v>13.674917092245753</v>
      </c>
      <c r="G15" s="11"/>
      <c r="H15" s="11">
        <f t="shared" si="0"/>
        <v>0.4352629999603348</v>
      </c>
      <c r="I15" s="11">
        <v>6.3620314127795137</v>
      </c>
      <c r="J15" s="11">
        <f t="shared" si="1"/>
        <v>6.7972944127398485</v>
      </c>
      <c r="L15" s="10" t="str">
        <f>name!E11</f>
        <v>Process, plant and machine operatives</v>
      </c>
      <c r="M15" s="11">
        <v>13.26059584074159</v>
      </c>
      <c r="N15" s="11">
        <v>12.582462872682513</v>
      </c>
      <c r="O15" s="11">
        <v>11.348988642906569</v>
      </c>
      <c r="P15" s="11">
        <v>11.349156197204016</v>
      </c>
      <c r="Q15" s="11">
        <v>10.966284945843407</v>
      </c>
      <c r="R15" s="11"/>
      <c r="S15" s="11">
        <f t="shared" si="2"/>
        <v>-0.3827036970631621</v>
      </c>
      <c r="T15" s="11">
        <v>5.0758495913252517</v>
      </c>
      <c r="U15" s="11">
        <f t="shared" si="6"/>
        <v>4.6931458942620896</v>
      </c>
      <c r="W15" s="10" t="str">
        <f>name!E11</f>
        <v>Process, plant and machine operatives</v>
      </c>
      <c r="X15" s="11">
        <v>2.0929518318551064</v>
      </c>
      <c r="Y15" s="11">
        <v>2.1710751848559564</v>
      </c>
      <c r="Z15" s="11">
        <v>1.8906654493788602</v>
      </c>
      <c r="AA15" s="11">
        <v>2.3690361953162835</v>
      </c>
      <c r="AB15" s="11">
        <v>2.7086321464023424</v>
      </c>
      <c r="AC15" s="11"/>
      <c r="AD15" s="11">
        <f t="shared" si="4"/>
        <v>0.81796669702348224</v>
      </c>
      <c r="AE15" s="11">
        <v>1.2861818214542611</v>
      </c>
      <c r="AF15" s="11">
        <f t="shared" si="7"/>
        <v>2.1041485184777433</v>
      </c>
    </row>
    <row r="16" spans="1:32" x14ac:dyDescent="0.2">
      <c r="A16" t="str">
        <f>name!E12</f>
        <v>Elementary occupations</v>
      </c>
      <c r="B16" s="11">
        <v>33.67058257685656</v>
      </c>
      <c r="C16" s="11">
        <v>34.330243625073777</v>
      </c>
      <c r="D16" s="11">
        <v>31.927788185199109</v>
      </c>
      <c r="E16" s="11">
        <v>34.307076173831959</v>
      </c>
      <c r="F16" s="11">
        <v>34.618403191332128</v>
      </c>
      <c r="G16" s="11"/>
      <c r="H16" s="11">
        <f t="shared" si="0"/>
        <v>2.6906150061330187</v>
      </c>
      <c r="I16" s="11">
        <v>16.410630774985485</v>
      </c>
      <c r="J16" s="11">
        <f>SUM(H16:I16)</f>
        <v>19.101245781118504</v>
      </c>
      <c r="L16" s="10" t="str">
        <f>name!E12</f>
        <v>Elementary occupations</v>
      </c>
      <c r="M16" s="11">
        <v>17.508952511208168</v>
      </c>
      <c r="N16" s="11">
        <v>16.158371205570166</v>
      </c>
      <c r="O16" s="11">
        <v>15.9933978485009</v>
      </c>
      <c r="P16" s="11">
        <v>17.245574741951049</v>
      </c>
      <c r="Q16" s="11">
        <v>17.078323246540389</v>
      </c>
      <c r="R16" s="11"/>
      <c r="S16" s="11">
        <f t="shared" si="2"/>
        <v>1.0849253980394895</v>
      </c>
      <c r="T16" s="11">
        <v>6.4266385297748023</v>
      </c>
      <c r="U16" s="11">
        <f>SUM(S16:T16)</f>
        <v>7.5115639278142918</v>
      </c>
      <c r="W16" s="10" t="str">
        <f>name!E12</f>
        <v>Elementary occupations</v>
      </c>
      <c r="X16" s="11">
        <v>16.161630065648403</v>
      </c>
      <c r="Y16" s="11">
        <v>18.171872419503625</v>
      </c>
      <c r="Z16" s="11">
        <v>15.934390336698202</v>
      </c>
      <c r="AA16" s="11">
        <v>17.061501431880966</v>
      </c>
      <c r="AB16" s="11">
        <v>17.540079944791746</v>
      </c>
      <c r="AC16" s="11"/>
      <c r="AD16" s="11">
        <f t="shared" si="4"/>
        <v>1.6056896080935434</v>
      </c>
      <c r="AE16" s="11">
        <v>9.9839922452106791</v>
      </c>
      <c r="AF16" s="11">
        <f>SUM(AD16:AE16)</f>
        <v>11.589681853304223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264.32099999999991</v>
      </c>
      <c r="C18" s="34">
        <f>SUM(C8:C16)</f>
        <v>273.72000000000003</v>
      </c>
      <c r="D18" s="34">
        <f>SUM(D8:D16)</f>
        <v>269.07099999999986</v>
      </c>
      <c r="E18" s="34">
        <f>SUM(E8:E16)</f>
        <v>281.69299999999981</v>
      </c>
      <c r="F18" s="34">
        <f>SUM(F8:F16)</f>
        <v>299.84500000000003</v>
      </c>
      <c r="G18" s="11"/>
      <c r="H18" s="34">
        <f>SUM(H8:H16)</f>
        <v>30.774000000000218</v>
      </c>
      <c r="I18" s="34">
        <f>SUM(I8:I16)</f>
        <v>138.31367061903208</v>
      </c>
      <c r="J18" s="34">
        <f>SUM(H18:I18)</f>
        <v>169.08767061903231</v>
      </c>
      <c r="L18" s="231" t="str">
        <f>name!E3</f>
        <v>All occupations</v>
      </c>
      <c r="M18" s="34">
        <f>SUM(M8:M16)</f>
        <v>137.94387144628388</v>
      </c>
      <c r="N18" s="34">
        <f>SUM(N8:N16)</f>
        <v>138.57211350697378</v>
      </c>
      <c r="O18" s="34">
        <f>SUM(O8:O16)</f>
        <v>135.94532013705864</v>
      </c>
      <c r="P18" s="34">
        <f>SUM(P8:P16)</f>
        <v>141.44458974535877</v>
      </c>
      <c r="Q18" s="34">
        <f>SUM(Q8:Q16)</f>
        <v>149.18909610001668</v>
      </c>
      <c r="R18" s="11"/>
      <c r="S18" s="34">
        <f>SUM(S8:S16)</f>
        <v>13.243775962958066</v>
      </c>
      <c r="T18" s="34">
        <f>SUM(T8:T16)</f>
        <v>57.578074228311408</v>
      </c>
      <c r="U18" s="34">
        <f>SUM(S18:T18)</f>
        <v>70.821850191269476</v>
      </c>
      <c r="W18" s="231" t="str">
        <f>name!E3</f>
        <v>All occupations</v>
      </c>
      <c r="X18" s="34">
        <f>SUM(X8:X16)</f>
        <v>126.37712855371601</v>
      </c>
      <c r="Y18" s="34">
        <f>SUM(Y8:Y16)</f>
        <v>135.14788649302619</v>
      </c>
      <c r="Z18" s="34">
        <f>SUM(Z8:Z16)</f>
        <v>133.12567986294124</v>
      </c>
      <c r="AA18" s="34">
        <f>SUM(AA8:AA16)</f>
        <v>140.24841025464102</v>
      </c>
      <c r="AB18" s="34">
        <f>SUM(AB8:AB16)</f>
        <v>150.65590389998334</v>
      </c>
      <c r="AC18" s="11"/>
      <c r="AD18" s="34">
        <f>SUM(AD8:AD16)</f>
        <v>17.530224037042096</v>
      </c>
      <c r="AE18" s="34">
        <f>SUM(AE8:AE16)</f>
        <v>80.735596390720673</v>
      </c>
      <c r="AF18" s="34">
        <f>SUM(AD18:AE18)</f>
        <v>98.265820427762776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9.9231403506382154</v>
      </c>
      <c r="C26" s="18">
        <f t="shared" si="8"/>
        <v>11.122462192186804</v>
      </c>
      <c r="D26" s="18">
        <f t="shared" si="8"/>
        <v>11.590985202688932</v>
      </c>
      <c r="E26" s="18">
        <f t="shared" si="8"/>
        <v>10.840437986606593</v>
      </c>
      <c r="F26" s="18">
        <f t="shared" si="8"/>
        <v>11.443603627037453</v>
      </c>
      <c r="G26" s="11"/>
      <c r="H26" s="40">
        <f>IF(D8&gt;0,(H8/D8)*100,0)</f>
        <v>10.020185729669118</v>
      </c>
      <c r="I26" s="40">
        <f>IF(D8&gt;0,(I8/D8)*100,0)</f>
        <v>54.146722131286786</v>
      </c>
      <c r="J26" s="40">
        <f>IF(D8&gt;0,(J8/D8)*100,0)</f>
        <v>64.166907860955902</v>
      </c>
      <c r="L26" t="str">
        <f>$A$8</f>
        <v>Managers, directors and senior officials</v>
      </c>
      <c r="M26" s="18">
        <f t="shared" ref="M26:Q26" si="9">M8/M$18*100</f>
        <v>12.76465189048521</v>
      </c>
      <c r="N26" s="18">
        <f t="shared" si="9"/>
        <v>14.306656191866269</v>
      </c>
      <c r="O26" s="18">
        <f t="shared" si="9"/>
        <v>14.461048158278295</v>
      </c>
      <c r="P26" s="18">
        <f t="shared" si="9"/>
        <v>13.555006265289974</v>
      </c>
      <c r="Q26" s="18">
        <f t="shared" si="9"/>
        <v>14.258233283768629</v>
      </c>
      <c r="R26" s="11"/>
      <c r="S26" s="40">
        <f>IF(O8&gt;0,(S8/O8)*100,0)</f>
        <v>8.2028660919112397</v>
      </c>
      <c r="T26" s="40">
        <f>IF(O8&gt;0,(T8/O8)*100,0)</f>
        <v>48.937555612513897</v>
      </c>
      <c r="U26" s="40">
        <f>IF(O8&gt;0,(U8/O8)*100,0)</f>
        <v>57.140421704425137</v>
      </c>
      <c r="W26" t="str">
        <f>$A$8</f>
        <v>Managers, directors and senior officials</v>
      </c>
      <c r="X26" s="18">
        <f t="shared" ref="X26:AB26" si="10">X8/X$18*100</f>
        <v>6.8215577537588796</v>
      </c>
      <c r="Y26" s="18">
        <f t="shared" si="10"/>
        <v>7.8575906222227907</v>
      </c>
      <c r="Z26" s="18">
        <f t="shared" si="10"/>
        <v>8.6601334863798964</v>
      </c>
      <c r="AA26" s="18">
        <f t="shared" si="10"/>
        <v>8.1027171395966455</v>
      </c>
      <c r="AB26" s="18">
        <f t="shared" si="10"/>
        <v>8.656377614157158</v>
      </c>
      <c r="AC26" s="11"/>
      <c r="AD26" s="40">
        <f>IF(Z8&gt;0,(AD8/Z8)*100,0)</f>
        <v>13.119095482455107</v>
      </c>
      <c r="AE26" s="40">
        <f>IF(Z8&gt;0,(AE8/Z8)*100,0)</f>
        <v>63.029439620010628</v>
      </c>
      <c r="AF26" s="40">
        <f>IF(Z8&gt;0,(AF8/Z8)*100,0)</f>
        <v>76.148535102465743</v>
      </c>
    </row>
    <row r="27" spans="1:32" x14ac:dyDescent="0.2">
      <c r="A27" t="str">
        <f>$A$9</f>
        <v>Professional occupations</v>
      </c>
      <c r="B27" s="18">
        <f t="shared" si="8"/>
        <v>18.168947635747866</v>
      </c>
      <c r="C27" s="18">
        <f t="shared" si="8"/>
        <v>19.372698041849237</v>
      </c>
      <c r="D27" s="18">
        <f t="shared" si="8"/>
        <v>20.346313358403997</v>
      </c>
      <c r="E27" s="18">
        <f t="shared" si="8"/>
        <v>21.098329819971877</v>
      </c>
      <c r="F27" s="18">
        <f t="shared" si="8"/>
        <v>22.416148058123394</v>
      </c>
      <c r="G27" s="11"/>
      <c r="H27" s="40">
        <f t="shared" ref="H27:H36" si="11">IF(D9&gt;0,(H9/D9)*100,0)</f>
        <v>22.77365244163698</v>
      </c>
      <c r="I27" s="40">
        <f t="shared" ref="I27:I36" si="12">IF(D9&gt;0,(I9/D9)*100,0)</f>
        <v>51.856963530783062</v>
      </c>
      <c r="J27" s="40">
        <f t="shared" ref="J27:J36" si="13">IF(D9&gt;0,(J9/D9)*100,0)</f>
        <v>74.630615972420046</v>
      </c>
      <c r="L27" t="str">
        <f>$A$9</f>
        <v>Professional occupations</v>
      </c>
      <c r="M27" s="18">
        <f t="shared" ref="M27:Q27" si="14">M9/M$18*100</f>
        <v>17.922106732401854</v>
      </c>
      <c r="N27" s="18">
        <f t="shared" si="14"/>
        <v>19.172280315981524</v>
      </c>
      <c r="O27" s="18">
        <f t="shared" si="14"/>
        <v>20.006927324401204</v>
      </c>
      <c r="P27" s="18">
        <f t="shared" si="14"/>
        <v>21.480419834384371</v>
      </c>
      <c r="Q27" s="18">
        <f t="shared" si="14"/>
        <v>22.863717541513331</v>
      </c>
      <c r="R27" s="11"/>
      <c r="S27" s="40">
        <f t="shared" ref="S27:S34" si="15">IF(O9&gt;0,(S9/O9)*100,0)</f>
        <v>25.412051623254506</v>
      </c>
      <c r="T27" s="40">
        <f t="shared" ref="T27:T34" si="16">IF(O9&gt;0,(T9/O9)*100,0)</f>
        <v>42.948085395401726</v>
      </c>
      <c r="U27" s="40">
        <f t="shared" ref="U27:U34" si="17">IF(O9&gt;0,(U9/O9)*100,0)</f>
        <v>68.360137018656232</v>
      </c>
      <c r="W27" t="str">
        <f>$A$9</f>
        <v>Professional occupations</v>
      </c>
      <c r="X27" s="18">
        <f t="shared" ref="X27:AB27" si="18">X9/X$18*100</f>
        <v>18.438380801610421</v>
      </c>
      <c r="Y27" s="18">
        <f t="shared" si="18"/>
        <v>19.578193729413556</v>
      </c>
      <c r="Z27" s="18">
        <f t="shared" si="18"/>
        <v>20.692887686437899</v>
      </c>
      <c r="AA27" s="18">
        <f t="shared" si="18"/>
        <v>20.712980957647911</v>
      </c>
      <c r="AB27" s="18">
        <f t="shared" si="18"/>
        <v>21.972936176342607</v>
      </c>
      <c r="AC27" s="11"/>
      <c r="AD27" s="40">
        <f t="shared" ref="AD27:AD34" si="19">IF(Z9&gt;0,(AD9/Z9)*100,0)</f>
        <v>20.168685473590639</v>
      </c>
      <c r="AE27" s="40">
        <f t="shared" ref="AE27:AE34" si="20">IF(Z9&gt;0,(AE9/Z9)*100,0)</f>
        <v>60.652953700394541</v>
      </c>
      <c r="AF27" s="40">
        <f t="shared" ref="AF27:AF34" si="21">IF(Z9&gt;0,(AF9/Z9)*100,0)</f>
        <v>80.821639173985176</v>
      </c>
    </row>
    <row r="28" spans="1:32" x14ac:dyDescent="0.2">
      <c r="A28" t="str">
        <f>$A$10</f>
        <v>Associate professional occupations</v>
      </c>
      <c r="B28" s="18">
        <f t="shared" si="8"/>
        <v>10.977194709584655</v>
      </c>
      <c r="C28" s="18">
        <f t="shared" si="8"/>
        <v>11.336562048891077</v>
      </c>
      <c r="D28" s="18">
        <f t="shared" si="8"/>
        <v>11.906407764382303</v>
      </c>
      <c r="E28" s="18">
        <f t="shared" si="8"/>
        <v>12.464180180030038</v>
      </c>
      <c r="F28" s="18">
        <f t="shared" si="8"/>
        <v>13.157339341299757</v>
      </c>
      <c r="G28" s="11"/>
      <c r="H28" s="40">
        <f t="shared" si="11"/>
        <v>23.14513019720696</v>
      </c>
      <c r="I28" s="40">
        <f t="shared" si="12"/>
        <v>53.863245384126522</v>
      </c>
      <c r="J28" s="40">
        <f t="shared" si="13"/>
        <v>77.008375581333482</v>
      </c>
      <c r="L28" t="str">
        <f>$A$10</f>
        <v>Associate professional occupations</v>
      </c>
      <c r="M28" s="18">
        <f t="shared" ref="M28:Q28" si="22">M10/M$18*100</f>
        <v>10.911992887007948</v>
      </c>
      <c r="N28" s="18">
        <f t="shared" si="22"/>
        <v>11.227353820173166</v>
      </c>
      <c r="O28" s="18">
        <f t="shared" si="22"/>
        <v>11.751467735269241</v>
      </c>
      <c r="P28" s="18">
        <f t="shared" si="22"/>
        <v>11.269902793698806</v>
      </c>
      <c r="Q28" s="18">
        <f t="shared" si="22"/>
        <v>11.417529977849442</v>
      </c>
      <c r="R28" s="11"/>
      <c r="S28" s="40">
        <f t="shared" si="15"/>
        <v>6.6234839112050583</v>
      </c>
      <c r="T28" s="40">
        <f t="shared" si="16"/>
        <v>39.125813577315327</v>
      </c>
      <c r="U28" s="40">
        <f t="shared" si="17"/>
        <v>45.749297488520376</v>
      </c>
      <c r="W28" t="str">
        <f>$A$10</f>
        <v>Associate professional occupations</v>
      </c>
      <c r="X28" s="18">
        <f t="shared" ref="X28:AB28" si="23">X10/X$18*100</f>
        <v>11.048364168287488</v>
      </c>
      <c r="Y28" s="18">
        <f t="shared" si="23"/>
        <v>11.448537274390262</v>
      </c>
      <c r="Z28" s="18">
        <f t="shared" si="23"/>
        <v>12.064629467974781</v>
      </c>
      <c r="AA28" s="18">
        <f t="shared" si="23"/>
        <v>13.668643564998712</v>
      </c>
      <c r="AB28" s="18">
        <f t="shared" si="23"/>
        <v>14.880209667654906</v>
      </c>
      <c r="AC28" s="11"/>
      <c r="AD28" s="40">
        <f t="shared" si="19"/>
        <v>39.578773920914387</v>
      </c>
      <c r="AE28" s="40">
        <f t="shared" si="20"/>
        <v>68.522178248508808</v>
      </c>
      <c r="AF28" s="40">
        <f t="shared" si="21"/>
        <v>108.10095216942319</v>
      </c>
    </row>
    <row r="29" spans="1:32" x14ac:dyDescent="0.2">
      <c r="A29" t="str">
        <f>$A$11</f>
        <v>Administrative and secretarial occupations</v>
      </c>
      <c r="B29" s="18">
        <f t="shared" si="8"/>
        <v>9.5803316354376484</v>
      </c>
      <c r="C29" s="18">
        <f t="shared" si="8"/>
        <v>8.9449709725216273</v>
      </c>
      <c r="D29" s="18">
        <f t="shared" si="8"/>
        <v>9.3220700549371323</v>
      </c>
      <c r="E29" s="18">
        <f t="shared" si="8"/>
        <v>9.0913374911606155</v>
      </c>
      <c r="F29" s="18">
        <f t="shared" si="8"/>
        <v>8.3715638968401489</v>
      </c>
      <c r="G29" s="11"/>
      <c r="H29" s="40">
        <f t="shared" si="11"/>
        <v>7.4666740738321788E-2</v>
      </c>
      <c r="I29" s="40">
        <f t="shared" si="12"/>
        <v>51.514431383952264</v>
      </c>
      <c r="J29" s="40">
        <f t="shared" si="13"/>
        <v>51.589098124690594</v>
      </c>
      <c r="L29" t="str">
        <f>$A$11</f>
        <v>Administrative and secretarial occupations</v>
      </c>
      <c r="M29" s="18">
        <f t="shared" ref="M29:Q29" si="24">M11/M$18*100</f>
        <v>4.2242805619468342</v>
      </c>
      <c r="N29" s="18">
        <f t="shared" si="24"/>
        <v>3.7562341859802153</v>
      </c>
      <c r="O29" s="18">
        <f t="shared" si="24"/>
        <v>4.4377577819638292</v>
      </c>
      <c r="P29" s="18">
        <f t="shared" si="24"/>
        <v>4.5480665318966267</v>
      </c>
      <c r="Q29" s="18">
        <f t="shared" si="24"/>
        <v>4.8113672554228559</v>
      </c>
      <c r="R29" s="11"/>
      <c r="S29" s="40">
        <f t="shared" si="15"/>
        <v>18.981032917710262</v>
      </c>
      <c r="T29" s="40">
        <f t="shared" si="16"/>
        <v>40.673645793919334</v>
      </c>
      <c r="U29" s="40">
        <f t="shared" si="17"/>
        <v>59.654678711629593</v>
      </c>
      <c r="W29" t="str">
        <f>$A$11</f>
        <v>Administrative and secretarial occupations</v>
      </c>
      <c r="X29" s="18">
        <f t="shared" ref="X29:AB29" si="25">X11/X$18*100</f>
        <v>15.426598512970868</v>
      </c>
      <c r="Y29" s="18">
        <f t="shared" si="25"/>
        <v>14.26517420766085</v>
      </c>
      <c r="Z29" s="18">
        <f t="shared" si="25"/>
        <v>14.309833469796974</v>
      </c>
      <c r="AA29" s="18">
        <f t="shared" si="25"/>
        <v>13.673358034340566</v>
      </c>
      <c r="AB29" s="18">
        <f t="shared" si="25"/>
        <v>11.897097945767795</v>
      </c>
      <c r="AC29" s="11"/>
      <c r="AD29" s="40">
        <f t="shared" si="19"/>
        <v>-5.9127502114074053</v>
      </c>
      <c r="AE29" s="40">
        <f t="shared" si="20"/>
        <v>54.947576749315921</v>
      </c>
      <c r="AF29" s="40">
        <f t="shared" si="21"/>
        <v>49.034826537908515</v>
      </c>
    </row>
    <row r="30" spans="1:32" x14ac:dyDescent="0.2">
      <c r="A30" t="str">
        <f>$A$12</f>
        <v>Skilled trades occupations</v>
      </c>
      <c r="B30" s="18">
        <f t="shared" si="8"/>
        <v>12.839848814023746</v>
      </c>
      <c r="C30" s="18">
        <f t="shared" si="8"/>
        <v>12.048780744186805</v>
      </c>
      <c r="D30" s="18">
        <f t="shared" si="8"/>
        <v>11.147964306867914</v>
      </c>
      <c r="E30" s="18">
        <f t="shared" si="8"/>
        <v>10.83534011611183</v>
      </c>
      <c r="F30" s="18">
        <f t="shared" si="8"/>
        <v>10.064739369054934</v>
      </c>
      <c r="G30" s="11"/>
      <c r="H30" s="40">
        <f t="shared" si="11"/>
        <v>0.60901150907730484</v>
      </c>
      <c r="I30" s="40">
        <f t="shared" si="12"/>
        <v>43.752238234582379</v>
      </c>
      <c r="J30" s="40">
        <f t="shared" si="13"/>
        <v>44.361249743659684</v>
      </c>
      <c r="L30" t="str">
        <f>$A$12</f>
        <v>Skilled trades occupations</v>
      </c>
      <c r="M30" s="18">
        <f t="shared" ref="M30:Q30" si="26">M12/M$18*100</f>
        <v>22.035249938720007</v>
      </c>
      <c r="N30" s="18">
        <f t="shared" si="26"/>
        <v>21.083643094805701</v>
      </c>
      <c r="O30" s="18">
        <f t="shared" si="26"/>
        <v>19.165058398102509</v>
      </c>
      <c r="P30" s="18">
        <f t="shared" si="26"/>
        <v>18.597023591777699</v>
      </c>
      <c r="Q30" s="18">
        <f t="shared" si="26"/>
        <v>17.139395984863313</v>
      </c>
      <c r="R30" s="11"/>
      <c r="S30" s="40">
        <f t="shared" si="15"/>
        <v>-1.8572581831986019</v>
      </c>
      <c r="T30" s="40">
        <f t="shared" si="16"/>
        <v>40.582405433707081</v>
      </c>
      <c r="U30" s="40">
        <f t="shared" si="17"/>
        <v>38.725147250508478</v>
      </c>
      <c r="W30" t="str">
        <f>$A$12</f>
        <v>Skilled trades occupations</v>
      </c>
      <c r="X30" s="18">
        <f t="shared" ref="X30:AB30" si="27">X12/X$18*100</f>
        <v>2.8028330568334461</v>
      </c>
      <c r="Y30" s="18">
        <f t="shared" si="27"/>
        <v>2.78500308803789</v>
      </c>
      <c r="Z30" s="18">
        <f t="shared" si="27"/>
        <v>2.9610658517847677</v>
      </c>
      <c r="AA30" s="18">
        <f t="shared" si="27"/>
        <v>3.0074571978271059</v>
      </c>
      <c r="AB30" s="18">
        <f t="shared" si="27"/>
        <v>3.0589626393812708</v>
      </c>
      <c r="AC30" s="11"/>
      <c r="AD30" s="40">
        <f t="shared" si="19"/>
        <v>16.909667047167282</v>
      </c>
      <c r="AE30" s="40">
        <f t="shared" si="20"/>
        <v>64.70305020872857</v>
      </c>
      <c r="AF30" s="40">
        <f t="shared" si="21"/>
        <v>81.612717255895845</v>
      </c>
    </row>
    <row r="31" spans="1:32" x14ac:dyDescent="0.2">
      <c r="A31" t="str">
        <f>$A$13</f>
        <v>Caring, leisure and other service occupations</v>
      </c>
      <c r="B31" s="18">
        <f t="shared" si="8"/>
        <v>10.184906825798651</v>
      </c>
      <c r="C31" s="18">
        <f t="shared" si="8"/>
        <v>9.9744060785018078</v>
      </c>
      <c r="D31" s="18">
        <f t="shared" si="8"/>
        <v>9.4488462249491096</v>
      </c>
      <c r="E31" s="18">
        <f t="shared" si="8"/>
        <v>9.3259494014018287</v>
      </c>
      <c r="F31" s="18">
        <f t="shared" si="8"/>
        <v>9.5296073450144885</v>
      </c>
      <c r="G31" s="11"/>
      <c r="H31" s="40">
        <f t="shared" si="11"/>
        <v>12.389604725566219</v>
      </c>
      <c r="I31" s="40">
        <f t="shared" si="12"/>
        <v>58.11831745688967</v>
      </c>
      <c r="J31" s="40">
        <f t="shared" si="13"/>
        <v>70.5079221824559</v>
      </c>
      <c r="L31" t="str">
        <f>$A$13</f>
        <v>Caring, leisure and other service occupations</v>
      </c>
      <c r="M31" s="18">
        <f t="shared" ref="M31:Q31" si="28">M13/M$18*100</f>
        <v>2.7726441377360223</v>
      </c>
      <c r="N31" s="18">
        <f t="shared" si="28"/>
        <v>2.8255048049453682</v>
      </c>
      <c r="O31" s="18">
        <f t="shared" si="28"/>
        <v>2.8806420795018934</v>
      </c>
      <c r="P31" s="18">
        <f t="shared" si="28"/>
        <v>3.0638873392194825</v>
      </c>
      <c r="Q31" s="18">
        <f t="shared" si="28"/>
        <v>3.4326617534353185</v>
      </c>
      <c r="R31" s="11"/>
      <c r="S31" s="40">
        <f t="shared" si="15"/>
        <v>30.77192948941347</v>
      </c>
      <c r="T31" s="40">
        <f t="shared" si="16"/>
        <v>50.830952605027925</v>
      </c>
      <c r="U31" s="40">
        <f t="shared" si="17"/>
        <v>81.602882094441384</v>
      </c>
      <c r="W31" t="str">
        <f>$A$13</f>
        <v>Caring, leisure and other service occupations</v>
      </c>
      <c r="X31" s="18">
        <f t="shared" ref="X31:AB31" si="29">X13/X$18*100</f>
        <v>18.275581325762474</v>
      </c>
      <c r="Y31" s="18">
        <f t="shared" si="29"/>
        <v>17.304438270907053</v>
      </c>
      <c r="Z31" s="18">
        <f t="shared" si="29"/>
        <v>16.156166827538136</v>
      </c>
      <c r="AA31" s="18">
        <f t="shared" si="29"/>
        <v>15.641420626617005</v>
      </c>
      <c r="AB31" s="18">
        <f t="shared" si="29"/>
        <v>15.567192187242359</v>
      </c>
      <c r="AC31" s="11"/>
      <c r="AD31" s="40">
        <f t="shared" si="19"/>
        <v>9.04261923948191</v>
      </c>
      <c r="AE31" s="40">
        <f t="shared" si="20"/>
        <v>59.445173809626525</v>
      </c>
      <c r="AF31" s="40">
        <f t="shared" si="21"/>
        <v>68.487793049108433</v>
      </c>
    </row>
    <row r="32" spans="1:32" x14ac:dyDescent="0.2">
      <c r="A32" t="str">
        <f>$A$14</f>
        <v>Sales and customer service occupations</v>
      </c>
      <c r="B32" s="18">
        <f t="shared" si="8"/>
        <v>9.778435424688098</v>
      </c>
      <c r="C32" s="18">
        <f t="shared" si="8"/>
        <v>9.2680061988565576</v>
      </c>
      <c r="D32" s="18">
        <f t="shared" si="8"/>
        <v>9.4509729743861897</v>
      </c>
      <c r="E32" s="18">
        <f t="shared" si="8"/>
        <v>9.2956277089547061</v>
      </c>
      <c r="F32" s="18">
        <f t="shared" si="8"/>
        <v>8.9109034524002517</v>
      </c>
      <c r="H32" s="40">
        <f t="shared" si="11"/>
        <v>5.0691298057328398</v>
      </c>
      <c r="I32" s="40">
        <f t="shared" si="12"/>
        <v>47.923232394088089</v>
      </c>
      <c r="J32" s="40">
        <f t="shared" si="13"/>
        <v>52.992362199820931</v>
      </c>
      <c r="L32" t="str">
        <f>$A$14</f>
        <v>Sales and customer service occupations</v>
      </c>
      <c r="M32" s="18">
        <f t="shared" ref="M32:Q32" si="30">M14/M$18*100</f>
        <v>7.0632272567473215</v>
      </c>
      <c r="N32" s="18">
        <f t="shared" si="30"/>
        <v>6.8876220064008686</v>
      </c>
      <c r="O32" s="18">
        <f t="shared" si="30"/>
        <v>7.184316071537916</v>
      </c>
      <c r="P32" s="18">
        <f t="shared" si="30"/>
        <v>7.2694867243776509</v>
      </c>
      <c r="Q32" s="18">
        <f t="shared" si="30"/>
        <v>7.2790661129557082</v>
      </c>
      <c r="S32" s="40">
        <f t="shared" si="15"/>
        <v>11.189314852048641</v>
      </c>
      <c r="T32" s="40">
        <f t="shared" si="16"/>
        <v>35.890734440324003</v>
      </c>
      <c r="U32" s="40">
        <f t="shared" si="17"/>
        <v>47.080049292372635</v>
      </c>
      <c r="W32" t="str">
        <f>$A$14</f>
        <v>Sales and customer service occupations</v>
      </c>
      <c r="X32" s="18">
        <f t="shared" ref="X32:AB32" si="31">X14/X$18*100</f>
        <v>12.742154657390238</v>
      </c>
      <c r="Y32" s="18">
        <f t="shared" si="31"/>
        <v>11.708701921643137</v>
      </c>
      <c r="Z32" s="18">
        <f t="shared" si="31"/>
        <v>11.765638323820109</v>
      </c>
      <c r="AA32" s="18">
        <f t="shared" si="31"/>
        <v>11.33904966154167</v>
      </c>
      <c r="AB32" s="18">
        <f t="shared" si="31"/>
        <v>10.526852986084728</v>
      </c>
      <c r="AD32" s="40">
        <f t="shared" si="19"/>
        <v>1.2528789633013147</v>
      </c>
      <c r="AE32" s="40">
        <f t="shared" si="20"/>
        <v>55.426115085560291</v>
      </c>
      <c r="AF32" s="40">
        <f t="shared" si="21"/>
        <v>56.678994048861611</v>
      </c>
    </row>
    <row r="33" spans="1:32" x14ac:dyDescent="0.2">
      <c r="A33" t="str">
        <f>$A$15</f>
        <v>Process, plant and machine operatives</v>
      </c>
      <c r="B33" s="18">
        <f t="shared" si="8"/>
        <v>5.8086749341129549</v>
      </c>
      <c r="C33" s="18">
        <f t="shared" si="8"/>
        <v>5.3900109811261352</v>
      </c>
      <c r="D33" s="18">
        <f t="shared" si="8"/>
        <v>4.9205057744184346</v>
      </c>
      <c r="E33" s="18">
        <f t="shared" si="8"/>
        <v>4.8699088697696871</v>
      </c>
      <c r="F33" s="18">
        <f t="shared" si="8"/>
        <v>4.5606620394689763</v>
      </c>
      <c r="G33" s="11"/>
      <c r="H33" s="40">
        <f t="shared" si="11"/>
        <v>3.2875707849040947</v>
      </c>
      <c r="I33" s="40">
        <f t="shared" si="12"/>
        <v>48.052852200168807</v>
      </c>
      <c r="J33" s="40">
        <f t="shared" si="13"/>
        <v>51.340422985072905</v>
      </c>
      <c r="L33" t="str">
        <f>$A$15</f>
        <v>Process, plant and machine operatives</v>
      </c>
      <c r="M33" s="18">
        <f t="shared" ref="M33:Q33" si="32">M15/M$18*100</f>
        <v>9.613037318519325</v>
      </c>
      <c r="N33" s="18">
        <f t="shared" si="32"/>
        <v>9.0800829649244594</v>
      </c>
      <c r="O33" s="18">
        <f t="shared" si="32"/>
        <v>8.3482010498519834</v>
      </c>
      <c r="P33" s="18">
        <f t="shared" si="32"/>
        <v>8.0237471207882773</v>
      </c>
      <c r="Q33" s="18">
        <f t="shared" si="32"/>
        <v>7.350594133562943</v>
      </c>
      <c r="R33" s="11"/>
      <c r="S33" s="40">
        <f t="shared" si="15"/>
        <v>-3.3721392196683748</v>
      </c>
      <c r="T33" s="40">
        <f t="shared" si="16"/>
        <v>44.725127066699443</v>
      </c>
      <c r="U33" s="40">
        <f t="shared" si="17"/>
        <v>41.352987847031066</v>
      </c>
      <c r="W33" t="str">
        <f>$A$15</f>
        <v>Process, plant and machine operatives</v>
      </c>
      <c r="X33" s="18">
        <f t="shared" ref="X33:AB33" si="33">X15/X$18*100</f>
        <v>1.6561159885552446</v>
      </c>
      <c r="Y33" s="18">
        <f t="shared" si="33"/>
        <v>1.6064440526548571</v>
      </c>
      <c r="Z33" s="18">
        <f t="shared" si="33"/>
        <v>1.420210924988615</v>
      </c>
      <c r="AA33" s="18">
        <f t="shared" si="33"/>
        <v>1.6891715143258736</v>
      </c>
      <c r="AB33" s="18">
        <f t="shared" si="33"/>
        <v>1.797893130162715</v>
      </c>
      <c r="AC33" s="11"/>
      <c r="AD33" s="40">
        <f t="shared" si="19"/>
        <v>43.263428614100327</v>
      </c>
      <c r="AE33" s="40">
        <f t="shared" si="20"/>
        <v>68.02799627384158</v>
      </c>
      <c r="AF33" s="40">
        <f t="shared" si="21"/>
        <v>111.2914248879419</v>
      </c>
    </row>
    <row r="34" spans="1:32" x14ac:dyDescent="0.2">
      <c r="A34" t="str">
        <f>$A$16</f>
        <v>Elementary occupations</v>
      </c>
      <c r="B34" s="18">
        <f t="shared" si="8"/>
        <v>12.73851966996817</v>
      </c>
      <c r="C34" s="18">
        <f t="shared" si="8"/>
        <v>12.54210274187994</v>
      </c>
      <c r="D34" s="18">
        <f t="shared" si="8"/>
        <v>11.865934338965971</v>
      </c>
      <c r="E34" s="18">
        <f t="shared" si="8"/>
        <v>12.178888425992831</v>
      </c>
      <c r="F34" s="18">
        <f t="shared" si="8"/>
        <v>11.545432870760601</v>
      </c>
      <c r="G34" s="11"/>
      <c r="H34" s="40">
        <f t="shared" si="11"/>
        <v>8.427188850433172</v>
      </c>
      <c r="I34" s="40">
        <f t="shared" si="12"/>
        <v>51.3992096157573</v>
      </c>
      <c r="J34" s="40">
        <f t="shared" si="13"/>
        <v>59.826398466190476</v>
      </c>
      <c r="L34" t="str">
        <f>$A$16</f>
        <v>Elementary occupations</v>
      </c>
      <c r="M34" s="18">
        <f t="shared" ref="M34:Q34" si="34">M16/M$18*100</f>
        <v>12.69280927643549</v>
      </c>
      <c r="N34" s="18">
        <f t="shared" si="34"/>
        <v>11.660622614922431</v>
      </c>
      <c r="O34" s="18">
        <f t="shared" si="34"/>
        <v>11.764581401093119</v>
      </c>
      <c r="P34" s="18">
        <f t="shared" si="34"/>
        <v>12.192459798567114</v>
      </c>
      <c r="Q34" s="18">
        <f t="shared" si="34"/>
        <v>11.447433956628469</v>
      </c>
      <c r="R34" s="11"/>
      <c r="S34" s="40">
        <f t="shared" si="15"/>
        <v>6.7835828778634575</v>
      </c>
      <c r="T34" s="40">
        <f t="shared" si="16"/>
        <v>40.183071731546946</v>
      </c>
      <c r="U34" s="40">
        <f t="shared" si="17"/>
        <v>46.966654609410405</v>
      </c>
      <c r="W34" t="str">
        <f>$A$16</f>
        <v>Elementary occupations</v>
      </c>
      <c r="X34" s="18">
        <f t="shared" ref="X34:AB34" si="35">X16/X$18*100</f>
        <v>12.788413734830964</v>
      </c>
      <c r="Y34" s="18">
        <f t="shared" si="35"/>
        <v>13.445916833069615</v>
      </c>
      <c r="Z34" s="18">
        <f t="shared" si="35"/>
        <v>11.969433961278815</v>
      </c>
      <c r="AA34" s="18">
        <f t="shared" si="35"/>
        <v>12.165201303104523</v>
      </c>
      <c r="AB34" s="18">
        <f t="shared" si="35"/>
        <v>11.64247765320645</v>
      </c>
      <c r="AC34" s="11"/>
      <c r="AD34" s="40">
        <f t="shared" si="19"/>
        <v>10.076881350116729</v>
      </c>
      <c r="AE34" s="40">
        <f t="shared" si="20"/>
        <v>62.656882593221837</v>
      </c>
      <c r="AF34" s="40">
        <f t="shared" si="21"/>
        <v>72.733763943338573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11.437129976846347</v>
      </c>
      <c r="I36" s="43">
        <f t="shared" si="12"/>
        <v>51.404153780612603</v>
      </c>
      <c r="J36" s="43">
        <f t="shared" si="13"/>
        <v>62.841283757458967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9.7419874031749156</v>
      </c>
      <c r="T36" s="43">
        <f t="shared" ref="T36" si="37">IF(O18&gt;0,(T18/O18)*100,0)</f>
        <v>42.353847981130791</v>
      </c>
      <c r="U36" s="43">
        <f t="shared" ref="U36" si="38">IF(O18&gt;0,(U18/O18)*100,0)</f>
        <v>52.095835384305708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13.168176158867498</v>
      </c>
      <c r="AE36" s="43">
        <f t="shared" ref="AE36" si="40">IF(Z18&gt;0,(AE18/Z18)*100,0)</f>
        <v>60.646147665755798</v>
      </c>
      <c r="AF36" s="43">
        <f t="shared" ref="AF36" si="41">IF(Z18&gt;0,(AF18/Z18)*100,0)</f>
        <v>73.814323824623301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Cornwall and the Isles of Scilly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Cornwall and the Isles of Scilly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Cornwall and the Isles of Scilly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3.7962507899104381</v>
      </c>
      <c r="C46" s="18">
        <f t="shared" si="42"/>
        <v>2.4424071306544892</v>
      </c>
      <c r="D46" s="18">
        <f t="shared" si="42"/>
        <v>-0.42114505196320096</v>
      </c>
      <c r="E46" s="18">
        <f t="shared" si="42"/>
        <v>1.1727776157559378</v>
      </c>
      <c r="F46" s="18">
        <f>IF(F$6-D$6 &lt;&gt; 0,(EXP(LN(F8/D8)/(F$6-D$6))-1)*100,0)</f>
        <v>0.63865522470947234</v>
      </c>
      <c r="H46" s="18">
        <f>IF($F$6-$D$6 &lt;&gt; 0,(EXP(LN(1+(H26/100))/($F$6-$D$6))-1)*100,0)</f>
        <v>0.63865522470947234</v>
      </c>
      <c r="I46" s="18">
        <f>IF($F$6-$D$6 &lt;&gt; 0,(EXP(LN(1+(I26/100))/($F$6-$D$6))-1)*100,0)</f>
        <v>2.9269142783625357</v>
      </c>
      <c r="J46" s="18">
        <f>IF($F$6-$D$6 &lt;&gt; 0,(EXP(LN(1+(J26/100))/($F$6-$D$6))-1)*100,0)</f>
        <v>3.3599699874689914</v>
      </c>
      <c r="L46" t="str">
        <f>$A$8</f>
        <v>Managers, directors and senior officials</v>
      </c>
      <c r="M46" s="18">
        <f t="shared" ref="M46:M54" si="43">IF(N$6-M$6 &lt;&gt; 0,(EXP(LN(N8/M8)/(N$6-M$6))-1)*100,0)</f>
        <v>3.0091133219974919</v>
      </c>
      <c r="N46" s="18">
        <f t="shared" ref="N46:N54" si="44">IF(O$6-N$6 &lt;&gt; 0,(EXP(LN(O8/N8)/(O$6-N$6))-1)*100,0)</f>
        <v>-0.83690967569740593</v>
      </c>
      <c r="O46" s="18">
        <f t="shared" ref="O46:O54" si="45">IF(P$6-O$6 &lt;&gt; 0,(EXP(LN(P8/O8)/(P$6-O$6))-1)*100,0)</f>
        <v>-0.49969642806039216</v>
      </c>
      <c r="P46" s="18">
        <f t="shared" ref="P46:P54" si="46">IF(Q$6-P$6 &lt;&gt; 0,(EXP(LN(Q8/P8)/(Q$6-P$6))-1)*100,0)</f>
        <v>1.04426602549339</v>
      </c>
      <c r="Q46" s="18">
        <f>IF(Q$6-O$6 &lt;&gt; 0,(EXP(LN(Q8/O8)/(Q$6-O$6))-1)*100,0)</f>
        <v>0.52696807747247831</v>
      </c>
      <c r="S46" s="18">
        <f>IF($F$6-$D$6 &lt;&gt; 0,(EXP(LN(1+(S26/100))/($F$6-$D$6))-1)*100,0)</f>
        <v>0.52696807747247831</v>
      </c>
      <c r="T46" s="18">
        <f>IF($F$6-$D$6 &lt;&gt; 0,(EXP(LN(1+(T26/100))/($F$6-$D$6))-1)*100,0)</f>
        <v>2.6912912591110727</v>
      </c>
      <c r="U46" s="18">
        <f>IF($F$6-$D$6 &lt;&gt; 0,(EXP(LN(1+(U26/100))/($F$6-$D$6))-1)*100,0)</f>
        <v>3.0589850130818608</v>
      </c>
      <c r="W46" t="str">
        <f>$A$8</f>
        <v>Managers, directors and senior officials</v>
      </c>
      <c r="X46" s="18">
        <f t="shared" ref="X46:X54" si="47">IF(Y$6-X$6 &lt;&gt; 0,(EXP(LN(Y8/X8)/(Y$6-X$6))-1)*100,0)</f>
        <v>5.3505126445372753</v>
      </c>
      <c r="Y46" s="18">
        <f t="shared" ref="Y46:Y54" si="48">IF(Z$6-Y$6 &lt;&gt; 0,(EXP(LN(Z8/Y8)/(Z$6-Y$6))-1)*100,0)</f>
        <v>8.564482887331625</v>
      </c>
      <c r="Z46" s="18">
        <f t="shared" ref="Z46:Z54" si="49">IF(AA$6-Z$6 &lt;&gt; 0,(EXP(LN(AA8/Z8)/(AA$6-Z$6))-1)*100,0)</f>
        <v>-0.28776747281317183</v>
      </c>
      <c r="AA46" s="18">
        <f t="shared" ref="AA46:AA54" si="50">IF(AB$6-AA$6 &lt;&gt; 0,(EXP(LN(AB8/AA8)/(AB$6-AA$6))-1)*100,0)</f>
        <v>1.3863229175135272</v>
      </c>
      <c r="AB46" s="18">
        <f>IF(AB$6-Z$6 &lt;&gt; 0,(EXP(LN(AB8/Z8)/(AB$6-Z$6))-1)*100,0)</f>
        <v>0.82519290173017623</v>
      </c>
      <c r="AD46" s="18">
        <f>IF($F$6-$D$6 &lt;&gt; 0,(EXP(LN(1+(AD26/100))/($F$6-$D$6))-1)*100,0)</f>
        <v>0.82519290173017623</v>
      </c>
      <c r="AE46" s="18">
        <f>IF($F$6-$D$6 &lt;&gt; 0,(EXP(LN(1+(AE26/100))/($F$6-$D$6))-1)*100,0)</f>
        <v>3.3120713626911824</v>
      </c>
      <c r="AF46" s="18">
        <f>IF($F$6-$D$6 &lt;&gt; 0,(EXP(LN(1+(AF26/100))/($F$6-$D$6))-1)*100,0)</f>
        <v>3.8465171894455086</v>
      </c>
    </row>
    <row r="47" spans="1:32" x14ac:dyDescent="0.2">
      <c r="A47" t="str">
        <f>$A$9</f>
        <v>Professional occupations</v>
      </c>
      <c r="B47" s="18">
        <f t="shared" si="42"/>
        <v>2.5082453417152983</v>
      </c>
      <c r="C47" s="18">
        <f t="shared" si="42"/>
        <v>3.2418982541180696</v>
      </c>
      <c r="D47" s="18">
        <f t="shared" si="42"/>
        <v>1.6563008258884571</v>
      </c>
      <c r="E47" s="18">
        <f t="shared" si="42"/>
        <v>1.2379556290293747</v>
      </c>
      <c r="F47" s="18">
        <f>IF(F$6-D$6 &lt;&gt; 0,(EXP(LN(F9/D9)/(F$6-D$6))-1)*100,0)</f>
        <v>1.3772123870487096</v>
      </c>
      <c r="H47" s="18">
        <f t="shared" ref="H47:J56" si="51">IF($F$6-$D$6 &lt;&gt; 0,(EXP(LN(1+(H27/100))/($F$6-$D$6))-1)*100,0)</f>
        <v>1.3772123870487096</v>
      </c>
      <c r="I47" s="18">
        <f t="shared" si="51"/>
        <v>2.8242729645837406</v>
      </c>
      <c r="J47" s="18">
        <f t="shared" si="51"/>
        <v>3.7866177218270236</v>
      </c>
      <c r="L47" t="str">
        <f>$A$9</f>
        <v>Professional occupations</v>
      </c>
      <c r="M47" s="18">
        <f t="shared" si="43"/>
        <v>1.8156493249535055</v>
      </c>
      <c r="N47" s="18">
        <f t="shared" si="44"/>
        <v>2.3752664951643521</v>
      </c>
      <c r="O47" s="18">
        <f t="shared" si="45"/>
        <v>2.2390698904602324</v>
      </c>
      <c r="P47" s="18">
        <f t="shared" si="46"/>
        <v>1.163881062508354</v>
      </c>
      <c r="Q47" s="18">
        <f>IF(Q$6-O$6 &lt;&gt; 0,(EXP(LN(Q9/O9)/(Q$6-O$6))-1)*100,0)</f>
        <v>1.5210150817001278</v>
      </c>
      <c r="S47" s="18">
        <f t="shared" ref="S47:U47" si="52">IF($F$6-$D$6 &lt;&gt; 0,(EXP(LN(1+(S27/100))/($F$6-$D$6))-1)*100,0)</f>
        <v>1.5210150817001278</v>
      </c>
      <c r="T47" s="18">
        <f t="shared" si="52"/>
        <v>2.4106736393241457</v>
      </c>
      <c r="U47" s="18">
        <f t="shared" si="52"/>
        <v>3.5339105738709353</v>
      </c>
      <c r="W47" t="str">
        <f>$A$9</f>
        <v>Professional occupations</v>
      </c>
      <c r="X47" s="18">
        <f t="shared" si="47"/>
        <v>3.2280335093884505</v>
      </c>
      <c r="Y47" s="18">
        <f t="shared" si="48"/>
        <v>4.1120646974697195</v>
      </c>
      <c r="Z47" s="18">
        <f t="shared" si="49"/>
        <v>1.0674999085697801</v>
      </c>
      <c r="AA47" s="18">
        <f t="shared" si="50"/>
        <v>1.3149115612984819</v>
      </c>
      <c r="AB47" s="18">
        <f>IF(AB$6-Z$6 &lt;&gt; 0,(EXP(LN(AB9/Z9)/(AB$6-Z$6))-1)*100,0)</f>
        <v>1.2323737879637253</v>
      </c>
      <c r="AD47" s="18">
        <f t="shared" ref="AD47:AF47" si="53">IF($F$6-$D$6 &lt;&gt; 0,(EXP(LN(1+(AD27/100))/($F$6-$D$6))-1)*100,0)</f>
        <v>1.2323737879637253</v>
      </c>
      <c r="AE47" s="18">
        <f t="shared" si="53"/>
        <v>3.2109829869945816</v>
      </c>
      <c r="AF47" s="18">
        <f t="shared" si="53"/>
        <v>4.0279467738020935</v>
      </c>
    </row>
    <row r="48" spans="1:32" x14ac:dyDescent="0.2">
      <c r="A48" t="str">
        <f>$A$10</f>
        <v>Associate professional occupations</v>
      </c>
      <c r="B48" s="18">
        <f t="shared" si="42"/>
        <v>1.6930366801078733</v>
      </c>
      <c r="C48" s="18">
        <f t="shared" si="42"/>
        <v>3.2427927931381495</v>
      </c>
      <c r="D48" s="18">
        <f t="shared" si="42"/>
        <v>1.8493884739086086</v>
      </c>
      <c r="E48" s="18">
        <f t="shared" si="42"/>
        <v>1.1725069165704927</v>
      </c>
      <c r="F48" s="18">
        <f t="shared" ref="F48:F56" si="54">IF(F$6-D$6 &lt;&gt; 0,(EXP(LN(F10/D10)/(F$6-D$6))-1)*100,0)</f>
        <v>1.3976327878012285</v>
      </c>
      <c r="H48" s="18">
        <f t="shared" si="51"/>
        <v>1.3976327878012285</v>
      </c>
      <c r="I48" s="18">
        <f t="shared" si="51"/>
        <v>2.9142845550780061</v>
      </c>
      <c r="J48" s="18">
        <f t="shared" si="51"/>
        <v>3.8802344438363834</v>
      </c>
      <c r="L48" t="str">
        <f>$A$10</f>
        <v>Associate professional occupations</v>
      </c>
      <c r="M48" s="18">
        <f t="shared" si="43"/>
        <v>0.82928589088242521</v>
      </c>
      <c r="N48" s="18">
        <f t="shared" si="44"/>
        <v>2.6840818299257441</v>
      </c>
      <c r="O48" s="18">
        <f t="shared" si="45"/>
        <v>-4.3733278787594365E-2</v>
      </c>
      <c r="P48" s="18">
        <f>IF(Q$6-P$6 &lt;&gt; 0,(EXP(LN(Q10/P10)/(Q$6-P$6))-1)*100,0)</f>
        <v>0.66541152099695022</v>
      </c>
      <c r="Q48" s="18">
        <f t="shared" ref="Q48:Q54" si="55">IF(Q$6-O$6 &lt;&gt; 0,(EXP(LN(Q10/O10)/(Q$6-O$6))-1)*100,0)</f>
        <v>0.42847266935255313</v>
      </c>
      <c r="S48" s="18">
        <f t="shared" ref="S48:U48" si="56">IF($F$6-$D$6 &lt;&gt; 0,(EXP(LN(1+(S28/100))/($F$6-$D$6))-1)*100,0)</f>
        <v>0.42847266935255313</v>
      </c>
      <c r="T48" s="18">
        <f t="shared" si="56"/>
        <v>2.2257991809093713</v>
      </c>
      <c r="U48" s="18">
        <f t="shared" si="56"/>
        <v>2.5432547652021853</v>
      </c>
      <c r="W48" t="str">
        <f>$A$10</f>
        <v>Associate professional occupations</v>
      </c>
      <c r="X48" s="18">
        <f t="shared" si="47"/>
        <v>2.6001980685387061</v>
      </c>
      <c r="Y48" s="18">
        <f t="shared" si="48"/>
        <v>3.8045920787706411</v>
      </c>
      <c r="Z48" s="18">
        <f t="shared" si="49"/>
        <v>3.6023264273192801</v>
      </c>
      <c r="AA48" s="18">
        <f t="shared" si="50"/>
        <v>1.5774214489671312</v>
      </c>
      <c r="AB48" s="18">
        <f t="shared" ref="AB48:AB54" si="57">IF(AB$6-Z$6 &lt;&gt; 0,(EXP(LN(AB10/Z10)/(AB$6-Z$6))-1)*100,0)</f>
        <v>2.2479537217652279</v>
      </c>
      <c r="AD48" s="18">
        <f t="shared" ref="AD48:AF48" si="58">IF($F$6-$D$6 &lt;&gt; 0,(EXP(LN(1+(AD28/100))/($F$6-$D$6))-1)*100,0)</f>
        <v>2.2479537217652279</v>
      </c>
      <c r="AE48" s="18">
        <f t="shared" si="58"/>
        <v>3.5405507963753635</v>
      </c>
      <c r="AF48" s="18">
        <f t="shared" si="58"/>
        <v>5.0070048564284875</v>
      </c>
    </row>
    <row r="49" spans="1:32" x14ac:dyDescent="0.2">
      <c r="A49" t="str">
        <f>$A$11</f>
        <v>Administrative and secretarial occupations</v>
      </c>
      <c r="B49" s="18">
        <f t="shared" si="42"/>
        <v>-0.83844836347336527</v>
      </c>
      <c r="C49" s="18">
        <f t="shared" si="42"/>
        <v>2.4457127211251706</v>
      </c>
      <c r="D49" s="18">
        <f t="shared" si="42"/>
        <v>0.41646206946621689</v>
      </c>
      <c r="E49" s="18">
        <f t="shared" si="42"/>
        <v>-0.20013420919111624</v>
      </c>
      <c r="F49" s="18">
        <f t="shared" si="54"/>
        <v>4.9760490675954117E-3</v>
      </c>
      <c r="H49" s="18">
        <f t="shared" si="51"/>
        <v>4.9760490675954117E-3</v>
      </c>
      <c r="I49" s="18">
        <f t="shared" si="51"/>
        <v>2.80879447473521</v>
      </c>
      <c r="J49" s="18">
        <f t="shared" si="51"/>
        <v>2.8121713292108996</v>
      </c>
      <c r="L49" t="str">
        <f>$A$11</f>
        <v>Administrative and secretarial occupations</v>
      </c>
      <c r="M49" s="18">
        <f t="shared" si="43"/>
        <v>-2.7827495104237543</v>
      </c>
      <c r="N49" s="18">
        <f t="shared" si="44"/>
        <v>15.904248165090774</v>
      </c>
      <c r="O49" s="18">
        <f t="shared" si="45"/>
        <v>1.2924460339568178</v>
      </c>
      <c r="P49" s="18">
        <f t="shared" si="46"/>
        <v>1.1018829605133895</v>
      </c>
      <c r="Q49" s="18">
        <f t="shared" si="55"/>
        <v>1.1653641172830076</v>
      </c>
      <c r="S49" s="18">
        <f t="shared" ref="S49:U49" si="59">IF($F$6-$D$6 &lt;&gt; 0,(EXP(LN(1+(S29/100))/($F$6-$D$6))-1)*100,0)</f>
        <v>1.1653641172830076</v>
      </c>
      <c r="T49" s="18">
        <f t="shared" si="59"/>
        <v>2.3012286184797226</v>
      </c>
      <c r="U49" s="18">
        <f t="shared" si="59"/>
        <v>3.1681025968972154</v>
      </c>
      <c r="W49" t="str">
        <f>$A$11</f>
        <v>Administrative and secretarial occupations</v>
      </c>
      <c r="X49" s="18">
        <f t="shared" si="47"/>
        <v>-0.27893238080145544</v>
      </c>
      <c r="Y49" s="18">
        <f t="shared" si="48"/>
        <v>-1.1879111197235726</v>
      </c>
      <c r="Z49" s="18">
        <f t="shared" si="49"/>
        <v>0.13256539369248532</v>
      </c>
      <c r="AA49" s="18">
        <f t="shared" si="50"/>
        <v>-0.67343742937896467</v>
      </c>
      <c r="AB49" s="18">
        <f t="shared" si="57"/>
        <v>-0.40549327997357887</v>
      </c>
      <c r="AD49" s="18">
        <f t="shared" ref="AD49:AF49" si="60">IF($F$6-$D$6 &lt;&gt; 0,(EXP(LN(1+(AD29/100))/($F$6-$D$6))-1)*100,0)</f>
        <v>-0.40549327997357887</v>
      </c>
      <c r="AE49" s="18">
        <f t="shared" si="60"/>
        <v>2.9624779318029537</v>
      </c>
      <c r="AF49" s="18">
        <f t="shared" si="60"/>
        <v>2.6957610669516852</v>
      </c>
    </row>
    <row r="50" spans="1:32" x14ac:dyDescent="0.2">
      <c r="A50" t="str">
        <f>$A$12</f>
        <v>Skilled trades occupations</v>
      </c>
      <c r="B50" s="18">
        <f t="shared" si="42"/>
        <v>-0.71365726949706998</v>
      </c>
      <c r="C50" s="18">
        <f t="shared" si="42"/>
        <v>-9.0478793545175851</v>
      </c>
      <c r="D50" s="18">
        <f t="shared" si="42"/>
        <v>0.34857927509102105</v>
      </c>
      <c r="E50" s="18">
        <f t="shared" si="42"/>
        <v>-0.11320599355084671</v>
      </c>
      <c r="F50" s="18">
        <f t="shared" si="54"/>
        <v>4.0485828571790172E-2</v>
      </c>
      <c r="H50" s="18">
        <f t="shared" si="51"/>
        <v>4.0485828571790172E-2</v>
      </c>
      <c r="I50" s="18">
        <f t="shared" si="51"/>
        <v>2.4489805144910726</v>
      </c>
      <c r="J50" s="18">
        <f t="shared" si="51"/>
        <v>2.4778587155864562</v>
      </c>
      <c r="L50" t="str">
        <f>$A$12</f>
        <v>Skilled trades occupations</v>
      </c>
      <c r="M50" s="18">
        <f t="shared" si="43"/>
        <v>-0.98516312088112734</v>
      </c>
      <c r="N50" s="18">
        <f t="shared" si="44"/>
        <v>-10.822988953747858</v>
      </c>
      <c r="O50" s="18">
        <f t="shared" si="45"/>
        <v>0.19154524255164951</v>
      </c>
      <c r="P50" s="18">
        <f t="shared" si="46"/>
        <v>-0.28275269278408288</v>
      </c>
      <c r="Q50" s="18">
        <f t="shared" si="55"/>
        <v>-0.12490338341172302</v>
      </c>
      <c r="S50" s="18">
        <f t="shared" ref="S50:U50" si="61">IF($F$6-$D$6 &lt;&gt; 0,(EXP(LN(1+(S30/100))/($F$6-$D$6))-1)*100,0)</f>
        <v>-0.12490338341172302</v>
      </c>
      <c r="T50" s="18">
        <f t="shared" si="61"/>
        <v>2.2968038013668313</v>
      </c>
      <c r="U50" s="18">
        <f t="shared" si="61"/>
        <v>2.2061461859103959</v>
      </c>
      <c r="W50" t="str">
        <f>$A$12</f>
        <v>Skilled trades occupations</v>
      </c>
      <c r="X50" s="18">
        <f t="shared" si="47"/>
        <v>1.5295137547481019</v>
      </c>
      <c r="Y50" s="18">
        <f t="shared" si="48"/>
        <v>4.7309312246063051</v>
      </c>
      <c r="Z50" s="18">
        <f t="shared" si="49"/>
        <v>1.3625434401496106</v>
      </c>
      <c r="AA50" s="18">
        <f t="shared" si="50"/>
        <v>0.88957500720860949</v>
      </c>
      <c r="AB50" s="18">
        <f t="shared" si="57"/>
        <v>1.0469854281454527</v>
      </c>
      <c r="AD50" s="18">
        <f t="shared" ref="AD50:AF50" si="62">IF($F$6-$D$6 &lt;&gt; 0,(EXP(LN(1+(AD30/100))/($F$6-$D$6))-1)*100,0)</f>
        <v>1.0469854281454527</v>
      </c>
      <c r="AE50" s="18">
        <f t="shared" si="62"/>
        <v>3.3824395494492787</v>
      </c>
      <c r="AF50" s="18">
        <f t="shared" si="62"/>
        <v>4.0582258514963332</v>
      </c>
    </row>
    <row r="51" spans="1:32" x14ac:dyDescent="0.2">
      <c r="A51" t="str">
        <f>$A$13</f>
        <v>Caring, leisure and other service occupations</v>
      </c>
      <c r="B51" s="18">
        <f t="shared" si="42"/>
        <v>0.35204149078242875</v>
      </c>
      <c r="C51" s="18">
        <f t="shared" si="42"/>
        <v>-6.8780423484313129</v>
      </c>
      <c r="D51" s="18">
        <f t="shared" si="42"/>
        <v>0.65716333493210932</v>
      </c>
      <c r="E51" s="18">
        <f t="shared" si="42"/>
        <v>0.84404807824469685</v>
      </c>
      <c r="F51" s="18">
        <f t="shared" si="54"/>
        <v>0.78171464237983823</v>
      </c>
      <c r="H51" s="18">
        <f t="shared" si="51"/>
        <v>0.78171464237983823</v>
      </c>
      <c r="I51" s="18">
        <f t="shared" si="51"/>
        <v>3.1016175550232061</v>
      </c>
      <c r="J51" s="18">
        <f t="shared" si="51"/>
        <v>3.6214433889255604</v>
      </c>
      <c r="L51" t="str">
        <f>$A$13</f>
        <v>Caring, leisure and other service occupations</v>
      </c>
      <c r="M51" s="18">
        <f t="shared" si="43"/>
        <v>0.5874589339944114</v>
      </c>
      <c r="N51" s="18">
        <f t="shared" si="44"/>
        <v>1.8807241307783329E-2</v>
      </c>
      <c r="O51" s="18">
        <f t="shared" si="45"/>
        <v>2.0472049606306442</v>
      </c>
      <c r="P51" s="18">
        <f t="shared" si="46"/>
        <v>1.6835959245540266</v>
      </c>
      <c r="Q51" s="18">
        <f t="shared" si="55"/>
        <v>1.8046547534806834</v>
      </c>
      <c r="S51" s="18">
        <f t="shared" ref="S51:U51" si="63">IF($F$6-$D$6 &lt;&gt; 0,(EXP(LN(1+(S31/100))/($F$6-$D$6))-1)*100,0)</f>
        <v>1.8046547534806834</v>
      </c>
      <c r="T51" s="18">
        <f t="shared" si="63"/>
        <v>2.7778112950104461</v>
      </c>
      <c r="U51" s="18">
        <f t="shared" si="63"/>
        <v>4.0578501599946248</v>
      </c>
      <c r="W51" t="str">
        <f>$A$13</f>
        <v>Caring, leisure and other service occupations</v>
      </c>
      <c r="X51" s="18">
        <f t="shared" si="47"/>
        <v>0.31289637813265436</v>
      </c>
      <c r="Y51" s="18">
        <f t="shared" si="48"/>
        <v>-8.0327070286140501</v>
      </c>
      <c r="Z51" s="18">
        <f t="shared" si="49"/>
        <v>0.39562666546326675</v>
      </c>
      <c r="AA51" s="18">
        <f t="shared" si="50"/>
        <v>0.67050101998009648</v>
      </c>
      <c r="AB51" s="18">
        <f t="shared" si="57"/>
        <v>0.57879271654392994</v>
      </c>
      <c r="AD51" s="18">
        <f t="shared" ref="AD51:AF51" si="64">IF($F$6-$D$6 &lt;&gt; 0,(EXP(LN(1+(AD31/100))/($F$6-$D$6))-1)*100,0)</f>
        <v>0.57879271654392994</v>
      </c>
      <c r="AE51" s="18">
        <f t="shared" si="64"/>
        <v>3.1590716597647228</v>
      </c>
      <c r="AF51" s="18">
        <f t="shared" si="64"/>
        <v>3.5391422373478809</v>
      </c>
    </row>
    <row r="52" spans="1:32" x14ac:dyDescent="0.2">
      <c r="A52" t="str">
        <f>$A$14</f>
        <v>Sales and customer service occupations</v>
      </c>
      <c r="B52" s="18">
        <f t="shared" si="42"/>
        <v>-0.46565759605099455</v>
      </c>
      <c r="C52" s="18">
        <f t="shared" si="42"/>
        <v>0.24219484450447304</v>
      </c>
      <c r="D52" s="18">
        <f t="shared" si="42"/>
        <v>0.58709658569802148</v>
      </c>
      <c r="E52" s="18">
        <f t="shared" si="42"/>
        <v>0.20199706133361417</v>
      </c>
      <c r="F52" s="18">
        <f t="shared" si="54"/>
        <v>0.33019947224934842</v>
      </c>
      <c r="H52" s="18">
        <f t="shared" si="51"/>
        <v>0.33019947224934842</v>
      </c>
      <c r="I52" s="18">
        <f t="shared" si="51"/>
        <v>2.6445178905516897</v>
      </c>
      <c r="J52" s="18">
        <f t="shared" si="51"/>
        <v>2.8753478467403948</v>
      </c>
      <c r="L52" t="str">
        <f>$A$14</f>
        <v>Sales and customer service occupations</v>
      </c>
      <c r="M52" s="18">
        <f t="shared" si="43"/>
        <v>-0.5144766517357513</v>
      </c>
      <c r="N52" s="18">
        <f t="shared" si="44"/>
        <v>2.330370519791658</v>
      </c>
      <c r="O52" s="18">
        <f t="shared" si="45"/>
        <v>1.0341237187087904</v>
      </c>
      <c r="P52" s="18">
        <f t="shared" si="46"/>
        <v>0.54772897802262133</v>
      </c>
      <c r="Q52" s="18">
        <f t="shared" si="55"/>
        <v>0.70959982405141009</v>
      </c>
      <c r="S52" s="18">
        <f t="shared" ref="S52:U52" si="65">IF($F$6-$D$6 &lt;&gt; 0,(EXP(LN(1+(S32/100))/($F$6-$D$6))-1)*100,0)</f>
        <v>0.70959982405141009</v>
      </c>
      <c r="T52" s="18">
        <f t="shared" si="65"/>
        <v>2.0655835755602148</v>
      </c>
      <c r="U52" s="18">
        <f t="shared" si="65"/>
        <v>2.6054078763110278</v>
      </c>
      <c r="W52" t="str">
        <f>$A$14</f>
        <v>Sales and customer service occupations</v>
      </c>
      <c r="X52" s="18">
        <f t="shared" si="47"/>
        <v>-0.43615426928729217</v>
      </c>
      <c r="Y52" s="18">
        <f t="shared" si="48"/>
        <v>-1.017293549756737</v>
      </c>
      <c r="Z52" s="18">
        <f t="shared" si="49"/>
        <v>0.30427758069142552</v>
      </c>
      <c r="AA52" s="18">
        <f t="shared" si="50"/>
        <v>-2.7394505708711048E-2</v>
      </c>
      <c r="AB52" s="18">
        <f t="shared" si="57"/>
        <v>8.3040818476898259E-2</v>
      </c>
      <c r="AD52" s="18">
        <f t="shared" ref="AD52:AF52" si="66">IF($F$6-$D$6 &lt;&gt; 0,(EXP(LN(1+(AD32/100))/($F$6-$D$6))-1)*100,0)</f>
        <v>8.3040818476898259E-2</v>
      </c>
      <c r="AE52" s="18">
        <f t="shared" si="66"/>
        <v>2.9836466489873592</v>
      </c>
      <c r="AF52" s="18">
        <f t="shared" si="66"/>
        <v>3.0387824649242168</v>
      </c>
    </row>
    <row r="53" spans="1:32" x14ac:dyDescent="0.2">
      <c r="A53" t="str">
        <f>$A$15</f>
        <v>Process, plant and machine operatives</v>
      </c>
      <c r="B53" s="18">
        <f t="shared" si="42"/>
        <v>-0.991641580135183</v>
      </c>
      <c r="C53" s="18">
        <f t="shared" si="42"/>
        <v>-10.261158776619739</v>
      </c>
      <c r="D53" s="18">
        <f t="shared" si="42"/>
        <v>0.71265618543459031</v>
      </c>
      <c r="E53" s="18">
        <f t="shared" si="42"/>
        <v>-3.1590791420932351E-2</v>
      </c>
      <c r="F53" s="18">
        <f t="shared" si="54"/>
        <v>0.21587842504540156</v>
      </c>
      <c r="H53" s="18">
        <f t="shared" si="51"/>
        <v>0.21587842504540156</v>
      </c>
      <c r="I53" s="18">
        <f t="shared" si="51"/>
        <v>2.6505116864475653</v>
      </c>
      <c r="J53" s="18">
        <f t="shared" si="51"/>
        <v>2.8009187942668712</v>
      </c>
      <c r="L53" t="str">
        <f>$A$15</f>
        <v>Process, plant and machine operatives</v>
      </c>
      <c r="M53" s="18">
        <f t="shared" si="43"/>
        <v>-1.3037493394358113</v>
      </c>
      <c r="N53" s="18">
        <f t="shared" si="44"/>
        <v>-9.8031223478029066</v>
      </c>
      <c r="O53" s="18">
        <f t="shared" si="45"/>
        <v>2.9527443057286717E-4</v>
      </c>
      <c r="P53" s="18">
        <f t="shared" si="46"/>
        <v>-0.342590177868074</v>
      </c>
      <c r="Q53" s="18">
        <f t="shared" si="55"/>
        <v>-0.2284258600064315</v>
      </c>
      <c r="S53" s="18">
        <f t="shared" ref="S53:U53" si="67">IF($F$6-$D$6 &lt;&gt; 0,(EXP(LN(1+(S33/100))/($F$6-$D$6))-1)*100,0)</f>
        <v>-0.2284258600064315</v>
      </c>
      <c r="T53" s="18">
        <f t="shared" si="67"/>
        <v>2.4950588886722747</v>
      </c>
      <c r="U53" s="18">
        <f t="shared" si="67"/>
        <v>2.3340902064113989</v>
      </c>
      <c r="W53" t="str">
        <f>$A$15</f>
        <v>Process, plant and machine operatives</v>
      </c>
      <c r="X53" s="18">
        <f t="shared" si="47"/>
        <v>0.92038706232675516</v>
      </c>
      <c r="Y53" s="18">
        <f t="shared" si="48"/>
        <v>-12.915708190718433</v>
      </c>
      <c r="Z53" s="18">
        <f t="shared" si="49"/>
        <v>4.6143838833923478</v>
      </c>
      <c r="AA53" s="18">
        <f t="shared" si="50"/>
        <v>1.3486185232728154</v>
      </c>
      <c r="AB53" s="18">
        <f t="shared" si="57"/>
        <v>2.4257193404527255</v>
      </c>
      <c r="AD53" s="18">
        <f t="shared" ref="AD53:AF53" si="68">IF($F$6-$D$6 &lt;&gt; 0,(EXP(LN(1+(AD33/100))/($F$6-$D$6))-1)*100,0)</f>
        <v>2.4257193404527255</v>
      </c>
      <c r="AE53" s="18">
        <f t="shared" si="68"/>
        <v>3.5202812473219547</v>
      </c>
      <c r="AF53" s="18">
        <f t="shared" si="68"/>
        <v>5.1135712252038834</v>
      </c>
    </row>
    <row r="54" spans="1:32" x14ac:dyDescent="0.2">
      <c r="A54" t="str">
        <f>$A$16</f>
        <v>Elementary occupations</v>
      </c>
      <c r="B54" s="18">
        <f t="shared" si="42"/>
        <v>0.48623250318864386</v>
      </c>
      <c r="C54" s="18">
        <f t="shared" si="42"/>
        <v>-6.9980727958481097</v>
      </c>
      <c r="D54" s="18">
        <f t="shared" si="42"/>
        <v>1.4478797239500851</v>
      </c>
      <c r="E54" s="18">
        <f t="shared" si="42"/>
        <v>9.0378711640615172E-2</v>
      </c>
      <c r="F54" s="18">
        <f t="shared" si="54"/>
        <v>0.54084860860832418</v>
      </c>
      <c r="H54" s="18">
        <f t="shared" si="51"/>
        <v>0.54084860860832418</v>
      </c>
      <c r="I54" s="18">
        <f t="shared" si="51"/>
        <v>2.8035804424541455</v>
      </c>
      <c r="J54" s="18">
        <f t="shared" si="51"/>
        <v>3.1754965195473606</v>
      </c>
      <c r="L54" t="str">
        <f>$A$16</f>
        <v>Elementary occupations</v>
      </c>
      <c r="M54" s="18">
        <f t="shared" si="43"/>
        <v>-1.9868484153240717</v>
      </c>
      <c r="N54" s="18">
        <f t="shared" si="44"/>
        <v>-1.0209776404468074</v>
      </c>
      <c r="O54" s="18">
        <f t="shared" si="45"/>
        <v>1.5190129088535009</v>
      </c>
      <c r="P54" s="18">
        <f t="shared" si="46"/>
        <v>-9.7408136480092722E-2</v>
      </c>
      <c r="Q54" s="18">
        <f t="shared" si="55"/>
        <v>0.43851876084453068</v>
      </c>
      <c r="S54" s="18">
        <f t="shared" ref="S54:U54" si="69">IF($F$6-$D$6 &lt;&gt; 0,(EXP(LN(1+(S34/100))/($F$6-$D$6))-1)*100,0)</f>
        <v>0.43851876084453068</v>
      </c>
      <c r="T54" s="18">
        <f t="shared" si="69"/>
        <v>2.2774060149439057</v>
      </c>
      <c r="U54" s="18">
        <f t="shared" si="69"/>
        <v>2.6001322476429722</v>
      </c>
      <c r="W54" t="str">
        <f>$A$16</f>
        <v>Elementary occupations</v>
      </c>
      <c r="X54" s="18">
        <f t="shared" si="47"/>
        <v>2.9742480641812952</v>
      </c>
      <c r="Y54" s="18">
        <f t="shared" si="48"/>
        <v>-12.312886812940437</v>
      </c>
      <c r="Z54" s="18">
        <f t="shared" si="49"/>
        <v>1.376281937639412</v>
      </c>
      <c r="AA54" s="18">
        <f t="shared" si="50"/>
        <v>0.27702297843901214</v>
      </c>
      <c r="AB54" s="18">
        <f t="shared" si="57"/>
        <v>0.64211180211066754</v>
      </c>
      <c r="AD54" s="18">
        <f t="shared" ref="AD54:AF54" si="70">IF($F$6-$D$6 &lt;&gt; 0,(EXP(LN(1+(AD34/100))/($F$6-$D$6))-1)*100,0)</f>
        <v>0.64211180211066754</v>
      </c>
      <c r="AE54" s="18">
        <f t="shared" si="70"/>
        <v>3.2963152123941741</v>
      </c>
      <c r="AF54" s="18">
        <f t="shared" si="70"/>
        <v>3.7110781552891492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0.87736176504187302</v>
      </c>
      <c r="C56" s="26">
        <f>IF(D$6-C$6 &lt;&gt; 0,(EXP(LN(D18/C18)/(D$6-C$6))-1)*100,0)</f>
        <v>-1.6984509717960616</v>
      </c>
      <c r="D56" s="26">
        <f>IF(E$6-D$6 &lt;&gt; 0,(EXP(LN(E18/D18)/(E$6-D$6))-1)*100,0)</f>
        <v>0.92106675473020427</v>
      </c>
      <c r="E56" s="26">
        <f>IF(F$6-E$6 &lt;&gt; 0,(EXP(LN(F18/E18)/(F$6-E$6))-1)*100,0)</f>
        <v>0.62643242238205055</v>
      </c>
      <c r="F56" s="26">
        <f t="shared" si="54"/>
        <v>0.72454816770322061</v>
      </c>
      <c r="H56" s="26">
        <f t="shared" si="51"/>
        <v>0.72454816770322061</v>
      </c>
      <c r="I56" s="26">
        <f t="shared" ref="I56" si="71">IF($F$6-$D$6 &lt;&gt; 0,(EXP(LN(1+(I36/100))/($F$6-$D$6))-1)*100,0)</f>
        <v>2.8038042525629248</v>
      </c>
      <c r="J56" s="26">
        <f t="shared" ref="J56" si="72">IF($F$6-$D$6 &lt;&gt; 0,(EXP(LN(1+(J36/100))/($F$6-$D$6))-1)*100,0)</f>
        <v>3.3041180959800132</v>
      </c>
      <c r="L56" s="24" t="str">
        <f>$A$18</f>
        <v>All occupations</v>
      </c>
      <c r="M56" s="26">
        <f>IF(N$6-M$6 &lt;&gt; 0,(EXP(LN(N18/M18)/(N$6-M$6))-1)*100,0)</f>
        <v>0.11366433632797879</v>
      </c>
      <c r="N56" s="26">
        <f>IF(O$6-N$6 &lt;&gt; 0,(EXP(LN(O18/N18)/(O$6-N$6))-1)*100,0)</f>
        <v>-1.8956147116735322</v>
      </c>
      <c r="O56" s="26">
        <f>IF(P$6-O$6 &lt;&gt; 0,(EXP(LN(P18/O18)/(P$6-O$6))-1)*100,0)</f>
        <v>0.79625944523766812</v>
      </c>
      <c r="P56" s="26">
        <f>IF(Q$6-P$6 &lt;&gt; 0,(EXP(LN(Q18/P18)/(Q$6-P$6))-1)*100,0)</f>
        <v>0.53448886405409457</v>
      </c>
      <c r="Q56" s="26">
        <f t="shared" ref="Q56" si="73">IF(Q$6-O$6 &lt;&gt; 0,(EXP(LN(Q18/O18)/(Q$6-O$6))-1)*100,0)</f>
        <v>0.62167010099665188</v>
      </c>
      <c r="S56" s="26">
        <f t="shared" ref="S56:U56" si="74">IF($F$6-$D$6 &lt;&gt; 0,(EXP(LN(1+(S36/100))/($F$6-$D$6))-1)*100,0)</f>
        <v>0.62167010099665188</v>
      </c>
      <c r="T56" s="26">
        <f t="shared" si="74"/>
        <v>2.3822369153740919</v>
      </c>
      <c r="U56" s="26">
        <f t="shared" si="74"/>
        <v>2.835047934342505</v>
      </c>
      <c r="W56" s="24" t="str">
        <f>$A$18</f>
        <v>All occupations</v>
      </c>
      <c r="X56" s="26">
        <f>IF(Y$6-X$6 &lt;&gt; 0,(EXP(LN(Y18/X18)/(Y$6-X$6))-1)*100,0)</f>
        <v>1.6916265129104158</v>
      </c>
      <c r="Y56" s="26">
        <f>IF(Z$6-Y$6 &lt;&gt; 0,(EXP(LN(Z18/Y18)/(Z$6-Y$6))-1)*100,0)</f>
        <v>-1.4962917161041256</v>
      </c>
      <c r="Z56" s="26">
        <f>IF(AA$6-Z$6 &lt;&gt; 0,(EXP(LN(AA18/Z18)/(AA$6-Z$6))-1)*100,0)</f>
        <v>1.0478835611542836</v>
      </c>
      <c r="AA56" s="26">
        <f>IF(AB$6-AA$6 &lt;&gt; 0,(EXP(LN(AB18/AA18)/(AB$6-AA$6))-1)*100,0)</f>
        <v>0.71840065549062526</v>
      </c>
      <c r="AB56" s="26">
        <f t="shared" ref="AB56" si="75">IF(AB$6-Z$6 &lt;&gt; 0,(EXP(LN(AB18/Z18)/(AB$6-Z$6))-1)*100,0)</f>
        <v>0.82810874715928406</v>
      </c>
      <c r="AD56" s="26">
        <f t="shared" ref="AD56:AF56" si="76">IF($F$6-$D$6 &lt;&gt; 0,(EXP(LN(1+(AD36/100))/($F$6-$D$6))-1)*100,0)</f>
        <v>0.82810874715928406</v>
      </c>
      <c r="AE56" s="26">
        <f t="shared" si="76"/>
        <v>3.2106914802000563</v>
      </c>
      <c r="AF56" s="26">
        <f t="shared" si="76"/>
        <v>3.7542043268482317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4.2154597062432941</v>
      </c>
      <c r="C64" s="27">
        <f t="shared" si="77"/>
        <v>0.74357628227339845</v>
      </c>
      <c r="D64" s="27">
        <f t="shared" si="77"/>
        <v>-0.6512248171154269</v>
      </c>
      <c r="E64" s="27">
        <f t="shared" si="77"/>
        <v>3.7763183178787614</v>
      </c>
      <c r="F64" s="27">
        <f>F8-D8</f>
        <v>3.1250935007633345</v>
      </c>
      <c r="L64" t="str">
        <f>$A$8</f>
        <v>Managers, directors and senior officials</v>
      </c>
      <c r="M64" s="27">
        <f t="shared" ref="M64:M72" si="78">N8-M8</f>
        <v>2.216980862868855</v>
      </c>
      <c r="N64" s="27">
        <f t="shared" ref="N64:N72" si="79">O8-N8</f>
        <v>-0.16591764329976755</v>
      </c>
      <c r="O64" s="27">
        <f t="shared" ref="O64:O72" si="80">P8-O8</f>
        <v>-0.48629521204857085</v>
      </c>
      <c r="P64" s="27">
        <f t="shared" ref="P64:P72" si="81">Q8-P8</f>
        <v>2.0989063539890651</v>
      </c>
      <c r="Q64" s="27">
        <f>Q8-O8</f>
        <v>1.6126111419404943</v>
      </c>
      <c r="W64" t="str">
        <f>$A$8</f>
        <v>Managers, directors and senior officials</v>
      </c>
      <c r="X64" s="27">
        <f t="shared" ref="X64:X72" si="82">Y8-X8</f>
        <v>1.9984788433744871</v>
      </c>
      <c r="Y64" s="27">
        <f t="shared" ref="Y64:Y72" si="83">Z8-Y8</f>
        <v>0.90949392557314646</v>
      </c>
      <c r="Z64" s="27">
        <f t="shared" ref="Z64:Z72" si="84">AA8-Z8</f>
        <v>-0.16492960506685606</v>
      </c>
      <c r="AA64" s="27">
        <f t="shared" ref="AA64:AA72" si="85">AB8-AA8</f>
        <v>1.6774119638896607</v>
      </c>
      <c r="AB64" s="27">
        <f>AB8-Z8</f>
        <v>1.5124823588228047</v>
      </c>
    </row>
    <row r="65" spans="1:31" x14ac:dyDescent="0.2">
      <c r="A65" t="str">
        <f>$A$9</f>
        <v>Professional occupations</v>
      </c>
      <c r="B65" s="27">
        <f t="shared" si="77"/>
        <v>5.00260499986463</v>
      </c>
      <c r="C65" s="27">
        <f t="shared" si="77"/>
        <v>1.7190797364414578</v>
      </c>
      <c r="D65" s="27">
        <f t="shared" si="77"/>
        <v>4.6864894031821507</v>
      </c>
      <c r="E65" s="27">
        <f t="shared" si="77"/>
        <v>7.781180925106753</v>
      </c>
      <c r="F65" s="27">
        <f t="shared" ref="F65:F72" si="86">F9-D9</f>
        <v>12.467670328288904</v>
      </c>
      <c r="L65" t="str">
        <f>$A$9</f>
        <v>Professional occupations</v>
      </c>
      <c r="M65" s="27">
        <f t="shared" si="78"/>
        <v>1.844986169926905</v>
      </c>
      <c r="N65" s="27">
        <f t="shared" si="79"/>
        <v>0.63104735940876822</v>
      </c>
      <c r="O65" s="27">
        <f t="shared" si="80"/>
        <v>3.1844103095797713</v>
      </c>
      <c r="P65" s="27">
        <f t="shared" si="81"/>
        <v>3.7272818247190465</v>
      </c>
      <c r="Q65" s="27">
        <f t="shared" ref="Q65:Q72" si="87">Q9-O9</f>
        <v>6.9116921342988178</v>
      </c>
      <c r="W65" t="str">
        <f>$A$9</f>
        <v>Professional occupations</v>
      </c>
      <c r="X65" s="27">
        <f t="shared" si="82"/>
        <v>3.1576188299377108</v>
      </c>
      <c r="Y65" s="27">
        <f t="shared" si="83"/>
        <v>1.0880323770327038</v>
      </c>
      <c r="Z65" s="27">
        <f t="shared" si="84"/>
        <v>1.5020790936024042</v>
      </c>
      <c r="AA65" s="27">
        <f t="shared" si="85"/>
        <v>4.0538991003876816</v>
      </c>
      <c r="AB65" s="27">
        <f t="shared" ref="AB65:AB72" si="88">AB9-Z9</f>
        <v>5.5559781939900859</v>
      </c>
    </row>
    <row r="66" spans="1:31" x14ac:dyDescent="0.2">
      <c r="A66" t="str">
        <f>$A$10</f>
        <v>Associate professional occupations</v>
      </c>
      <c r="B66" s="27">
        <f t="shared" si="77"/>
        <v>2.0154068119034108</v>
      </c>
      <c r="C66" s="27">
        <f t="shared" si="77"/>
        <v>1.0062527954764349</v>
      </c>
      <c r="D66" s="27">
        <f t="shared" si="77"/>
        <v>3.0740326388309001</v>
      </c>
      <c r="E66" s="27">
        <f t="shared" si="77"/>
        <v>4.3409010733882667</v>
      </c>
      <c r="F66" s="27">
        <f t="shared" si="86"/>
        <v>7.4149337122191668</v>
      </c>
      <c r="L66" t="str">
        <f>$A$10</f>
        <v>Associate professional occupations</v>
      </c>
      <c r="M66" s="27">
        <f t="shared" si="78"/>
        <v>0.50555603923803361</v>
      </c>
      <c r="N66" s="27">
        <f t="shared" si="79"/>
        <v>0.41758895399500773</v>
      </c>
      <c r="O66" s="27">
        <f t="shared" si="80"/>
        <v>-3.490266226692107E-2</v>
      </c>
      <c r="P66" s="27">
        <f t="shared" si="81"/>
        <v>1.0930419996540142</v>
      </c>
      <c r="Q66" s="27">
        <f t="shared" si="87"/>
        <v>1.0581393373870931</v>
      </c>
      <c r="W66" t="str">
        <f>$A$10</f>
        <v>Associate professional occupations</v>
      </c>
      <c r="X66" s="27">
        <f t="shared" si="82"/>
        <v>1.50985077266537</v>
      </c>
      <c r="Y66" s="27">
        <f t="shared" si="83"/>
        <v>0.58866384148143425</v>
      </c>
      <c r="Z66" s="27">
        <f t="shared" si="84"/>
        <v>3.1089353010978016</v>
      </c>
      <c r="AA66" s="27">
        <f t="shared" si="85"/>
        <v>3.2478590737342259</v>
      </c>
      <c r="AB66" s="27">
        <f t="shared" si="88"/>
        <v>6.3567943748320275</v>
      </c>
    </row>
    <row r="67" spans="1:31" x14ac:dyDescent="0.2">
      <c r="A67" t="str">
        <f>$A$11</f>
        <v>Administrative and secretarial occupations</v>
      </c>
      <c r="B67" s="27">
        <f t="shared" si="77"/>
        <v>-0.83865383611893662</v>
      </c>
      <c r="C67" s="27">
        <f t="shared" si="77"/>
        <v>0.59881257153367784</v>
      </c>
      <c r="D67" s="27">
        <f t="shared" si="77"/>
        <v>0.52667420145517596</v>
      </c>
      <c r="E67" s="27">
        <f t="shared" si="77"/>
        <v>-0.50794555249471074</v>
      </c>
      <c r="F67" s="27">
        <f t="shared" si="86"/>
        <v>1.8728648960465222E-2</v>
      </c>
      <c r="L67" t="str">
        <f>$A$11</f>
        <v>Administrative and secretarial occupations</v>
      </c>
      <c r="M67" s="27">
        <f t="shared" si="78"/>
        <v>-0.62204304811804345</v>
      </c>
      <c r="N67" s="27">
        <f t="shared" si="79"/>
        <v>0.82783092381370427</v>
      </c>
      <c r="O67" s="27">
        <f t="shared" si="80"/>
        <v>0.40007002378918965</v>
      </c>
      <c r="P67" s="27">
        <f t="shared" si="81"/>
        <v>0.74504127103038975</v>
      </c>
      <c r="Q67" s="27">
        <f t="shared" si="87"/>
        <v>1.1451112948195794</v>
      </c>
      <c r="W67" t="str">
        <f>$A$11</f>
        <v>Administrative and secretarial occupations</v>
      </c>
      <c r="X67" s="27">
        <f t="shared" si="82"/>
        <v>-0.21661078800090294</v>
      </c>
      <c r="Y67" s="27">
        <f t="shared" si="83"/>
        <v>-0.22901835227999712</v>
      </c>
      <c r="Z67" s="27">
        <f t="shared" si="84"/>
        <v>0.12660417766593923</v>
      </c>
      <c r="AA67" s="27">
        <f t="shared" si="85"/>
        <v>-1.2529868235250525</v>
      </c>
      <c r="AB67" s="27">
        <f t="shared" si="88"/>
        <v>-1.1263826458591133</v>
      </c>
    </row>
    <row r="68" spans="1:31" x14ac:dyDescent="0.2">
      <c r="A68" t="str">
        <f>$A$12</f>
        <v>Skilled trades occupations</v>
      </c>
      <c r="B68" s="27">
        <f t="shared" si="77"/>
        <v>-0.95849413072756562</v>
      </c>
      <c r="C68" s="27">
        <f t="shared" si="77"/>
        <v>-2.9839836128555817</v>
      </c>
      <c r="D68" s="27">
        <f t="shared" si="77"/>
        <v>0.52645559314633061</v>
      </c>
      <c r="E68" s="27">
        <f t="shared" si="77"/>
        <v>-0.34377687213611097</v>
      </c>
      <c r="F68" s="27">
        <f t="shared" si="86"/>
        <v>0.18267872101021965</v>
      </c>
      <c r="L68" t="str">
        <f>$A$12</f>
        <v>Skilled trades occupations</v>
      </c>
      <c r="M68" s="27">
        <f t="shared" si="78"/>
        <v>-1.1802270075958816</v>
      </c>
      <c r="N68" s="27">
        <f t="shared" si="79"/>
        <v>-3.1620498469846936</v>
      </c>
      <c r="O68" s="27">
        <f t="shared" si="80"/>
        <v>0.250483730482852</v>
      </c>
      <c r="P68" s="27">
        <f t="shared" si="81"/>
        <v>-0.73437377741742438</v>
      </c>
      <c r="Q68" s="27">
        <f t="shared" si="87"/>
        <v>-0.48389004693457238</v>
      </c>
      <c r="W68" t="str">
        <f>$A$12</f>
        <v>Skilled trades occupations</v>
      </c>
      <c r="X68" s="27">
        <f t="shared" si="82"/>
        <v>0.22173287686826981</v>
      </c>
      <c r="Y68" s="27">
        <f t="shared" si="83"/>
        <v>0.17806623412914213</v>
      </c>
      <c r="Z68" s="27">
        <f t="shared" si="84"/>
        <v>0.27597186266342622</v>
      </c>
      <c r="AA68" s="27">
        <f t="shared" si="85"/>
        <v>0.3905969052813516</v>
      </c>
      <c r="AB68" s="27">
        <f t="shared" si="88"/>
        <v>0.66656876794477782</v>
      </c>
    </row>
    <row r="69" spans="1:31" x14ac:dyDescent="0.2">
      <c r="A69" t="str">
        <f>$A$13</f>
        <v>Caring, leisure and other service occupations</v>
      </c>
      <c r="B69" s="27">
        <f t="shared" si="77"/>
        <v>0.38109674705590635</v>
      </c>
      <c r="C69" s="27">
        <f t="shared" si="77"/>
        <v>-1.8778392921423439</v>
      </c>
      <c r="D69" s="27">
        <f t="shared" si="77"/>
        <v>0.84644162135802858</v>
      </c>
      <c r="E69" s="27">
        <f t="shared" si="77"/>
        <v>2.3035044963678608</v>
      </c>
      <c r="F69" s="27">
        <f t="shared" si="86"/>
        <v>3.1499461177258894</v>
      </c>
      <c r="L69" t="str">
        <f>$A$13</f>
        <v>Caring, leisure and other service occupations</v>
      </c>
      <c r="M69" s="27">
        <f t="shared" si="78"/>
        <v>9.0669060432389426E-2</v>
      </c>
      <c r="N69" s="27">
        <f t="shared" si="79"/>
        <v>7.3637152777861203E-4</v>
      </c>
      <c r="O69" s="27">
        <f t="shared" si="80"/>
        <v>0.41760478023731373</v>
      </c>
      <c r="P69" s="27">
        <f t="shared" si="81"/>
        <v>0.78745416490214915</v>
      </c>
      <c r="Q69" s="27">
        <f t="shared" si="87"/>
        <v>1.2050589451394629</v>
      </c>
      <c r="W69" t="str">
        <f>$A$13</f>
        <v>Caring, leisure and other service occupations</v>
      </c>
      <c r="X69" s="27">
        <f t="shared" si="82"/>
        <v>0.29042768662348806</v>
      </c>
      <c r="Y69" s="27">
        <f t="shared" si="83"/>
        <v>-1.8785756636701159</v>
      </c>
      <c r="Z69" s="27">
        <f t="shared" si="84"/>
        <v>0.42883684112073084</v>
      </c>
      <c r="AA69" s="27">
        <f t="shared" si="85"/>
        <v>1.5160503314657063</v>
      </c>
      <c r="AB69" s="27">
        <f t="shared" si="88"/>
        <v>1.9448871725864372</v>
      </c>
    </row>
    <row r="70" spans="1:31" x14ac:dyDescent="0.2">
      <c r="A70" t="str">
        <f>$A$14</f>
        <v>Sales and customer service occupations</v>
      </c>
      <c r="B70" s="27">
        <f t="shared" si="77"/>
        <v>-0.47807173137964298</v>
      </c>
      <c r="C70" s="27">
        <f t="shared" si="77"/>
        <v>6.1440924400475438E-2</v>
      </c>
      <c r="D70" s="27">
        <f t="shared" si="77"/>
        <v>0.75530507027511007</v>
      </c>
      <c r="E70" s="27">
        <f t="shared" si="77"/>
        <v>0.53376589466377666</v>
      </c>
      <c r="F70" s="27">
        <f t="shared" si="86"/>
        <v>1.2890709649388867</v>
      </c>
      <c r="L70" t="str">
        <f>$A$14</f>
        <v>Sales and customer service occupations</v>
      </c>
      <c r="M70" s="27">
        <f t="shared" si="78"/>
        <v>-0.19896574236529219</v>
      </c>
      <c r="N70" s="27">
        <f t="shared" si="79"/>
        <v>0.22241809846925698</v>
      </c>
      <c r="O70" s="27">
        <f t="shared" si="80"/>
        <v>0.51555419077891429</v>
      </c>
      <c r="P70" s="27">
        <f t="shared" si="81"/>
        <v>0.57727726455195061</v>
      </c>
      <c r="Q70" s="27">
        <f t="shared" si="87"/>
        <v>1.0928314553308649</v>
      </c>
      <c r="W70" t="str">
        <f>$A$14</f>
        <v>Sales and customer service occupations</v>
      </c>
      <c r="X70" s="27">
        <f t="shared" si="82"/>
        <v>-0.2791059890143277</v>
      </c>
      <c r="Y70" s="27">
        <f t="shared" si="83"/>
        <v>-0.16097717406875667</v>
      </c>
      <c r="Z70" s="27">
        <f t="shared" si="84"/>
        <v>0.23975087949616025</v>
      </c>
      <c r="AA70" s="27">
        <f t="shared" si="85"/>
        <v>-4.3511369888109996E-2</v>
      </c>
      <c r="AB70" s="27">
        <f t="shared" si="88"/>
        <v>0.19623950960805026</v>
      </c>
    </row>
    <row r="71" spans="1:31" x14ac:dyDescent="0.2">
      <c r="A71" t="str">
        <f>$A$15</f>
        <v>Process, plant and machine operatives</v>
      </c>
      <c r="B71" s="27">
        <f t="shared" si="77"/>
        <v>-0.6000096150582408</v>
      </c>
      <c r="C71" s="27">
        <f t="shared" si="77"/>
        <v>-1.51388396525304</v>
      </c>
      <c r="D71" s="27">
        <f t="shared" si="77"/>
        <v>0.47853830023489685</v>
      </c>
      <c r="E71" s="27">
        <f t="shared" si="77"/>
        <v>-4.3275300274562056E-2</v>
      </c>
      <c r="F71" s="27">
        <f t="shared" si="86"/>
        <v>0.4352629999603348</v>
      </c>
      <c r="L71" t="str">
        <f>$A$15</f>
        <v>Process, plant and machine operatives</v>
      </c>
      <c r="M71" s="27">
        <f t="shared" si="78"/>
        <v>-0.67813296805907797</v>
      </c>
      <c r="N71" s="27">
        <f t="shared" si="79"/>
        <v>-1.2334742297759433</v>
      </c>
      <c r="O71" s="27">
        <f t="shared" si="80"/>
        <v>1.6755429744641503E-4</v>
      </c>
      <c r="P71" s="27">
        <f t="shared" si="81"/>
        <v>-0.38287125136060851</v>
      </c>
      <c r="Q71" s="27">
        <f t="shared" si="87"/>
        <v>-0.3827036970631621</v>
      </c>
      <c r="W71" t="str">
        <f>$A$15</f>
        <v>Process, plant and machine operatives</v>
      </c>
      <c r="X71" s="27">
        <f t="shared" si="82"/>
        <v>7.8123353000850049E-2</v>
      </c>
      <c r="Y71" s="27">
        <f t="shared" si="83"/>
        <v>-0.28040973547709624</v>
      </c>
      <c r="Z71" s="27">
        <f t="shared" si="84"/>
        <v>0.47837074593742335</v>
      </c>
      <c r="AA71" s="27">
        <f t="shared" si="85"/>
        <v>0.33959595108605889</v>
      </c>
      <c r="AB71" s="27">
        <f t="shared" si="88"/>
        <v>0.81796669702348224</v>
      </c>
    </row>
    <row r="72" spans="1:31" x14ac:dyDescent="0.2">
      <c r="A72" t="str">
        <f>$A$16</f>
        <v>Elementary occupations</v>
      </c>
      <c r="B72" s="27">
        <f t="shared" si="77"/>
        <v>0.65966104821721672</v>
      </c>
      <c r="C72" s="27">
        <f t="shared" si="77"/>
        <v>-2.402455439874668</v>
      </c>
      <c r="D72" s="27">
        <f t="shared" si="77"/>
        <v>2.37928798863285</v>
      </c>
      <c r="E72" s="27">
        <f t="shared" si="77"/>
        <v>0.31132701750016878</v>
      </c>
      <c r="F72" s="27">
        <f t="shared" si="86"/>
        <v>2.6906150061330187</v>
      </c>
      <c r="L72" t="str">
        <f>$A$16</f>
        <v>Elementary occupations</v>
      </c>
      <c r="M72" s="27">
        <f t="shared" si="78"/>
        <v>-1.350581305638002</v>
      </c>
      <c r="N72" s="27">
        <f t="shared" si="79"/>
        <v>-0.16497335706926641</v>
      </c>
      <c r="O72" s="27">
        <f t="shared" si="80"/>
        <v>1.2521768934501498</v>
      </c>
      <c r="P72" s="27">
        <f t="shared" si="81"/>
        <v>-0.16725149541066031</v>
      </c>
      <c r="Q72" s="27">
        <f t="shared" si="87"/>
        <v>1.0849253980394895</v>
      </c>
      <c r="W72" t="str">
        <f>$A$16</f>
        <v>Elementary occupations</v>
      </c>
      <c r="X72" s="27">
        <f t="shared" si="82"/>
        <v>2.0102423538552223</v>
      </c>
      <c r="Y72" s="27">
        <f t="shared" si="83"/>
        <v>-2.2374820828054229</v>
      </c>
      <c r="Z72" s="27">
        <f t="shared" si="84"/>
        <v>1.1271110951827641</v>
      </c>
      <c r="AA72" s="27">
        <f t="shared" si="85"/>
        <v>0.47857851291077935</v>
      </c>
      <c r="AB72" s="27">
        <f t="shared" si="88"/>
        <v>1.6056896080935434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9.3990000000001146</v>
      </c>
      <c r="C74" s="29">
        <f t="shared" ref="C74" si="89">D18-C18</f>
        <v>-4.6490000000001714</v>
      </c>
      <c r="D74" s="29">
        <f>E18-D18</f>
        <v>12.621999999999957</v>
      </c>
      <c r="E74" s="29">
        <f>F18-E18</f>
        <v>18.152000000000214</v>
      </c>
      <c r="F74" s="29">
        <f>F18-D18</f>
        <v>30.774000000000171</v>
      </c>
      <c r="L74" s="24" t="str">
        <f>$A$18</f>
        <v>All occupations</v>
      </c>
      <c r="M74" s="29">
        <f>N18-M18</f>
        <v>0.62824206068989952</v>
      </c>
      <c r="N74" s="29">
        <f t="shared" ref="N74" si="90">O18-N18</f>
        <v>-2.6267933699151342</v>
      </c>
      <c r="O74" s="29">
        <f>P18-O18</f>
        <v>5.4992696083001249</v>
      </c>
      <c r="P74" s="29">
        <f>Q18-P18</f>
        <v>7.7445063546579149</v>
      </c>
      <c r="Q74" s="29">
        <f>Q18-O18</f>
        <v>13.24377596295804</v>
      </c>
      <c r="W74" s="24" t="str">
        <f>$A$18</f>
        <v>All occupations</v>
      </c>
      <c r="X74" s="29">
        <f>Y18-X18</f>
        <v>8.7707579393101867</v>
      </c>
      <c r="Y74" s="29">
        <f t="shared" ref="Y74" si="91">Z18-Y18</f>
        <v>-2.0222066300849519</v>
      </c>
      <c r="Z74" s="29">
        <f>AA18-Z18</f>
        <v>7.1227303916997755</v>
      </c>
      <c r="AA74" s="29">
        <f>AB18-AA18</f>
        <v>10.407493645342328</v>
      </c>
      <c r="AB74" s="29">
        <f>AB18-Z18</f>
        <v>17.530224037042103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26.228943806210427</v>
      </c>
      <c r="C80" s="11">
        <f t="shared" si="92"/>
        <v>30.444403512453722</v>
      </c>
      <c r="D80" s="11">
        <f t="shared" si="92"/>
        <v>31.18797979472712</v>
      </c>
      <c r="E80" s="11">
        <f t="shared" si="92"/>
        <v>30.536754977611693</v>
      </c>
      <c r="F80" s="11">
        <f t="shared" si="92"/>
        <v>34.313073295490454</v>
      </c>
      <c r="H80" s="40">
        <f>IF(D$6-B$6 &lt;&gt; 0,(EXP(LN(D8/B8)/(D$6-B$6))-1)*100,0)</f>
        <v>3.5240582154226763</v>
      </c>
      <c r="I80" s="40">
        <f t="shared" ref="I80:I88" si="93">F46</f>
        <v>0.63865522470947234</v>
      </c>
      <c r="L80" t="str">
        <f t="shared" ref="L80:Q88" si="94">L8</f>
        <v>Managers, directors and senior officials</v>
      </c>
      <c r="M80" s="11">
        <f t="shared" si="94"/>
        <v>17.608054994376563</v>
      </c>
      <c r="N80" s="11">
        <f t="shared" si="94"/>
        <v>19.825035857245418</v>
      </c>
      <c r="O80" s="11">
        <f t="shared" si="94"/>
        <v>19.65911821394565</v>
      </c>
      <c r="P80" s="11">
        <f t="shared" si="94"/>
        <v>19.172823001897079</v>
      </c>
      <c r="Q80" s="11">
        <f t="shared" si="94"/>
        <v>21.271729355886144</v>
      </c>
      <c r="S80" s="40">
        <f t="shared" ref="S80:S88" si="95">IF(O$6-M$6 &lt;&gt; 0,(EXP(LN(O8/M8)/(O$6-M$6))-1)*100,0)</f>
        <v>2.2281566164205069</v>
      </c>
      <c r="T80" s="40">
        <f t="shared" ref="T80:T88" si="96">Q46</f>
        <v>0.52696807747247831</v>
      </c>
      <c r="W80" t="str">
        <f t="shared" ref="W80:AB88" si="97">W8</f>
        <v>Managers, directors and senior officials</v>
      </c>
      <c r="X80" s="11">
        <f t="shared" si="97"/>
        <v>8.62088881183384</v>
      </c>
      <c r="Y80" s="11">
        <f t="shared" si="97"/>
        <v>10.619367655208327</v>
      </c>
      <c r="Z80" s="11">
        <f t="shared" si="97"/>
        <v>11.528861580781474</v>
      </c>
      <c r="AA80" s="11">
        <f t="shared" si="97"/>
        <v>11.363931975714618</v>
      </c>
      <c r="AB80" s="11">
        <f t="shared" si="97"/>
        <v>13.041343939604278</v>
      </c>
      <c r="AD80" s="40">
        <f t="shared" ref="AD80:AD88" si="98">IF(Z$6-X$6 &lt;&gt; 0,(EXP(LN(Z8/X8)/(Z$6-X$6))-1)*100,0)</f>
        <v>5.9856032860728048</v>
      </c>
      <c r="AE80" s="40">
        <f t="shared" ref="AE80:AE88" si="99">AB46</f>
        <v>0.82519290173017623</v>
      </c>
    </row>
    <row r="81" spans="1:31" x14ac:dyDescent="0.2">
      <c r="A81" t="str">
        <f t="shared" si="92"/>
        <v>Professional occupations</v>
      </c>
      <c r="B81" s="11">
        <f t="shared" si="92"/>
        <v>48.024344080285104</v>
      </c>
      <c r="C81" s="11">
        <f t="shared" si="92"/>
        <v>53.026949080149734</v>
      </c>
      <c r="D81" s="11">
        <f t="shared" si="92"/>
        <v>54.746028816591192</v>
      </c>
      <c r="E81" s="11">
        <f t="shared" si="92"/>
        <v>59.432518219773343</v>
      </c>
      <c r="F81" s="11">
        <f t="shared" si="92"/>
        <v>67.213699144880096</v>
      </c>
      <c r="H81" s="40">
        <f t="shared" ref="H81:H88" si="100">IF(D$6-B$6 &lt;&gt; 0,(EXP(LN(D9/B9)/(D$6-B$6))-1)*100,0)</f>
        <v>2.6545576579241947</v>
      </c>
      <c r="I81" s="40">
        <f t="shared" si="93"/>
        <v>1.3772123870487096</v>
      </c>
      <c r="L81" t="str">
        <f t="shared" si="94"/>
        <v>Professional occupations</v>
      </c>
      <c r="M81" s="11">
        <f t="shared" si="94"/>
        <v>24.722447871410203</v>
      </c>
      <c r="N81" s="11">
        <f t="shared" si="94"/>
        <v>26.567434041337108</v>
      </c>
      <c r="O81" s="11">
        <f t="shared" si="94"/>
        <v>27.198481400745877</v>
      </c>
      <c r="P81" s="11">
        <f t="shared" si="94"/>
        <v>30.382891710325648</v>
      </c>
      <c r="Q81" s="11">
        <f t="shared" si="94"/>
        <v>34.110173535044694</v>
      </c>
      <c r="S81" s="40">
        <f t="shared" si="95"/>
        <v>1.9273274980350141</v>
      </c>
      <c r="T81" s="40">
        <f t="shared" si="96"/>
        <v>1.5210150817001278</v>
      </c>
      <c r="W81" t="str">
        <f t="shared" si="97"/>
        <v>Professional occupations</v>
      </c>
      <c r="X81" s="11">
        <f t="shared" si="97"/>
        <v>23.301896208874894</v>
      </c>
      <c r="Y81" s="11">
        <f t="shared" si="97"/>
        <v>26.459515038812604</v>
      </c>
      <c r="Z81" s="11">
        <f t="shared" si="97"/>
        <v>27.547547415845308</v>
      </c>
      <c r="AA81" s="11">
        <f t="shared" si="97"/>
        <v>29.049626509447712</v>
      </c>
      <c r="AB81" s="11">
        <f t="shared" si="97"/>
        <v>33.103525609835394</v>
      </c>
      <c r="AD81" s="40">
        <f t="shared" si="98"/>
        <v>3.404237182466785</v>
      </c>
      <c r="AE81" s="40">
        <f t="shared" si="99"/>
        <v>1.2323737879637253</v>
      </c>
    </row>
    <row r="82" spans="1:31" x14ac:dyDescent="0.2">
      <c r="A82" t="str">
        <f t="shared" si="92"/>
        <v>Associate professional occupations</v>
      </c>
      <c r="B82" s="11">
        <f t="shared" si="92"/>
        <v>29.015030828321244</v>
      </c>
      <c r="C82" s="11">
        <f t="shared" si="92"/>
        <v>31.030437640224655</v>
      </c>
      <c r="D82" s="11">
        <f t="shared" si="92"/>
        <v>32.03669043570109</v>
      </c>
      <c r="E82" s="11">
        <f t="shared" si="92"/>
        <v>35.11072307453199</v>
      </c>
      <c r="F82" s="11">
        <f t="shared" si="92"/>
        <v>39.451624147920256</v>
      </c>
      <c r="H82" s="40">
        <f t="shared" si="100"/>
        <v>2.0011155898947752</v>
      </c>
      <c r="I82" s="40">
        <f t="shared" si="93"/>
        <v>1.3976327878012285</v>
      </c>
      <c r="L82" t="str">
        <f t="shared" si="94"/>
        <v>Associate professional occupations</v>
      </c>
      <c r="M82" s="11">
        <f t="shared" si="94"/>
        <v>15.052425440281883</v>
      </c>
      <c r="N82" s="11">
        <f t="shared" si="94"/>
        <v>15.557981479519917</v>
      </c>
      <c r="O82" s="11">
        <f t="shared" si="94"/>
        <v>15.975570433514925</v>
      </c>
      <c r="P82" s="11">
        <f t="shared" si="94"/>
        <v>15.940667771248004</v>
      </c>
      <c r="Q82" s="11">
        <f t="shared" si="94"/>
        <v>17.033709770902018</v>
      </c>
      <c r="S82" s="40">
        <f t="shared" si="95"/>
        <v>1.1975452447508195</v>
      </c>
      <c r="T82" s="40">
        <f t="shared" si="96"/>
        <v>0.42847266935255313</v>
      </c>
      <c r="W82" t="str">
        <f t="shared" si="97"/>
        <v>Associate professional occupations</v>
      </c>
      <c r="X82" s="11">
        <f t="shared" si="97"/>
        <v>13.962605388039375</v>
      </c>
      <c r="Y82" s="11">
        <f t="shared" si="97"/>
        <v>15.472456160704745</v>
      </c>
      <c r="Z82" s="11">
        <f t="shared" si="97"/>
        <v>16.061120002186179</v>
      </c>
      <c r="AA82" s="11">
        <f t="shared" si="97"/>
        <v>19.170055303283981</v>
      </c>
      <c r="AB82" s="11">
        <f t="shared" si="97"/>
        <v>22.417914377018207</v>
      </c>
      <c r="AD82" s="40">
        <f t="shared" si="98"/>
        <v>2.8399537292958632</v>
      </c>
      <c r="AE82" s="40">
        <f t="shared" si="99"/>
        <v>2.2479537217652279</v>
      </c>
    </row>
    <row r="83" spans="1:31" x14ac:dyDescent="0.2">
      <c r="A83" t="str">
        <f t="shared" si="92"/>
        <v>Administrative and secretarial occupations</v>
      </c>
      <c r="B83" s="11">
        <f t="shared" si="92"/>
        <v>25.32282838210514</v>
      </c>
      <c r="C83" s="11">
        <f t="shared" si="92"/>
        <v>24.484174545986203</v>
      </c>
      <c r="D83" s="11">
        <f t="shared" si="92"/>
        <v>25.082987117519881</v>
      </c>
      <c r="E83" s="11">
        <f t="shared" si="92"/>
        <v>25.609661318975057</v>
      </c>
      <c r="F83" s="11">
        <f t="shared" si="92"/>
        <v>25.101715766480346</v>
      </c>
      <c r="H83" s="40">
        <f t="shared" si="100"/>
        <v>-0.19014867291213822</v>
      </c>
      <c r="I83" s="40">
        <f t="shared" si="93"/>
        <v>4.9760490675954117E-3</v>
      </c>
      <c r="L83" t="str">
        <f t="shared" si="94"/>
        <v>Administrative and secretarial occupations</v>
      </c>
      <c r="M83" s="11">
        <f t="shared" si="94"/>
        <v>5.8271361479022996</v>
      </c>
      <c r="N83" s="11">
        <f t="shared" si="94"/>
        <v>5.2050930997842562</v>
      </c>
      <c r="O83" s="11">
        <f t="shared" si="94"/>
        <v>6.0329240235979604</v>
      </c>
      <c r="P83" s="11">
        <f t="shared" si="94"/>
        <v>6.4329940473871501</v>
      </c>
      <c r="Q83" s="11">
        <f t="shared" si="94"/>
        <v>7.1780353184175398</v>
      </c>
      <c r="S83" s="40">
        <f t="shared" si="95"/>
        <v>0.69653767795974098</v>
      </c>
      <c r="T83" s="40">
        <f t="shared" si="96"/>
        <v>1.1653641172830076</v>
      </c>
      <c r="W83" t="str">
        <f t="shared" si="97"/>
        <v>Administrative and secretarial occupations</v>
      </c>
      <c r="X83" s="11">
        <f t="shared" si="97"/>
        <v>19.495692234202835</v>
      </c>
      <c r="Y83" s="11">
        <f t="shared" si="97"/>
        <v>19.279081446201932</v>
      </c>
      <c r="Z83" s="11">
        <f t="shared" si="97"/>
        <v>19.050063093921935</v>
      </c>
      <c r="AA83" s="11">
        <f t="shared" si="97"/>
        <v>19.176667271587874</v>
      </c>
      <c r="AB83" s="11">
        <f t="shared" si="97"/>
        <v>17.923680448062822</v>
      </c>
      <c r="AD83" s="40">
        <f t="shared" si="98"/>
        <v>-0.46139461981123953</v>
      </c>
      <c r="AE83" s="40">
        <f t="shared" si="99"/>
        <v>-0.40549327997357887</v>
      </c>
    </row>
    <row r="84" spans="1:31" x14ac:dyDescent="0.2">
      <c r="A84" t="str">
        <f t="shared" si="92"/>
        <v>Skilled trades occupations</v>
      </c>
      <c r="B84" s="11">
        <f t="shared" si="92"/>
        <v>33.938416783715695</v>
      </c>
      <c r="C84" s="11">
        <f t="shared" si="92"/>
        <v>32.97992265298813</v>
      </c>
      <c r="D84" s="11">
        <f t="shared" si="92"/>
        <v>29.995939040132548</v>
      </c>
      <c r="E84" s="11">
        <f t="shared" si="92"/>
        <v>30.522394633278878</v>
      </c>
      <c r="F84" s="11">
        <f t="shared" si="92"/>
        <v>30.178617761142768</v>
      </c>
      <c r="H84" s="40">
        <f t="shared" si="100"/>
        <v>-2.4394642154321855</v>
      </c>
      <c r="I84" s="40">
        <f t="shared" si="93"/>
        <v>4.0485828571790172E-2</v>
      </c>
      <c r="L84" t="str">
        <f t="shared" si="94"/>
        <v>Skilled trades occupations</v>
      </c>
      <c r="M84" s="11">
        <f t="shared" si="94"/>
        <v>30.396276848335276</v>
      </c>
      <c r="N84" s="11">
        <f t="shared" si="94"/>
        <v>29.216049840739394</v>
      </c>
      <c r="O84" s="11">
        <f t="shared" si="94"/>
        <v>26.053999993754701</v>
      </c>
      <c r="P84" s="11">
        <f t="shared" si="94"/>
        <v>26.304483724237553</v>
      </c>
      <c r="Q84" s="11">
        <f t="shared" si="94"/>
        <v>25.570109946820128</v>
      </c>
      <c r="S84" s="40">
        <f t="shared" si="95"/>
        <v>-3.0359373577245719</v>
      </c>
      <c r="T84" s="40">
        <f t="shared" si="96"/>
        <v>-0.12490338341172302</v>
      </c>
      <c r="W84" t="str">
        <f t="shared" si="97"/>
        <v>Skilled trades occupations</v>
      </c>
      <c r="X84" s="11">
        <f t="shared" si="97"/>
        <v>3.5421399353804519</v>
      </c>
      <c r="Y84" s="11">
        <f t="shared" si="97"/>
        <v>3.7638728122487217</v>
      </c>
      <c r="Z84" s="11">
        <f t="shared" si="97"/>
        <v>3.9419390463778639</v>
      </c>
      <c r="AA84" s="11">
        <f t="shared" si="97"/>
        <v>4.2179109090412901</v>
      </c>
      <c r="AB84" s="11">
        <f t="shared" si="97"/>
        <v>4.6085078143226417</v>
      </c>
      <c r="AD84" s="40">
        <f t="shared" si="98"/>
        <v>2.1618710016985565</v>
      </c>
      <c r="AE84" s="40">
        <f t="shared" si="99"/>
        <v>1.0469854281454527</v>
      </c>
    </row>
    <row r="85" spans="1:31" x14ac:dyDescent="0.2">
      <c r="A85" t="str">
        <f t="shared" si="92"/>
        <v>Caring, leisure and other service occupations</v>
      </c>
      <c r="B85" s="11">
        <f t="shared" si="92"/>
        <v>26.920847571019245</v>
      </c>
      <c r="C85" s="11">
        <f t="shared" si="92"/>
        <v>27.301944318075151</v>
      </c>
      <c r="D85" s="11">
        <f t="shared" si="92"/>
        <v>25.424105025932807</v>
      </c>
      <c r="E85" s="11">
        <f t="shared" si="92"/>
        <v>26.270546647290836</v>
      </c>
      <c r="F85" s="11">
        <f t="shared" si="92"/>
        <v>28.574051143658696</v>
      </c>
      <c r="H85" s="40">
        <f t="shared" si="100"/>
        <v>-1.1375454295598941</v>
      </c>
      <c r="I85" s="40">
        <f t="shared" si="93"/>
        <v>0.78171464237983823</v>
      </c>
      <c r="L85" t="str">
        <f t="shared" si="94"/>
        <v>Caring, leisure and other service occupations</v>
      </c>
      <c r="M85" s="11">
        <f t="shared" si="94"/>
        <v>3.8246926650215043</v>
      </c>
      <c r="N85" s="11">
        <f t="shared" si="94"/>
        <v>3.9153617254538937</v>
      </c>
      <c r="O85" s="11">
        <f t="shared" si="94"/>
        <v>3.9160980969816723</v>
      </c>
      <c r="P85" s="11">
        <f t="shared" si="94"/>
        <v>4.3337028772189861</v>
      </c>
      <c r="Q85" s="11">
        <f t="shared" si="94"/>
        <v>5.1211570421211352</v>
      </c>
      <c r="S85" s="40">
        <f t="shared" si="95"/>
        <v>0.47347053867086153</v>
      </c>
      <c r="T85" s="40">
        <f t="shared" si="96"/>
        <v>1.8046547534806834</v>
      </c>
      <c r="W85" t="str">
        <f t="shared" si="97"/>
        <v>Caring, leisure and other service occupations</v>
      </c>
      <c r="X85" s="11">
        <f t="shared" si="97"/>
        <v>23.096154905997757</v>
      </c>
      <c r="Y85" s="11">
        <f t="shared" si="97"/>
        <v>23.386582592621245</v>
      </c>
      <c r="Z85" s="11">
        <f t="shared" si="97"/>
        <v>21.508006928951129</v>
      </c>
      <c r="AA85" s="11">
        <f t="shared" si="97"/>
        <v>21.93684377007186</v>
      </c>
      <c r="AB85" s="11">
        <f t="shared" si="97"/>
        <v>23.452894101537566</v>
      </c>
      <c r="AD85" s="40">
        <f>IF(Z$6-X$6 &lt;&gt; 0,(EXP(LN(Z13/X13)/(Z$6-X$6))-1)*100,0)</f>
        <v>-1.4147148805936594</v>
      </c>
      <c r="AE85" s="40">
        <f t="shared" si="99"/>
        <v>0.57879271654392994</v>
      </c>
    </row>
    <row r="86" spans="1:31" x14ac:dyDescent="0.2">
      <c r="A86" t="str">
        <f t="shared" si="92"/>
        <v>Sales and customer service occupations</v>
      </c>
      <c r="B86" s="11">
        <f t="shared" si="92"/>
        <v>25.846458298889818</v>
      </c>
      <c r="C86" s="11">
        <f t="shared" si="92"/>
        <v>25.368386567510175</v>
      </c>
      <c r="D86" s="11">
        <f t="shared" si="92"/>
        <v>25.42982749191065</v>
      </c>
      <c r="E86" s="11">
        <f t="shared" si="92"/>
        <v>26.18513256218576</v>
      </c>
      <c r="F86" s="11">
        <f t="shared" si="92"/>
        <v>26.718898456849537</v>
      </c>
      <c r="H86" s="40">
        <f t="shared" si="100"/>
        <v>-0.32448811740659611</v>
      </c>
      <c r="I86" s="40">
        <f t="shared" si="93"/>
        <v>0.33019947224934842</v>
      </c>
      <c r="L86" t="str">
        <f t="shared" si="94"/>
        <v>Sales and customer service occupations</v>
      </c>
      <c r="M86" s="11">
        <f t="shared" si="94"/>
        <v>9.7432891270064097</v>
      </c>
      <c r="N86" s="11">
        <f t="shared" si="94"/>
        <v>9.5443233846411175</v>
      </c>
      <c r="O86" s="11">
        <f t="shared" si="94"/>
        <v>9.7667414831103745</v>
      </c>
      <c r="P86" s="11">
        <f t="shared" si="94"/>
        <v>10.282295673889289</v>
      </c>
      <c r="Q86" s="11">
        <f t="shared" si="94"/>
        <v>10.859572938441239</v>
      </c>
      <c r="S86" s="40">
        <f t="shared" si="95"/>
        <v>4.8094248618446578E-2</v>
      </c>
      <c r="T86" s="40">
        <f t="shared" si="96"/>
        <v>0.70959982405141009</v>
      </c>
      <c r="W86" t="str">
        <f t="shared" si="97"/>
        <v>Sales and customer service occupations</v>
      </c>
      <c r="X86" s="11">
        <f t="shared" si="97"/>
        <v>16.103169171883369</v>
      </c>
      <c r="Y86" s="11">
        <f t="shared" si="97"/>
        <v>15.824063182869041</v>
      </c>
      <c r="Z86" s="11">
        <f t="shared" si="97"/>
        <v>15.663086008800285</v>
      </c>
      <c r="AA86" s="11">
        <f t="shared" si="97"/>
        <v>15.902836888296445</v>
      </c>
      <c r="AB86" s="11">
        <f t="shared" si="97"/>
        <v>15.859325518408335</v>
      </c>
      <c r="AD86" s="40">
        <f t="shared" si="98"/>
        <v>-0.55265444146741505</v>
      </c>
      <c r="AE86" s="40">
        <f t="shared" si="99"/>
        <v>8.3040818476898259E-2</v>
      </c>
    </row>
    <row r="87" spans="1:31" x14ac:dyDescent="0.2">
      <c r="A87" t="str">
        <f t="shared" si="92"/>
        <v>Process, plant and machine operatives</v>
      </c>
      <c r="B87" s="11">
        <f t="shared" si="92"/>
        <v>15.353547672596699</v>
      </c>
      <c r="C87" s="11">
        <f t="shared" si="92"/>
        <v>14.753538057538458</v>
      </c>
      <c r="D87" s="11">
        <f t="shared" si="92"/>
        <v>13.239654092285418</v>
      </c>
      <c r="E87" s="11">
        <f t="shared" si="92"/>
        <v>13.718192392520315</v>
      </c>
      <c r="F87" s="11">
        <f t="shared" si="92"/>
        <v>13.674917092245753</v>
      </c>
      <c r="H87" s="40">
        <f t="shared" si="100"/>
        <v>-2.9191479485867755</v>
      </c>
      <c r="I87" s="40">
        <f t="shared" si="93"/>
        <v>0.21587842504540156</v>
      </c>
      <c r="L87" t="str">
        <f t="shared" si="94"/>
        <v>Process, plant and machine operatives</v>
      </c>
      <c r="M87" s="11">
        <f t="shared" si="94"/>
        <v>13.26059584074159</v>
      </c>
      <c r="N87" s="11">
        <f t="shared" si="94"/>
        <v>12.582462872682513</v>
      </c>
      <c r="O87" s="11">
        <f t="shared" si="94"/>
        <v>11.348988642906569</v>
      </c>
      <c r="P87" s="11">
        <f t="shared" si="94"/>
        <v>11.349156197204016</v>
      </c>
      <c r="Q87" s="11">
        <f t="shared" si="94"/>
        <v>10.966284945843407</v>
      </c>
      <c r="S87" s="40">
        <f t="shared" si="95"/>
        <v>-3.0653995527886946</v>
      </c>
      <c r="T87" s="40">
        <f t="shared" si="96"/>
        <v>-0.2284258600064315</v>
      </c>
      <c r="W87" t="str">
        <f t="shared" si="97"/>
        <v>Process, plant and machine operatives</v>
      </c>
      <c r="X87" s="11">
        <f t="shared" si="97"/>
        <v>2.0929518318551064</v>
      </c>
      <c r="Y87" s="11">
        <f t="shared" si="97"/>
        <v>2.1710751848559564</v>
      </c>
      <c r="Z87" s="11">
        <f t="shared" si="97"/>
        <v>1.8906654493788602</v>
      </c>
      <c r="AA87" s="11">
        <f t="shared" si="97"/>
        <v>2.3690361953162835</v>
      </c>
      <c r="AB87" s="11">
        <f t="shared" si="97"/>
        <v>2.7086321464023424</v>
      </c>
      <c r="AD87" s="40">
        <f t="shared" si="98"/>
        <v>-2.0124067195175122</v>
      </c>
      <c r="AE87" s="40">
        <f t="shared" si="99"/>
        <v>2.4257193404527255</v>
      </c>
    </row>
    <row r="88" spans="1:31" x14ac:dyDescent="0.2">
      <c r="A88" t="str">
        <f t="shared" si="92"/>
        <v>Elementary occupations</v>
      </c>
      <c r="B88" s="11">
        <f t="shared" si="92"/>
        <v>33.67058257685656</v>
      </c>
      <c r="C88" s="11">
        <f t="shared" si="92"/>
        <v>34.330243625073777</v>
      </c>
      <c r="D88" s="11">
        <f t="shared" si="92"/>
        <v>31.927788185199109</v>
      </c>
      <c r="E88" s="11">
        <f t="shared" si="92"/>
        <v>34.307076173831959</v>
      </c>
      <c r="F88" s="11">
        <f t="shared" si="92"/>
        <v>34.618403191332128</v>
      </c>
      <c r="H88" s="40">
        <f t="shared" si="100"/>
        <v>-1.0573266257716818</v>
      </c>
      <c r="I88" s="40">
        <f t="shared" si="93"/>
        <v>0.54084860860832418</v>
      </c>
      <c r="L88" t="str">
        <f t="shared" si="94"/>
        <v>Elementary occupations</v>
      </c>
      <c r="M88" s="11">
        <f t="shared" si="94"/>
        <v>17.508952511208168</v>
      </c>
      <c r="N88" s="11">
        <f t="shared" si="94"/>
        <v>16.158371205570166</v>
      </c>
      <c r="O88" s="11">
        <f t="shared" si="94"/>
        <v>15.9933978485009</v>
      </c>
      <c r="P88" s="11">
        <f t="shared" si="94"/>
        <v>17.245574741951049</v>
      </c>
      <c r="Q88" s="11">
        <f t="shared" si="94"/>
        <v>17.078323246540389</v>
      </c>
      <c r="S88" s="40">
        <f t="shared" si="95"/>
        <v>-1.7944312429451936</v>
      </c>
      <c r="T88" s="40">
        <f t="shared" si="96"/>
        <v>0.43851876084453068</v>
      </c>
      <c r="W88" t="str">
        <f t="shared" si="97"/>
        <v>Elementary occupations</v>
      </c>
      <c r="X88" s="11">
        <f t="shared" si="97"/>
        <v>16.161630065648403</v>
      </c>
      <c r="Y88" s="11">
        <f t="shared" si="97"/>
        <v>18.171872419503625</v>
      </c>
      <c r="Z88" s="11">
        <f t="shared" si="97"/>
        <v>15.934390336698202</v>
      </c>
      <c r="AA88" s="11">
        <f t="shared" si="97"/>
        <v>17.061501431880966</v>
      </c>
      <c r="AB88" s="11">
        <f t="shared" si="97"/>
        <v>17.540079944791746</v>
      </c>
      <c r="AD88" s="40">
        <f t="shared" si="98"/>
        <v>-0.28280396709353672</v>
      </c>
      <c r="AE88" s="40">
        <f t="shared" si="99"/>
        <v>0.64211180211066754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264.32099999999991</v>
      </c>
      <c r="C90" s="34">
        <f t="shared" si="101"/>
        <v>273.72000000000003</v>
      </c>
      <c r="D90" s="34">
        <f t="shared" si="101"/>
        <v>269.07099999999986</v>
      </c>
      <c r="E90" s="34">
        <f t="shared" si="101"/>
        <v>281.69299999999981</v>
      </c>
      <c r="F90" s="34">
        <f t="shared" si="101"/>
        <v>299.84500000000003</v>
      </c>
      <c r="H90" s="43">
        <f>IF(D$6-B$6 &lt;&gt; 0,(EXP(LN(D18/B18)/(D$6-B$6))-1)*100,0)</f>
        <v>0.3568554518623035</v>
      </c>
      <c r="I90" s="43">
        <f>F56</f>
        <v>0.72454816770322061</v>
      </c>
      <c r="L90" s="24" t="str">
        <f t="shared" ref="L90:Q90" si="102">L18</f>
        <v>All occupations</v>
      </c>
      <c r="M90" s="34">
        <f t="shared" si="102"/>
        <v>137.94387144628388</v>
      </c>
      <c r="N90" s="34">
        <f t="shared" si="102"/>
        <v>138.57211350697378</v>
      </c>
      <c r="O90" s="34">
        <f t="shared" si="102"/>
        <v>135.94532013705864</v>
      </c>
      <c r="P90" s="34">
        <f t="shared" si="102"/>
        <v>141.44458974535877</v>
      </c>
      <c r="Q90" s="34">
        <f t="shared" si="102"/>
        <v>149.18909610001668</v>
      </c>
      <c r="S90" s="43">
        <f>IF(O$6-M$6 &lt;&gt; 0,(EXP(LN(O18/M18)/(O$6-M$6))-1)*100,0)</f>
        <v>-0.29145697102379575</v>
      </c>
      <c r="T90" s="43">
        <f>Q56</f>
        <v>0.62167010099665188</v>
      </c>
      <c r="W90" s="24" t="str">
        <f t="shared" ref="W90:AB90" si="103">W18</f>
        <v>All occupations</v>
      </c>
      <c r="X90" s="34">
        <f t="shared" si="103"/>
        <v>126.37712855371601</v>
      </c>
      <c r="Y90" s="34">
        <f t="shared" si="103"/>
        <v>135.14788649302619</v>
      </c>
      <c r="Z90" s="34">
        <f t="shared" si="103"/>
        <v>133.12567986294124</v>
      </c>
      <c r="AA90" s="34">
        <f t="shared" si="103"/>
        <v>140.24841025464102</v>
      </c>
      <c r="AB90" s="34">
        <f t="shared" si="103"/>
        <v>150.65590389998334</v>
      </c>
      <c r="AD90" s="43">
        <f>IF(Z$6-X$6 &lt;&gt; 0,(EXP(LN(Z18/X18)/(Z$6-X$6))-1)*100,0)</f>
        <v>1.0458940933205652</v>
      </c>
      <c r="AE90" s="43">
        <f>AB56</f>
        <v>0.82810874715928406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Cornwall and the Isles of Scilly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Cornwall and the Isles of Scilly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Cornwall and the Isles of Scilly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15.259902304173542</v>
      </c>
      <c r="C8" s="11">
        <v>18.113430873465543</v>
      </c>
      <c r="D8" s="11">
        <v>18.791905497568102</v>
      </c>
      <c r="E8" s="11">
        <v>17.223992834116014</v>
      </c>
      <c r="F8" s="11">
        <v>18.953810940712415</v>
      </c>
      <c r="G8" s="10"/>
      <c r="H8" s="11">
        <f>F8-D8</f>
        <v>0.16190544314431321</v>
      </c>
      <c r="I8" s="11">
        <f>'RD T1'!E7</f>
        <v>9.0983647135835426</v>
      </c>
      <c r="J8" s="11">
        <f>SUM(H8:I8)</f>
        <v>9.2602701567278558</v>
      </c>
      <c r="L8" s="10" t="str">
        <f>name!D4</f>
        <v>11 Corporate managers and directors</v>
      </c>
      <c r="M8" s="11">
        <v>10.909071636705974</v>
      </c>
      <c r="N8" s="11">
        <v>12.284304487192768</v>
      </c>
      <c r="O8" s="11">
        <v>12.513527807444527</v>
      </c>
      <c r="P8" s="11">
        <v>10.960931129228937</v>
      </c>
      <c r="Q8" s="11">
        <v>11.578658300200663</v>
      </c>
      <c r="R8" s="10"/>
      <c r="S8" s="11">
        <f>Q8-O8</f>
        <v>-0.93486950724386375</v>
      </c>
      <c r="T8" s="11">
        <f>'RD T1'!T7</f>
        <v>5.2065489202917723</v>
      </c>
      <c r="U8" s="11">
        <f>SUM(S8:T8)</f>
        <v>4.2716794130479085</v>
      </c>
      <c r="W8" s="10" t="str">
        <f>name!D4</f>
        <v>11 Corporate managers and directors</v>
      </c>
      <c r="X8" s="11">
        <v>4.3508306674675534</v>
      </c>
      <c r="Y8" s="11">
        <v>5.8291263862727973</v>
      </c>
      <c r="Z8" s="11">
        <v>6.2783776901235724</v>
      </c>
      <c r="AA8" s="11">
        <v>6.2630617048870754</v>
      </c>
      <c r="AB8" s="11">
        <v>7.3751526405117502</v>
      </c>
      <c r="AC8" s="10"/>
      <c r="AD8" s="11">
        <f>AB8-Z8</f>
        <v>1.0967749503881778</v>
      </c>
      <c r="AE8" s="11">
        <f>'RD T1'!T36</f>
        <v>3.8918157932917716</v>
      </c>
      <c r="AF8" s="11">
        <f>SUM(AD8:AE8)</f>
        <v>4.9885907436799499</v>
      </c>
    </row>
    <row r="9" spans="1:32" x14ac:dyDescent="0.2">
      <c r="A9" s="10" t="str">
        <f>name!D5</f>
        <v>12 Other managers and proprietors</v>
      </c>
      <c r="B9" s="11">
        <v>10.969041502036886</v>
      </c>
      <c r="C9" s="11">
        <v>12.330972638988179</v>
      </c>
      <c r="D9" s="11">
        <v>12.396074297159016</v>
      </c>
      <c r="E9" s="11">
        <v>13.312762143495677</v>
      </c>
      <c r="F9" s="11">
        <v>15.359262354778041</v>
      </c>
      <c r="H9" s="11">
        <f t="shared" ref="H9:H32" si="2">F9-D9</f>
        <v>2.9631880576190248</v>
      </c>
      <c r="I9" s="11">
        <f>'RD T1'!E8</f>
        <v>7.7889040442292163</v>
      </c>
      <c r="J9" s="11">
        <f>SUM(H9:I9)</f>
        <v>10.752092101848241</v>
      </c>
      <c r="L9" s="10" t="str">
        <f>name!D5</f>
        <v>12 Other managers and proprietors</v>
      </c>
      <c r="M9" s="11">
        <v>6.6989833576705884</v>
      </c>
      <c r="N9" s="11">
        <v>7.5407313700526473</v>
      </c>
      <c r="O9" s="11">
        <v>7.1455904065011229</v>
      </c>
      <c r="P9" s="11">
        <v>8.2118918726681436</v>
      </c>
      <c r="Q9" s="11">
        <v>9.6930710556854809</v>
      </c>
      <c r="S9" s="11">
        <f t="shared" ref="S9:S32" si="3">Q9-O9</f>
        <v>2.547480649184358</v>
      </c>
      <c r="T9" s="11">
        <f>'RD T1'!T8</f>
        <v>4.4141429885877281</v>
      </c>
      <c r="U9" s="11">
        <f>SUM(S9:T9)</f>
        <v>6.9616236377720861</v>
      </c>
      <c r="W9" s="10" t="str">
        <f>name!D5</f>
        <v>12 Other managers and proprietors</v>
      </c>
      <c r="X9" s="11">
        <v>4.2700581443662875</v>
      </c>
      <c r="Y9" s="11">
        <v>4.7902412689355298</v>
      </c>
      <c r="Z9" s="11">
        <v>5.2504838906579003</v>
      </c>
      <c r="AA9" s="11">
        <v>5.1008702708275422</v>
      </c>
      <c r="AB9" s="11">
        <v>5.6661912990925289</v>
      </c>
      <c r="AD9" s="11">
        <f t="shared" ref="AD9:AD32" si="4">AB9-Z9</f>
        <v>0.41570740843462861</v>
      </c>
      <c r="AE9" s="11">
        <f>'RD T1'!T37</f>
        <v>3.3747610556414904</v>
      </c>
      <c r="AF9" s="11">
        <f>SUM(AD9:AE9)</f>
        <v>3.790468464076119</v>
      </c>
    </row>
    <row r="10" spans="1:32" x14ac:dyDescent="0.2">
      <c r="A10" s="10" t="str">
        <f>name!D6</f>
        <v>21 Science, research, engineering and technology professionals</v>
      </c>
      <c r="B10" s="11">
        <v>11.679072863282206</v>
      </c>
      <c r="C10" s="11">
        <v>13.001045660914052</v>
      </c>
      <c r="D10" s="11">
        <v>13.456888147191581</v>
      </c>
      <c r="E10" s="11">
        <v>16.923831586887243</v>
      </c>
      <c r="F10" s="11">
        <v>19.708359362508045</v>
      </c>
      <c r="G10" s="11"/>
      <c r="H10" s="11">
        <f t="shared" si="2"/>
        <v>6.2514712153164638</v>
      </c>
      <c r="I10" s="11">
        <f>'RD T1'!E9</f>
        <v>6.4800686897811222</v>
      </c>
      <c r="J10" s="11">
        <f t="shared" ref="J10:J32" si="5">SUM(H10:I10)</f>
        <v>12.731539905097586</v>
      </c>
      <c r="L10" s="10" t="str">
        <f>name!D6</f>
        <v>21 Science, research, engineering and technology professionals</v>
      </c>
      <c r="M10" s="11">
        <v>9.4494453047600189</v>
      </c>
      <c r="N10" s="11">
        <v>10.53740303168443</v>
      </c>
      <c r="O10" s="11">
        <v>10.476841390166422</v>
      </c>
      <c r="P10" s="11">
        <v>12.722821826189167</v>
      </c>
      <c r="Q10" s="11">
        <v>14.500859884401791</v>
      </c>
      <c r="R10" s="11"/>
      <c r="S10" s="11">
        <f t="shared" si="3"/>
        <v>4.0240184942353689</v>
      </c>
      <c r="T10" s="11">
        <f>'RD T1'!T9</f>
        <v>4.235951302308905</v>
      </c>
      <c r="U10" s="11">
        <f t="shared" ref="U10:U32" si="6">SUM(S10:T10)</f>
        <v>8.259969796544274</v>
      </c>
      <c r="W10" s="10" t="str">
        <f>name!D6</f>
        <v>21 Science, research, engineering and technology professionals</v>
      </c>
      <c r="X10" s="11">
        <v>2.229627558522191</v>
      </c>
      <c r="Y10" s="11">
        <v>2.4636426292296045</v>
      </c>
      <c r="Z10" s="11">
        <v>2.9800467570251588</v>
      </c>
      <c r="AA10" s="11">
        <v>4.2010097606980814</v>
      </c>
      <c r="AB10" s="11">
        <v>5.2074994781062447</v>
      </c>
      <c r="AC10" s="11"/>
      <c r="AD10" s="11">
        <f t="shared" si="4"/>
        <v>2.2274527210810859</v>
      </c>
      <c r="AE10" s="11">
        <f>'RD T1'!T38</f>
        <v>2.2441173874722162</v>
      </c>
      <c r="AF10" s="11">
        <f t="shared" ref="AF10:AF32" si="7">SUM(AD10:AE10)</f>
        <v>4.4715701085533022</v>
      </c>
    </row>
    <row r="11" spans="1:32" x14ac:dyDescent="0.2">
      <c r="A11" s="10" t="str">
        <f>name!D7</f>
        <v>22 Health professionals</v>
      </c>
      <c r="B11" s="11">
        <v>11.130433871926519</v>
      </c>
      <c r="C11" s="11">
        <v>12.525683081921432</v>
      </c>
      <c r="D11" s="11">
        <v>12.426650092137356</v>
      </c>
      <c r="E11" s="11">
        <v>12.520022051910287</v>
      </c>
      <c r="F11" s="11">
        <v>13.945548558037444</v>
      </c>
      <c r="G11" s="11"/>
      <c r="H11" s="11">
        <f t="shared" si="2"/>
        <v>1.5188984659000884</v>
      </c>
      <c r="I11" s="11">
        <f>'RD T1'!E10</f>
        <v>6.8289127304416706</v>
      </c>
      <c r="J11" s="11">
        <f t="shared" si="5"/>
        <v>8.3478111963417589</v>
      </c>
      <c r="L11" s="10" t="str">
        <f>name!D7</f>
        <v>22 Health professionals</v>
      </c>
      <c r="M11" s="11">
        <v>2.9625606297306715</v>
      </c>
      <c r="N11" s="11">
        <v>3.1690010801553066</v>
      </c>
      <c r="O11" s="11">
        <v>3.5633561575791921</v>
      </c>
      <c r="P11" s="11">
        <v>3.6450568460385262</v>
      </c>
      <c r="Q11" s="11">
        <v>4.1419997456870634</v>
      </c>
      <c r="R11" s="11"/>
      <c r="S11" s="11">
        <f t="shared" si="3"/>
        <v>0.57864358810787131</v>
      </c>
      <c r="T11" s="11">
        <f>'RD T1'!T10</f>
        <v>1.4573248626875903</v>
      </c>
      <c r="U11" s="11">
        <f t="shared" si="6"/>
        <v>2.0359684507954618</v>
      </c>
      <c r="W11" s="10" t="str">
        <f>name!D7</f>
        <v>22 Health professionals</v>
      </c>
      <c r="X11" s="11">
        <v>8.1678732421958493</v>
      </c>
      <c r="Y11" s="11">
        <v>9.3566820017661172</v>
      </c>
      <c r="Z11" s="11">
        <v>8.863293934558147</v>
      </c>
      <c r="AA11" s="11">
        <v>8.874965205871753</v>
      </c>
      <c r="AB11" s="11">
        <v>9.8035488123503853</v>
      </c>
      <c r="AC11" s="11"/>
      <c r="AD11" s="11">
        <f t="shared" si="4"/>
        <v>0.94025487779223837</v>
      </c>
      <c r="AE11" s="11">
        <f>'RD T1'!T39</f>
        <v>5.3715878677540809</v>
      </c>
      <c r="AF11" s="11">
        <f t="shared" si="7"/>
        <v>6.3118427455463193</v>
      </c>
    </row>
    <row r="12" spans="1:32" x14ac:dyDescent="0.2">
      <c r="A12" s="10" t="str">
        <f>name!D8</f>
        <v>23 Teaching and other educational professionals</v>
      </c>
      <c r="B12" s="11">
        <v>12.133587675654214</v>
      </c>
      <c r="C12" s="11">
        <v>12.526603244922468</v>
      </c>
      <c r="D12" s="11">
        <v>12.598662771985941</v>
      </c>
      <c r="E12" s="11">
        <v>12.537073579336411</v>
      </c>
      <c r="F12" s="11">
        <v>13.75910241171532</v>
      </c>
      <c r="G12" s="11"/>
      <c r="H12" s="11">
        <f t="shared" si="2"/>
        <v>1.160439639729379</v>
      </c>
      <c r="I12" s="11">
        <f>'RD T1'!E11</f>
        <v>6.5837876124172237</v>
      </c>
      <c r="J12" s="11">
        <f t="shared" si="5"/>
        <v>7.7442272521466027</v>
      </c>
      <c r="L12" s="10" t="str">
        <f>name!D8</f>
        <v>23 Teaching and other educational professionals</v>
      </c>
      <c r="M12" s="11">
        <v>4.3167698408734481</v>
      </c>
      <c r="N12" s="11">
        <v>4.2135793250729741</v>
      </c>
      <c r="O12" s="11">
        <v>3.938270024582343</v>
      </c>
      <c r="P12" s="11">
        <v>4.0969182164854425</v>
      </c>
      <c r="Q12" s="11">
        <v>4.4721088404709164</v>
      </c>
      <c r="R12" s="11"/>
      <c r="S12" s="11">
        <f t="shared" si="3"/>
        <v>0.5338388158885734</v>
      </c>
      <c r="T12" s="11">
        <f>'RD T1'!T11</f>
        <v>1.7750341160797838</v>
      </c>
      <c r="U12" s="11">
        <f t="shared" si="6"/>
        <v>2.3088729319683572</v>
      </c>
      <c r="W12" s="10" t="str">
        <f>name!D8</f>
        <v>23 Teaching and other educational professionals</v>
      </c>
      <c r="X12" s="11">
        <v>7.8168178347807595</v>
      </c>
      <c r="Y12" s="11">
        <v>8.3130239198495097</v>
      </c>
      <c r="Z12" s="11">
        <v>8.660392747403602</v>
      </c>
      <c r="AA12" s="11">
        <v>8.4401553628509731</v>
      </c>
      <c r="AB12" s="11">
        <v>9.2869935712443983</v>
      </c>
      <c r="AC12" s="11"/>
      <c r="AD12" s="11">
        <f t="shared" si="4"/>
        <v>0.62660082384079629</v>
      </c>
      <c r="AE12" s="11">
        <f>'RD T1'!T40</f>
        <v>4.8087534963374399</v>
      </c>
      <c r="AF12" s="11">
        <f t="shared" si="7"/>
        <v>5.4353543201782362</v>
      </c>
    </row>
    <row r="13" spans="1:32" x14ac:dyDescent="0.2">
      <c r="A13" s="10" t="str">
        <f>name!D9</f>
        <v>24 Business, media and public service professionals</v>
      </c>
      <c r="B13" s="11">
        <v>13.081249669422162</v>
      </c>
      <c r="C13" s="11">
        <v>14.973617092391786</v>
      </c>
      <c r="D13" s="11">
        <v>16.263827805276318</v>
      </c>
      <c r="E13" s="11">
        <v>17.451591001639404</v>
      </c>
      <c r="F13" s="11">
        <v>19.800688812619288</v>
      </c>
      <c r="G13" s="11"/>
      <c r="H13" s="11">
        <f t="shared" si="2"/>
        <v>3.5368610073429707</v>
      </c>
      <c r="I13" s="11">
        <f>'RD T1'!E12</f>
        <v>8.4968591653316636</v>
      </c>
      <c r="J13" s="11">
        <f t="shared" si="5"/>
        <v>12.033720172674634</v>
      </c>
      <c r="L13" s="10" t="str">
        <f>name!D9</f>
        <v>24 Business, media and public service professionals</v>
      </c>
      <c r="M13" s="11">
        <v>7.9936720960460672</v>
      </c>
      <c r="N13" s="11">
        <v>8.6474506044243995</v>
      </c>
      <c r="O13" s="11">
        <v>9.2200138284179189</v>
      </c>
      <c r="P13" s="11">
        <v>9.9180948216125131</v>
      </c>
      <c r="Q13" s="11">
        <v>10.995205064484926</v>
      </c>
      <c r="R13" s="11"/>
      <c r="S13" s="11">
        <f t="shared" si="3"/>
        <v>1.7751912360670072</v>
      </c>
      <c r="T13" s="11">
        <f>'RD T1'!T12</f>
        <v>4.2129167371685146</v>
      </c>
      <c r="U13" s="11">
        <f t="shared" si="6"/>
        <v>5.9881079732355218</v>
      </c>
      <c r="W13" s="10" t="str">
        <f>name!D9</f>
        <v>24 Business, media and public service professionals</v>
      </c>
      <c r="X13" s="11">
        <v>5.0875775733760946</v>
      </c>
      <c r="Y13" s="11">
        <v>6.3261664879673738</v>
      </c>
      <c r="Z13" s="11">
        <v>7.0438139768584005</v>
      </c>
      <c r="AA13" s="11">
        <v>7.5334961800269067</v>
      </c>
      <c r="AB13" s="11">
        <v>8.805483748134364</v>
      </c>
      <c r="AC13" s="11"/>
      <c r="AD13" s="11">
        <f t="shared" si="4"/>
        <v>1.7616697712759635</v>
      </c>
      <c r="AE13" s="11">
        <f>'RD T1'!T41</f>
        <v>4.28394242816315</v>
      </c>
      <c r="AF13" s="11">
        <f t="shared" si="7"/>
        <v>6.0456121994391134</v>
      </c>
    </row>
    <row r="14" spans="1:32" x14ac:dyDescent="0.2">
      <c r="A14" s="10" t="str">
        <f>name!D10</f>
        <v>31 Science, engineering and technology associate professionals</v>
      </c>
      <c r="B14" s="11">
        <v>3.6697116443512665</v>
      </c>
      <c r="C14" s="11">
        <v>4.1447431666922476</v>
      </c>
      <c r="D14" s="11">
        <v>4.5345446291381224</v>
      </c>
      <c r="E14" s="11">
        <v>4.2979035193760788</v>
      </c>
      <c r="F14" s="11">
        <v>4.6954007921960752</v>
      </c>
      <c r="G14" s="11"/>
      <c r="H14" s="11">
        <f t="shared" si="2"/>
        <v>0.16085616305795281</v>
      </c>
      <c r="I14" s="11">
        <f>'RD T1'!E13</f>
        <v>1.8119617647742412</v>
      </c>
      <c r="J14" s="11">
        <f t="shared" si="5"/>
        <v>1.972817927832194</v>
      </c>
      <c r="L14" s="10" t="str">
        <f>name!D10</f>
        <v>31 Science, engineering and technology associate professionals</v>
      </c>
      <c r="M14" s="11">
        <v>2.6606344127021142</v>
      </c>
      <c r="N14" s="11">
        <v>3.1026180226876097</v>
      </c>
      <c r="O14" s="11">
        <v>3.2426961039548723</v>
      </c>
      <c r="P14" s="11">
        <v>2.906977742704699</v>
      </c>
      <c r="Q14" s="11">
        <v>3.040670928237351</v>
      </c>
      <c r="R14" s="11"/>
      <c r="S14" s="11">
        <f t="shared" si="3"/>
        <v>-0.20202517571752132</v>
      </c>
      <c r="T14" s="11">
        <f>'RD T1'!T13</f>
        <v>1.0771855031680548</v>
      </c>
      <c r="U14" s="11">
        <f t="shared" si="6"/>
        <v>0.87516032745053352</v>
      </c>
      <c r="W14" s="10" t="str">
        <f>name!D10</f>
        <v>31 Science, engineering and technology associate professionals</v>
      </c>
      <c r="X14" s="11">
        <v>1.0090772316491539</v>
      </c>
      <c r="Y14" s="11">
        <v>1.0421251440046388</v>
      </c>
      <c r="Z14" s="11">
        <v>1.2918485251832534</v>
      </c>
      <c r="AA14" s="11">
        <v>1.3909257766713863</v>
      </c>
      <c r="AB14" s="11">
        <v>1.6547298639587285</v>
      </c>
      <c r="AC14" s="11"/>
      <c r="AD14" s="11">
        <f t="shared" si="4"/>
        <v>0.36288133877547502</v>
      </c>
      <c r="AE14" s="11">
        <f>'RD T1'!T42</f>
        <v>0.73477626160618614</v>
      </c>
      <c r="AF14" s="11">
        <f t="shared" si="7"/>
        <v>1.0976576003816612</v>
      </c>
    </row>
    <row r="15" spans="1:32" x14ac:dyDescent="0.2">
      <c r="A15" s="10" t="str">
        <f>name!D11</f>
        <v>32 Health and social care associate professionals</v>
      </c>
      <c r="B15" s="11">
        <v>4.9437037661279204</v>
      </c>
      <c r="C15" s="11">
        <v>5.3064533997171948</v>
      </c>
      <c r="D15" s="11">
        <v>5.3187991738810947</v>
      </c>
      <c r="E15" s="11">
        <v>8.4243379260238775</v>
      </c>
      <c r="F15" s="11">
        <v>10.108679850281332</v>
      </c>
      <c r="G15" s="11"/>
      <c r="H15" s="11">
        <f t="shared" si="2"/>
        <v>4.7898806764002373</v>
      </c>
      <c r="I15" s="11">
        <f>'RD T1'!E14</f>
        <v>4.9870029565391594</v>
      </c>
      <c r="J15" s="11">
        <f t="shared" si="5"/>
        <v>9.7768836329393967</v>
      </c>
      <c r="L15" s="10" t="str">
        <f>name!D11</f>
        <v>32 Health and social care associate professionals</v>
      </c>
      <c r="M15" s="11">
        <v>1.1554984766499574</v>
      </c>
      <c r="N15" s="11">
        <v>1.0849562290318762</v>
      </c>
      <c r="O15" s="11">
        <v>1.213966677579515</v>
      </c>
      <c r="P15" s="11">
        <v>1.6548353618969907</v>
      </c>
      <c r="Q15" s="11">
        <v>1.9319941146268855</v>
      </c>
      <c r="R15" s="11"/>
      <c r="S15" s="11">
        <f t="shared" si="3"/>
        <v>0.71802743704737049</v>
      </c>
      <c r="T15" s="11">
        <f>'RD T1'!T14</f>
        <v>0.83062575691150708</v>
      </c>
      <c r="U15" s="11">
        <f t="shared" si="6"/>
        <v>1.5486531939588777</v>
      </c>
      <c r="W15" s="10" t="str">
        <f>name!D11</f>
        <v>32 Health and social care associate professionals</v>
      </c>
      <c r="X15" s="11">
        <v>3.7882052894779665</v>
      </c>
      <c r="Y15" s="11">
        <v>4.221497170685323</v>
      </c>
      <c r="Z15" s="11">
        <v>4.1048324963015821</v>
      </c>
      <c r="AA15" s="11">
        <v>6.7695025641268849</v>
      </c>
      <c r="AB15" s="11">
        <v>8.1766857356544396</v>
      </c>
      <c r="AC15" s="11"/>
      <c r="AD15" s="11">
        <f t="shared" si="4"/>
        <v>4.0718532393528575</v>
      </c>
      <c r="AE15" s="11">
        <f>'RD T1'!T43</f>
        <v>4.1563771996276522</v>
      </c>
      <c r="AF15" s="11">
        <f t="shared" si="7"/>
        <v>8.2282304389805105</v>
      </c>
    </row>
    <row r="16" spans="1:32" x14ac:dyDescent="0.2">
      <c r="A16" s="10" t="str">
        <f>name!D12</f>
        <v>33 Protective service occupations</v>
      </c>
      <c r="B16" s="11">
        <v>1.6141128294358236</v>
      </c>
      <c r="C16" s="11">
        <v>1.6470821911419928</v>
      </c>
      <c r="D16" s="11">
        <v>1.772146459956627</v>
      </c>
      <c r="E16" s="11">
        <v>1.5198925442975706</v>
      </c>
      <c r="F16" s="11">
        <v>1.6629511854067132</v>
      </c>
      <c r="G16" s="11"/>
      <c r="H16" s="11">
        <f t="shared" si="2"/>
        <v>-0.10919527454991385</v>
      </c>
      <c r="I16" s="11">
        <f>'RD T1'!E15</f>
        <v>0.52329140746207792</v>
      </c>
      <c r="J16" s="11">
        <f t="shared" si="5"/>
        <v>0.41409613291216407</v>
      </c>
      <c r="L16" s="10" t="str">
        <f>name!D12</f>
        <v>33 Protective service occupations</v>
      </c>
      <c r="M16" s="11">
        <v>1.215956808318235</v>
      </c>
      <c r="N16" s="11">
        <v>1.1978109932352328</v>
      </c>
      <c r="O16" s="11">
        <v>1.2752012360895653</v>
      </c>
      <c r="P16" s="11">
        <v>1.0867745084838192</v>
      </c>
      <c r="Q16" s="11">
        <v>1.1261324040918967</v>
      </c>
      <c r="R16" s="11"/>
      <c r="S16" s="11">
        <f t="shared" si="3"/>
        <v>-0.14906883199766852</v>
      </c>
      <c r="T16" s="11">
        <f>'RD T1'!T15</f>
        <v>0.30456129289311701</v>
      </c>
      <c r="U16" s="11">
        <f t="shared" si="6"/>
        <v>0.15549246089544849</v>
      </c>
      <c r="W16" s="10" t="str">
        <f>name!D12</f>
        <v>33 Protective service occupations</v>
      </c>
      <c r="X16" s="11">
        <v>0.39815602111758996</v>
      </c>
      <c r="Y16" s="11">
        <v>0.4492711979067609</v>
      </c>
      <c r="Z16" s="11">
        <v>0.49694522386705969</v>
      </c>
      <c r="AA16" s="11">
        <v>0.43311803581375141</v>
      </c>
      <c r="AB16" s="11">
        <v>0.53681878131481597</v>
      </c>
      <c r="AC16" s="11"/>
      <c r="AD16" s="11">
        <f t="shared" si="4"/>
        <v>3.987355744775628E-2</v>
      </c>
      <c r="AE16" s="11">
        <f>'RD T1'!T44</f>
        <v>0.21873011456896091</v>
      </c>
      <c r="AF16" s="11">
        <f t="shared" si="7"/>
        <v>0.25860367201671719</v>
      </c>
    </row>
    <row r="17" spans="1:32" x14ac:dyDescent="0.2">
      <c r="A17" s="10" t="str">
        <f>name!D13</f>
        <v>34 Culture, media and sports occupations</v>
      </c>
      <c r="B17" s="11">
        <v>5.4445814823343985</v>
      </c>
      <c r="C17" s="11">
        <v>5.7115566230397592</v>
      </c>
      <c r="D17" s="11">
        <v>5.5771927623989823</v>
      </c>
      <c r="E17" s="11">
        <v>5.6035807461162701</v>
      </c>
      <c r="F17" s="11">
        <v>6.5797957724920959</v>
      </c>
      <c r="G17" s="11"/>
      <c r="H17" s="11">
        <f t="shared" si="2"/>
        <v>1.0026030100931136</v>
      </c>
      <c r="I17" s="11">
        <f>'RD T1'!E16</f>
        <v>2.8403307639839346</v>
      </c>
      <c r="J17" s="11">
        <f t="shared" si="5"/>
        <v>3.8429337740770482</v>
      </c>
      <c r="L17" s="10" t="str">
        <f>name!D13</f>
        <v>34 Culture, media and sports occupations</v>
      </c>
      <c r="M17" s="11">
        <v>2.6822864955616059</v>
      </c>
      <c r="N17" s="11">
        <v>2.6277986507982174</v>
      </c>
      <c r="O17" s="11">
        <v>2.383602233491418</v>
      </c>
      <c r="P17" s="11">
        <v>2.3648701237612584</v>
      </c>
      <c r="Q17" s="11">
        <v>2.7690297350424613</v>
      </c>
      <c r="R17" s="11"/>
      <c r="S17" s="11">
        <f t="shared" si="3"/>
        <v>0.38542750155104333</v>
      </c>
      <c r="T17" s="11">
        <f>'RD T1'!T16</f>
        <v>1.0070582898265048</v>
      </c>
      <c r="U17" s="11">
        <f t="shared" si="6"/>
        <v>1.3924857913775481</v>
      </c>
      <c r="W17" s="10" t="str">
        <f>name!D13</f>
        <v>34 Culture, media and sports occupations</v>
      </c>
      <c r="X17" s="11">
        <v>2.7622949867727948</v>
      </c>
      <c r="Y17" s="11">
        <v>3.08375797224154</v>
      </c>
      <c r="Z17" s="11">
        <v>3.1935905289075617</v>
      </c>
      <c r="AA17" s="11">
        <v>3.2387106223550099</v>
      </c>
      <c r="AB17" s="11">
        <v>3.8107660374496199</v>
      </c>
      <c r="AC17" s="11"/>
      <c r="AD17" s="11">
        <f t="shared" si="4"/>
        <v>0.61717550854205827</v>
      </c>
      <c r="AE17" s="11">
        <f>'RD T1'!T45</f>
        <v>1.8332724741574298</v>
      </c>
      <c r="AF17" s="11">
        <f t="shared" si="7"/>
        <v>2.450447982699488</v>
      </c>
    </row>
    <row r="18" spans="1:32" x14ac:dyDescent="0.2">
      <c r="A18" s="10" t="str">
        <f>name!D14</f>
        <v>35 Business and public service associate professionals</v>
      </c>
      <c r="B18" s="11">
        <v>13.342921106071834</v>
      </c>
      <c r="C18" s="11">
        <v>14.220602259633457</v>
      </c>
      <c r="D18" s="11">
        <v>14.83400741032626</v>
      </c>
      <c r="E18" s="11">
        <v>15.265008338718189</v>
      </c>
      <c r="F18" s="11">
        <v>16.404796547544034</v>
      </c>
      <c r="G18" s="11"/>
      <c r="H18" s="11">
        <f t="shared" si="2"/>
        <v>1.5707891372177745</v>
      </c>
      <c r="I18" s="11">
        <f>'RD T1'!E17</f>
        <v>7.0934142895752563</v>
      </c>
      <c r="J18" s="11">
        <f t="shared" si="5"/>
        <v>8.6642034267930299</v>
      </c>
      <c r="L18" s="10" t="str">
        <f>name!D14</f>
        <v>35 Business and public service associate professionals</v>
      </c>
      <c r="M18" s="11">
        <v>7.3380492470499714</v>
      </c>
      <c r="N18" s="11">
        <v>7.5447975837669796</v>
      </c>
      <c r="O18" s="11">
        <v>7.8601041823995539</v>
      </c>
      <c r="P18" s="11">
        <v>7.9272100344012362</v>
      </c>
      <c r="Q18" s="11">
        <v>8.1658825889034219</v>
      </c>
      <c r="R18" s="11"/>
      <c r="S18" s="11">
        <f t="shared" si="3"/>
        <v>0.30577840650386801</v>
      </c>
      <c r="T18" s="11">
        <f>'RD T1'!T17</f>
        <v>3.0311410629305717</v>
      </c>
      <c r="U18" s="11">
        <f t="shared" si="6"/>
        <v>3.3369194694344397</v>
      </c>
      <c r="W18" s="10" t="str">
        <f>name!D14</f>
        <v>35 Business and public service associate professionals</v>
      </c>
      <c r="X18" s="11">
        <v>6.0048718590218702</v>
      </c>
      <c r="Y18" s="11">
        <v>6.6758046758664831</v>
      </c>
      <c r="Z18" s="11">
        <v>6.9739032279267228</v>
      </c>
      <c r="AA18" s="11">
        <v>7.3377983043169479</v>
      </c>
      <c r="AB18" s="11">
        <v>8.2389139586406053</v>
      </c>
      <c r="AC18" s="11"/>
      <c r="AD18" s="11">
        <f t="shared" si="4"/>
        <v>1.2650107307138825</v>
      </c>
      <c r="AE18" s="11">
        <f>'RD T1'!T46</f>
        <v>4.0622732266446846</v>
      </c>
      <c r="AF18" s="11">
        <f t="shared" si="7"/>
        <v>5.3272839573585671</v>
      </c>
    </row>
    <row r="19" spans="1:32" x14ac:dyDescent="0.2">
      <c r="A19" s="10" t="str">
        <f>name!D15</f>
        <v>41 Administrative occupations</v>
      </c>
      <c r="B19" s="11">
        <v>19.841504673109625</v>
      </c>
      <c r="C19" s="11">
        <v>19.427687961238977</v>
      </c>
      <c r="D19" s="11">
        <v>20.21108512846417</v>
      </c>
      <c r="E19" s="11">
        <v>20.968770401865132</v>
      </c>
      <c r="F19" s="11">
        <v>20.985797991972497</v>
      </c>
      <c r="G19" s="11"/>
      <c r="H19" s="11">
        <f t="shared" si="2"/>
        <v>0.77471286350832713</v>
      </c>
      <c r="I19" s="11">
        <f>'RD T1'!E18</f>
        <v>10.577154964649585</v>
      </c>
      <c r="J19" s="11">
        <f t="shared" si="5"/>
        <v>11.351867828157912</v>
      </c>
      <c r="L19" s="10" t="str">
        <f>name!D15</f>
        <v>41 Administrative occupations</v>
      </c>
      <c r="M19" s="11">
        <v>5.2368930125443987</v>
      </c>
      <c r="N19" s="11">
        <v>4.7412632099514092</v>
      </c>
      <c r="O19" s="11">
        <v>5.6038424780569169</v>
      </c>
      <c r="P19" s="11">
        <v>5.9951935442793518</v>
      </c>
      <c r="Q19" s="11">
        <v>6.6383136058556351</v>
      </c>
      <c r="R19" s="11"/>
      <c r="S19" s="11">
        <f t="shared" si="3"/>
        <v>1.0344711277987182</v>
      </c>
      <c r="T19" s="11">
        <f>'RD T1'!T18</f>
        <v>2.2987710289498788</v>
      </c>
      <c r="U19" s="11">
        <f t="shared" si="6"/>
        <v>3.333242156748597</v>
      </c>
      <c r="W19" s="10" t="str">
        <f>name!D15</f>
        <v>41 Administrative occupations</v>
      </c>
      <c r="X19" s="11">
        <v>14.604611660565217</v>
      </c>
      <c r="Y19" s="11">
        <v>14.686424751287552</v>
      </c>
      <c r="Z19" s="11">
        <v>14.607242650407265</v>
      </c>
      <c r="AA19" s="11">
        <v>14.973576857585746</v>
      </c>
      <c r="AB19" s="11">
        <v>14.347484386116877</v>
      </c>
      <c r="AC19" s="11"/>
      <c r="AD19" s="11">
        <f t="shared" si="4"/>
        <v>-0.2597582642903884</v>
      </c>
      <c r="AE19" s="11">
        <f>'RD T1'!T47</f>
        <v>8.278383935699706</v>
      </c>
      <c r="AF19" s="11">
        <f t="shared" si="7"/>
        <v>8.0186256714093176</v>
      </c>
    </row>
    <row r="20" spans="1:32" x14ac:dyDescent="0.2">
      <c r="A20" s="10" t="str">
        <f>name!D16</f>
        <v>42 Secretarial and related occupations</v>
      </c>
      <c r="B20" s="11">
        <v>5.4813237089955145</v>
      </c>
      <c r="C20" s="11">
        <v>5.0564865847472262</v>
      </c>
      <c r="D20" s="11">
        <v>4.8719019890557105</v>
      </c>
      <c r="E20" s="11">
        <v>4.6408909171099246</v>
      </c>
      <c r="F20" s="11">
        <v>4.1159177745078486</v>
      </c>
      <c r="G20" s="11"/>
      <c r="H20" s="11">
        <f t="shared" si="2"/>
        <v>-0.75598421454786191</v>
      </c>
      <c r="I20" s="11">
        <f>'RD T1'!E19</f>
        <v>2.3442032230507794</v>
      </c>
      <c r="J20" s="11">
        <f t="shared" si="5"/>
        <v>1.5882190085029175</v>
      </c>
      <c r="L20" s="10" t="str">
        <f>name!D16</f>
        <v>42 Secretarial and related occupations</v>
      </c>
      <c r="M20" s="11">
        <v>0.59024313535790063</v>
      </c>
      <c r="N20" s="11">
        <v>0.46382988983284729</v>
      </c>
      <c r="O20" s="11">
        <v>0.42908154554104361</v>
      </c>
      <c r="P20" s="11">
        <v>0.43780050310779861</v>
      </c>
      <c r="Q20" s="11">
        <v>0.53972171256190493</v>
      </c>
      <c r="R20" s="11"/>
      <c r="S20" s="11">
        <f t="shared" si="3"/>
        <v>0.11064016702086132</v>
      </c>
      <c r="T20" s="11">
        <f>'RD T1'!T19</f>
        <v>0.1550391194246219</v>
      </c>
      <c r="U20" s="11">
        <f t="shared" si="6"/>
        <v>0.26567928644548322</v>
      </c>
      <c r="W20" s="10" t="str">
        <f>name!D16</f>
        <v>42 Secretarial and related occupations</v>
      </c>
      <c r="X20" s="11">
        <v>4.8910805736376162</v>
      </c>
      <c r="Y20" s="11">
        <v>4.5926566949143801</v>
      </c>
      <c r="Z20" s="11">
        <v>4.4428204435146679</v>
      </c>
      <c r="AA20" s="11">
        <v>4.2030904140021272</v>
      </c>
      <c r="AB20" s="11">
        <v>3.5761960619459447</v>
      </c>
      <c r="AC20" s="11"/>
      <c r="AD20" s="11">
        <f t="shared" si="4"/>
        <v>-0.86662438156872312</v>
      </c>
      <c r="AE20" s="11">
        <f>'RD T1'!T48</f>
        <v>2.1891641036261573</v>
      </c>
      <c r="AF20" s="11">
        <f t="shared" si="7"/>
        <v>1.3225397220574342</v>
      </c>
    </row>
    <row r="21" spans="1:32" x14ac:dyDescent="0.2">
      <c r="A21" s="10" t="str">
        <f>name!D17</f>
        <v>51 Skilled agricultural and related trades</v>
      </c>
      <c r="B21" s="11">
        <v>5.1006222444355123</v>
      </c>
      <c r="C21" s="11">
        <v>4.8018025408363885</v>
      </c>
      <c r="D21" s="11">
        <v>5.2203845244355422</v>
      </c>
      <c r="E21" s="11">
        <v>5.0157187112471142</v>
      </c>
      <c r="F21" s="11">
        <v>5.3486152331161412</v>
      </c>
      <c r="G21" s="11"/>
      <c r="H21" s="11">
        <f t="shared" si="2"/>
        <v>0.12823070868059894</v>
      </c>
      <c r="I21" s="11">
        <f>'RD T1'!E20</f>
        <v>2.7323101093561877</v>
      </c>
      <c r="J21" s="11">
        <f t="shared" si="5"/>
        <v>2.8605408180367866</v>
      </c>
      <c r="L21" s="10" t="str">
        <f>name!D17</f>
        <v>51 Skilled agricultural and related trades</v>
      </c>
      <c r="M21" s="11">
        <v>4.6105434375927192</v>
      </c>
      <c r="N21" s="11">
        <v>4.2062058969005207</v>
      </c>
      <c r="O21" s="11">
        <v>4.5729915849542442</v>
      </c>
      <c r="P21" s="11">
        <v>4.4482364786090534</v>
      </c>
      <c r="Q21" s="11">
        <v>4.6079067037963179</v>
      </c>
      <c r="R21" s="11"/>
      <c r="S21" s="11">
        <f t="shared" si="3"/>
        <v>3.4915118842073767E-2</v>
      </c>
      <c r="T21" s="11">
        <f>'RD T1'!T20</f>
        <v>2.2919461641977237</v>
      </c>
      <c r="U21" s="11">
        <f t="shared" si="6"/>
        <v>2.3268612830397974</v>
      </c>
      <c r="W21" s="10" t="str">
        <f>name!D17</f>
        <v>51 Skilled agricultural and related trades</v>
      </c>
      <c r="X21" s="11">
        <v>0.4900788068428002</v>
      </c>
      <c r="Y21" s="11">
        <v>0.59559664393586043</v>
      </c>
      <c r="Z21" s="11">
        <v>0.64739293948129395</v>
      </c>
      <c r="AA21" s="11">
        <v>0.5674822326380603</v>
      </c>
      <c r="AB21" s="11">
        <v>0.74070852931981668</v>
      </c>
      <c r="AC21" s="11"/>
      <c r="AD21" s="11">
        <f t="shared" si="4"/>
        <v>9.3315589838522728E-2</v>
      </c>
      <c r="AE21" s="11">
        <f>'RD T1'!T49</f>
        <v>0.44036394515846389</v>
      </c>
      <c r="AF21" s="11">
        <f t="shared" si="7"/>
        <v>0.53367953499698662</v>
      </c>
    </row>
    <row r="22" spans="1:32" x14ac:dyDescent="0.2">
      <c r="A22" s="10" t="str">
        <f>name!D18</f>
        <v>52 Skilled metal, electrical and electronic trades</v>
      </c>
      <c r="B22" s="11">
        <v>10.577470041910884</v>
      </c>
      <c r="C22" s="11">
        <v>10.138876194948873</v>
      </c>
      <c r="D22" s="11">
        <v>9.0886014672139304</v>
      </c>
      <c r="E22" s="11">
        <v>9.0063660140972868</v>
      </c>
      <c r="F22" s="11">
        <v>8.6460976089565005</v>
      </c>
      <c r="G22" s="11"/>
      <c r="H22" s="11">
        <f t="shared" si="2"/>
        <v>-0.44250385825742988</v>
      </c>
      <c r="I22" s="11">
        <f>'RD T1'!E21</f>
        <v>3.3861226382185241</v>
      </c>
      <c r="J22" s="11">
        <f t="shared" si="5"/>
        <v>2.9436187799610942</v>
      </c>
      <c r="L22" s="10" t="str">
        <f>name!D18</f>
        <v>52 Skilled metal, electrical and electronic trades</v>
      </c>
      <c r="M22" s="11">
        <v>10.406818004012608</v>
      </c>
      <c r="N22" s="11">
        <v>9.8597463412077424</v>
      </c>
      <c r="O22" s="11">
        <v>8.8753579036990757</v>
      </c>
      <c r="P22" s="11">
        <v>8.6279341699803442</v>
      </c>
      <c r="Q22" s="11">
        <v>8.1146875293090233</v>
      </c>
      <c r="R22" s="11"/>
      <c r="S22" s="11">
        <f t="shared" si="3"/>
        <v>-0.76067037439005247</v>
      </c>
      <c r="T22" s="11">
        <f>'RD T1'!T21</f>
        <v>3.1506363262425654</v>
      </c>
      <c r="U22" s="11">
        <f t="shared" si="6"/>
        <v>2.3899659518525129</v>
      </c>
      <c r="W22" s="10" t="str">
        <f>name!D18</f>
        <v>52 Skilled metal, electrical and electronic trades</v>
      </c>
      <c r="X22" s="11">
        <v>0.17065203789828057</v>
      </c>
      <c r="Y22" s="11">
        <v>0.27912985374111721</v>
      </c>
      <c r="Z22" s="11">
        <v>0.21324356351486787</v>
      </c>
      <c r="AA22" s="11">
        <v>0.37843184411692171</v>
      </c>
      <c r="AB22" s="11">
        <v>0.53141007964749032</v>
      </c>
      <c r="AC22" s="11"/>
      <c r="AD22" s="11">
        <f t="shared" si="4"/>
        <v>0.31816651613262248</v>
      </c>
      <c r="AE22" s="11">
        <f>'RD T1'!T50</f>
        <v>0.2354863119759589</v>
      </c>
      <c r="AF22" s="11">
        <f t="shared" si="7"/>
        <v>0.55365282810858141</v>
      </c>
    </row>
    <row r="23" spans="1:32" x14ac:dyDescent="0.2">
      <c r="A23" s="10" t="str">
        <f>name!D19</f>
        <v>53 Skilled construction and building trades</v>
      </c>
      <c r="B23" s="11">
        <v>11.675972177464685</v>
      </c>
      <c r="C23" s="11">
        <v>11.675912334184847</v>
      </c>
      <c r="D23" s="11">
        <v>9.5222067180914181</v>
      </c>
      <c r="E23" s="11">
        <v>9.7792328022392354</v>
      </c>
      <c r="F23" s="11">
        <v>9.3929625492008313</v>
      </c>
      <c r="G23" s="11"/>
      <c r="H23" s="11">
        <f t="shared" si="2"/>
        <v>-0.12924416889058676</v>
      </c>
      <c r="I23" s="11">
        <f>'RD T1'!E22</f>
        <v>4.0843049162847516</v>
      </c>
      <c r="J23" s="11">
        <f t="shared" si="5"/>
        <v>3.9550607473941648</v>
      </c>
      <c r="L23" s="10" t="str">
        <f>name!D19</f>
        <v>53 Skilled construction and building trades</v>
      </c>
      <c r="M23" s="11">
        <v>11.534232372876284</v>
      </c>
      <c r="N23" s="11">
        <v>11.502142417896351</v>
      </c>
      <c r="O23" s="11">
        <v>9.3157011384572375</v>
      </c>
      <c r="P23" s="11">
        <v>9.6490174033103262</v>
      </c>
      <c r="Q23" s="11">
        <v>9.2532737511944774</v>
      </c>
      <c r="R23" s="11"/>
      <c r="S23" s="11">
        <f t="shared" si="3"/>
        <v>-6.2427387262760092E-2</v>
      </c>
      <c r="T23" s="11">
        <f>'RD T1'!T22</f>
        <v>4.0111005523435228</v>
      </c>
      <c r="U23" s="11">
        <f t="shared" si="6"/>
        <v>3.9486731650807627</v>
      </c>
      <c r="W23" s="10" t="str">
        <f>name!D19</f>
        <v>53 Skilled construction and building trades</v>
      </c>
      <c r="X23" s="11">
        <v>0.14173980458841712</v>
      </c>
      <c r="Y23" s="11">
        <v>0.1737699162885003</v>
      </c>
      <c r="Z23" s="11">
        <v>0.20650557963418609</v>
      </c>
      <c r="AA23" s="11">
        <v>0.13021539892889472</v>
      </c>
      <c r="AB23" s="11">
        <v>0.1396887980063522</v>
      </c>
      <c r="AC23" s="11"/>
      <c r="AD23" s="11">
        <f t="shared" si="4"/>
        <v>-6.6816781627833888E-2</v>
      </c>
      <c r="AE23" s="11">
        <f>'RD T1'!T51</f>
        <v>7.320436394122827E-2</v>
      </c>
      <c r="AF23" s="11">
        <f t="shared" si="7"/>
        <v>6.3875823133943826E-3</v>
      </c>
    </row>
    <row r="24" spans="1:32" x14ac:dyDescent="0.2">
      <c r="A24" s="10" t="str">
        <f>name!D20</f>
        <v>54 Textiles, printing and other skilled trades</v>
      </c>
      <c r="B24" s="11">
        <v>6.5843523199046201</v>
      </c>
      <c r="C24" s="11">
        <v>6.3633315830180184</v>
      </c>
      <c r="D24" s="11">
        <v>6.1647463303916563</v>
      </c>
      <c r="E24" s="11">
        <v>6.7210771056952447</v>
      </c>
      <c r="F24" s="11">
        <v>6.7909423698692937</v>
      </c>
      <c r="G24" s="11"/>
      <c r="H24" s="11">
        <f t="shared" si="2"/>
        <v>0.62619603947763736</v>
      </c>
      <c r="I24" s="11">
        <f>'RD T1'!E23</f>
        <v>2.9211570456794336</v>
      </c>
      <c r="J24" s="11">
        <f t="shared" si="5"/>
        <v>3.5473530851570709</v>
      </c>
      <c r="L24" s="10" t="str">
        <f>name!D20</f>
        <v>54 Textiles, printing and other skilled trades</v>
      </c>
      <c r="M24" s="11">
        <v>3.8446830338536633</v>
      </c>
      <c r="N24" s="11">
        <v>3.6479551847347804</v>
      </c>
      <c r="O24" s="11">
        <v>3.2899493666441435</v>
      </c>
      <c r="P24" s="11">
        <v>3.5792956723378313</v>
      </c>
      <c r="Q24" s="11">
        <v>3.5942419625203117</v>
      </c>
      <c r="R24" s="11"/>
      <c r="S24" s="11">
        <f t="shared" si="3"/>
        <v>0.30429259587616819</v>
      </c>
      <c r="T24" s="11">
        <f>'RD T1'!T23</f>
        <v>1.1196568663797388</v>
      </c>
      <c r="U24" s="11">
        <f t="shared" si="6"/>
        <v>1.423949462255907</v>
      </c>
      <c r="W24" s="10" t="str">
        <f>name!D20</f>
        <v>54 Textiles, printing and other skilled trades</v>
      </c>
      <c r="X24" s="11">
        <v>2.7396692860509537</v>
      </c>
      <c r="Y24" s="11">
        <v>2.7153763982832437</v>
      </c>
      <c r="Z24" s="11">
        <v>2.8747969637475159</v>
      </c>
      <c r="AA24" s="11">
        <v>3.1417814333574134</v>
      </c>
      <c r="AB24" s="11">
        <v>3.1967004073489824</v>
      </c>
      <c r="AC24" s="11"/>
      <c r="AD24" s="11">
        <f t="shared" si="4"/>
        <v>0.3219034436014665</v>
      </c>
      <c r="AE24" s="11">
        <f>'RD T1'!T52</f>
        <v>1.8015001792996945</v>
      </c>
      <c r="AF24" s="11">
        <f t="shared" si="7"/>
        <v>2.123403622901161</v>
      </c>
    </row>
    <row r="25" spans="1:32" x14ac:dyDescent="0.2">
      <c r="A25" s="10" t="str">
        <f>name!D21</f>
        <v>61 Caring personal service occupations</v>
      </c>
      <c r="B25" s="11">
        <v>20.555866211708402</v>
      </c>
      <c r="C25" s="11">
        <v>20.148489137672129</v>
      </c>
      <c r="D25" s="11">
        <v>19.111948868349582</v>
      </c>
      <c r="E25" s="11">
        <v>19.870326893462252</v>
      </c>
      <c r="F25" s="11">
        <v>21.462205484423848</v>
      </c>
      <c r="G25" s="11"/>
      <c r="H25" s="11">
        <f t="shared" si="2"/>
        <v>2.3502566160742653</v>
      </c>
      <c r="I25" s="11">
        <f>'RD T1'!E24</f>
        <v>11.38614865349944</v>
      </c>
      <c r="J25" s="11">
        <f t="shared" si="5"/>
        <v>13.736405269573705</v>
      </c>
      <c r="L25" s="10" t="str">
        <f>name!D21</f>
        <v>61 Caring personal service occupations</v>
      </c>
      <c r="M25" s="11">
        <v>2.0775647134076798</v>
      </c>
      <c r="N25" s="11">
        <v>1.9384405837233258</v>
      </c>
      <c r="O25" s="11">
        <v>1.9087981452722416</v>
      </c>
      <c r="P25" s="11">
        <v>2.3547674747706848</v>
      </c>
      <c r="Q25" s="11">
        <v>2.8118380795633753</v>
      </c>
      <c r="R25" s="11"/>
      <c r="S25" s="11">
        <f t="shared" si="3"/>
        <v>0.90303993429113372</v>
      </c>
      <c r="T25" s="11">
        <f>'RD T1'!T24</f>
        <v>1.0866153870885662</v>
      </c>
      <c r="U25" s="11">
        <f t="shared" si="6"/>
        <v>1.9896553213796999</v>
      </c>
      <c r="W25" s="10" t="str">
        <f>name!D21</f>
        <v>61 Caring personal service occupations</v>
      </c>
      <c r="X25" s="11">
        <v>18.478301498300738</v>
      </c>
      <c r="Y25" s="11">
        <v>18.210048553948791</v>
      </c>
      <c r="Z25" s="11">
        <v>17.203150723077332</v>
      </c>
      <c r="AA25" s="11">
        <v>17.515559418691581</v>
      </c>
      <c r="AB25" s="11">
        <v>18.650367404860479</v>
      </c>
      <c r="AC25" s="11"/>
      <c r="AD25" s="11">
        <f t="shared" si="4"/>
        <v>1.4472166817831464</v>
      </c>
      <c r="AE25" s="11">
        <f>'RD T1'!T53</f>
        <v>10.299533266410872</v>
      </c>
      <c r="AF25" s="11">
        <f t="shared" si="7"/>
        <v>11.746749948194019</v>
      </c>
    </row>
    <row r="26" spans="1:32" x14ac:dyDescent="0.2">
      <c r="A26" s="10" t="str">
        <f>name!D22</f>
        <v>62 Leisure, travel and related personal service occupations</v>
      </c>
      <c r="B26" s="11">
        <v>6.1445991823375676</v>
      </c>
      <c r="C26" s="11">
        <v>6.9739214888778527</v>
      </c>
      <c r="D26" s="11">
        <v>6.0638231728044572</v>
      </c>
      <c r="E26" s="11">
        <v>6.2461800264692862</v>
      </c>
      <c r="F26" s="11">
        <v>6.9462431243600795</v>
      </c>
      <c r="G26" s="11"/>
      <c r="H26" s="11">
        <f t="shared" si="2"/>
        <v>0.88241995155562236</v>
      </c>
      <c r="I26" s="11">
        <f>'RD T1'!E25</f>
        <v>3.3126620809598295</v>
      </c>
      <c r="J26" s="11">
        <f t="shared" si="5"/>
        <v>4.1950820325154519</v>
      </c>
      <c r="L26" s="10" t="str">
        <f>name!D22</f>
        <v>62 Leisure, travel and related personal service occupations</v>
      </c>
      <c r="M26" s="11">
        <v>1.5715015113867616</v>
      </c>
      <c r="N26" s="11">
        <v>1.8532072947747775</v>
      </c>
      <c r="O26" s="11">
        <v>1.8079977009556236</v>
      </c>
      <c r="P26" s="11">
        <v>1.8877492722334051</v>
      </c>
      <c r="Q26" s="11">
        <v>2.2055596568409261</v>
      </c>
      <c r="R26" s="11"/>
      <c r="S26" s="11">
        <f t="shared" si="3"/>
        <v>0.39756195588530252</v>
      </c>
      <c r="T26" s="11">
        <f>'RD T1'!T25</f>
        <v>0.86372666568790535</v>
      </c>
      <c r="U26" s="11">
        <f t="shared" si="6"/>
        <v>1.261288621573208</v>
      </c>
      <c r="W26" s="10" t="str">
        <f>name!D22</f>
        <v>62 Leisure, travel and related personal service occupations</v>
      </c>
      <c r="X26" s="11">
        <v>4.5730976709508067</v>
      </c>
      <c r="Y26" s="11">
        <v>5.1207141941030754</v>
      </c>
      <c r="Z26" s="11">
        <v>4.2558254718488362</v>
      </c>
      <c r="AA26" s="11">
        <v>4.3584307542358749</v>
      </c>
      <c r="AB26" s="11">
        <v>4.7406834675191538</v>
      </c>
      <c r="AC26" s="11"/>
      <c r="AD26" s="11">
        <f t="shared" si="4"/>
        <v>0.48485799567031762</v>
      </c>
      <c r="AE26" s="11">
        <f>'RD T1'!T54</f>
        <v>2.448935415271924</v>
      </c>
      <c r="AF26" s="11">
        <f t="shared" si="7"/>
        <v>2.9337934109422417</v>
      </c>
    </row>
    <row r="27" spans="1:32" x14ac:dyDescent="0.2">
      <c r="A27" s="10" t="str">
        <f>name!D23</f>
        <v>63 Community and civil enforcement occupations</v>
      </c>
      <c r="B27" s="11">
        <v>0.22038217697327314</v>
      </c>
      <c r="C27" s="11">
        <v>0.17953369152516729</v>
      </c>
      <c r="D27" s="11">
        <v>0.24833298477876634</v>
      </c>
      <c r="E27" s="11">
        <v>0.15403972735929891</v>
      </c>
      <c r="F27" s="11">
        <v>0.16560253487476762</v>
      </c>
      <c r="G27" s="11"/>
      <c r="H27" s="11">
        <f t="shared" si="2"/>
        <v>-8.2730449903998721E-2</v>
      </c>
      <c r="I27" s="11">
        <f>'RD T1'!E26</f>
        <v>7.7251335085400913E-2</v>
      </c>
      <c r="J27" s="11">
        <f t="shared" si="5"/>
        <v>-5.4791148185978078E-3</v>
      </c>
      <c r="L27" s="10" t="str">
        <f>name!D23</f>
        <v>63 Community and civil enforcement occupations</v>
      </c>
      <c r="M27" s="11">
        <v>0.17562644022706309</v>
      </c>
      <c r="N27" s="11">
        <v>0.1237138469557902</v>
      </c>
      <c r="O27" s="11">
        <v>0.19930225075380742</v>
      </c>
      <c r="P27" s="11">
        <v>9.1186130214896105E-2</v>
      </c>
      <c r="Q27" s="11">
        <v>0.1037593057168336</v>
      </c>
      <c r="R27" s="11"/>
      <c r="S27" s="11">
        <f t="shared" si="3"/>
        <v>-9.5542945036973817E-2</v>
      </c>
      <c r="T27" s="11">
        <f>'RD T1'!T26</f>
        <v>4.0247914866682555E-2</v>
      </c>
      <c r="U27" s="11">
        <f t="shared" si="6"/>
        <v>-5.5295030170291262E-2</v>
      </c>
      <c r="W27" s="10" t="str">
        <f>name!D23</f>
        <v>63 Community and civil enforcement occupations</v>
      </c>
      <c r="X27" s="11">
        <v>4.4755736746209723E-2</v>
      </c>
      <c r="Y27" s="11">
        <v>5.5819844569377039E-2</v>
      </c>
      <c r="Z27" s="11">
        <v>4.9030734024958902E-2</v>
      </c>
      <c r="AA27" s="11">
        <v>6.2853597144402737E-2</v>
      </c>
      <c r="AB27" s="11">
        <v>6.1843229157933985E-2</v>
      </c>
      <c r="AC27" s="11"/>
      <c r="AD27" s="11">
        <f t="shared" si="4"/>
        <v>1.2812495132975082E-2</v>
      </c>
      <c r="AE27" s="11">
        <f>'RD T1'!T55</f>
        <v>3.7003420218718337E-2</v>
      </c>
      <c r="AF27" s="11">
        <f t="shared" si="7"/>
        <v>4.981591535169342E-2</v>
      </c>
    </row>
    <row r="28" spans="1:32" x14ac:dyDescent="0.2">
      <c r="A28" s="10" t="str">
        <f>name!D24</f>
        <v>71 Sales occupations</v>
      </c>
      <c r="B28" s="11">
        <v>22.196667575155402</v>
      </c>
      <c r="C28" s="11">
        <v>21.333163217789686</v>
      </c>
      <c r="D28" s="11">
        <v>21.284189198865409</v>
      </c>
      <c r="E28" s="11">
        <v>21.44319472996251</v>
      </c>
      <c r="F28" s="11">
        <v>21.209258899611775</v>
      </c>
      <c r="G28" s="11"/>
      <c r="H28" s="11">
        <f t="shared" si="2"/>
        <v>-7.4930299253633592E-2</v>
      </c>
      <c r="I28" s="11">
        <f>'RD T1'!E27</f>
        <v>9.9393544997251073</v>
      </c>
      <c r="J28" s="11">
        <f t="shared" si="5"/>
        <v>9.8644242004714737</v>
      </c>
      <c r="L28" s="10" t="str">
        <f>name!D24</f>
        <v>71 Sales occupations</v>
      </c>
      <c r="M28" s="11">
        <v>8.2797189664303925</v>
      </c>
      <c r="N28" s="11">
        <v>8.1838917285137622</v>
      </c>
      <c r="O28" s="11">
        <v>8.2059518833627827</v>
      </c>
      <c r="P28" s="11">
        <v>8.2809693339060111</v>
      </c>
      <c r="Q28" s="11">
        <v>8.3956929456864131</v>
      </c>
      <c r="R28" s="11"/>
      <c r="S28" s="11">
        <f t="shared" si="3"/>
        <v>0.18974106232363042</v>
      </c>
      <c r="T28" s="11">
        <f>'RD T1'!T27</f>
        <v>2.7670948625121001</v>
      </c>
      <c r="U28" s="11">
        <f t="shared" si="6"/>
        <v>2.9568359248357305</v>
      </c>
      <c r="W28" s="10" t="str">
        <f>name!D24</f>
        <v>71 Sales occupations</v>
      </c>
      <c r="X28" s="11">
        <v>13.916948608724974</v>
      </c>
      <c r="Y28" s="11">
        <v>13.149271489275911</v>
      </c>
      <c r="Z28" s="11">
        <v>13.078237315502637</v>
      </c>
      <c r="AA28" s="11">
        <v>13.162225396056479</v>
      </c>
      <c r="AB28" s="11">
        <v>12.813565953925398</v>
      </c>
      <c r="AC28" s="11"/>
      <c r="AD28" s="11">
        <f t="shared" si="4"/>
        <v>-0.26467136157723914</v>
      </c>
      <c r="AE28" s="11">
        <f>'RD T1'!T56</f>
        <v>7.1722596372130072</v>
      </c>
      <c r="AF28" s="11">
        <f t="shared" si="7"/>
        <v>6.907588275635768</v>
      </c>
    </row>
    <row r="29" spans="1:32" x14ac:dyDescent="0.2">
      <c r="A29" s="10" t="str">
        <f>name!D25</f>
        <v>72 Customer service occupations</v>
      </c>
      <c r="B29" s="11">
        <v>3.6497907237344158</v>
      </c>
      <c r="C29" s="11">
        <v>4.0352233497204892</v>
      </c>
      <c r="D29" s="11">
        <v>4.1456382930452413</v>
      </c>
      <c r="E29" s="11">
        <v>4.7419378322232504</v>
      </c>
      <c r="F29" s="11">
        <v>5.5096395572377626</v>
      </c>
      <c r="G29" s="11"/>
      <c r="H29" s="11">
        <f t="shared" si="2"/>
        <v>1.3640012641925212</v>
      </c>
      <c r="I29" s="11">
        <f>'RD T1'!E28</f>
        <v>2.2474408266389365</v>
      </c>
      <c r="J29" s="11">
        <f t="shared" si="5"/>
        <v>3.6114420908314577</v>
      </c>
      <c r="L29" s="10" t="str">
        <f>name!D25</f>
        <v>72 Customer service occupations</v>
      </c>
      <c r="M29" s="11">
        <v>1.4635701605760181</v>
      </c>
      <c r="N29" s="11">
        <v>1.3604316561273557</v>
      </c>
      <c r="O29" s="11">
        <v>1.5607895997475922</v>
      </c>
      <c r="P29" s="11">
        <v>2.0013263399832781</v>
      </c>
      <c r="Q29" s="11">
        <v>2.4638799927548267</v>
      </c>
      <c r="R29" s="11"/>
      <c r="S29" s="11">
        <f t="shared" si="3"/>
        <v>0.90309039300723448</v>
      </c>
      <c r="T29" s="11">
        <f>'RD T1'!T28</f>
        <v>0.73826038666400584</v>
      </c>
      <c r="U29" s="11">
        <f t="shared" si="6"/>
        <v>1.6413507796712403</v>
      </c>
      <c r="W29" s="10" t="str">
        <f>name!D25</f>
        <v>72 Customer service occupations</v>
      </c>
      <c r="X29" s="11">
        <v>2.1862205631583964</v>
      </c>
      <c r="Y29" s="11">
        <v>2.6747916935931304</v>
      </c>
      <c r="Z29" s="11">
        <v>2.5848486932976487</v>
      </c>
      <c r="AA29" s="11">
        <v>2.7406114922399665</v>
      </c>
      <c r="AB29" s="11">
        <v>3.0457595644829372</v>
      </c>
      <c r="AC29" s="11"/>
      <c r="AD29" s="11">
        <f t="shared" si="4"/>
        <v>0.46091087118528851</v>
      </c>
      <c r="AE29" s="11">
        <f>'RD T1'!T57</f>
        <v>1.5091804399749302</v>
      </c>
      <c r="AF29" s="11">
        <f t="shared" si="7"/>
        <v>1.9700913111602187</v>
      </c>
    </row>
    <row r="30" spans="1:32" x14ac:dyDescent="0.2">
      <c r="A30" s="10" t="str">
        <f>name!D26</f>
        <v>81 Process, plant and machine operatives</v>
      </c>
      <c r="B30" s="11">
        <v>7.4156682981051523</v>
      </c>
      <c r="C30" s="11">
        <v>6.6873547046187198</v>
      </c>
      <c r="D30" s="11">
        <v>5.9257653355571209</v>
      </c>
      <c r="E30" s="11">
        <v>6.270178541995346</v>
      </c>
      <c r="F30" s="11">
        <v>6.0078159904499806</v>
      </c>
      <c r="G30" s="11"/>
      <c r="H30" s="11">
        <f t="shared" si="2"/>
        <v>8.2050654892859676E-2</v>
      </c>
      <c r="I30" s="11">
        <f>'RD T1'!E29</f>
        <v>2.3909783931949669</v>
      </c>
      <c r="J30" s="11">
        <f t="shared" si="5"/>
        <v>2.4730290480878265</v>
      </c>
      <c r="L30" s="10" t="str">
        <f>name!D26</f>
        <v>81 Process, plant and machine operatives</v>
      </c>
      <c r="M30" s="11">
        <v>5.9155846842327886</v>
      </c>
      <c r="N30" s="11">
        <v>5.1615493203938065</v>
      </c>
      <c r="O30" s="11">
        <v>4.6035443172237356</v>
      </c>
      <c r="P30" s="11">
        <v>4.6121586445082334</v>
      </c>
      <c r="Q30" s="11">
        <v>4.108093454006486</v>
      </c>
      <c r="R30" s="11"/>
      <c r="S30" s="11">
        <f t="shared" si="3"/>
        <v>-0.49545086321724963</v>
      </c>
      <c r="T30" s="11">
        <f>'RD T1'!T29</f>
        <v>1.563953429433911</v>
      </c>
      <c r="U30" s="11">
        <f t="shared" si="6"/>
        <v>1.0685025662166614</v>
      </c>
      <c r="W30" s="10" t="str">
        <f>name!D26</f>
        <v>81 Process, plant and machine operatives</v>
      </c>
      <c r="X30" s="11">
        <v>1.5000836138723583</v>
      </c>
      <c r="Y30" s="11">
        <v>1.5258053842249211</v>
      </c>
      <c r="Z30" s="11">
        <v>1.3222210183333913</v>
      </c>
      <c r="AA30" s="11">
        <v>1.6580198974871043</v>
      </c>
      <c r="AB30" s="11">
        <v>1.8997225364434869</v>
      </c>
      <c r="AC30" s="11"/>
      <c r="AD30" s="11">
        <f t="shared" si="4"/>
        <v>0.57750151811009554</v>
      </c>
      <c r="AE30" s="11">
        <f>'RD T1'!T58</f>
        <v>0.82702496376105583</v>
      </c>
      <c r="AF30" s="11">
        <f t="shared" si="7"/>
        <v>1.4045264818711514</v>
      </c>
    </row>
    <row r="31" spans="1:32" x14ac:dyDescent="0.2">
      <c r="A31" s="10" t="str">
        <f>name!D27</f>
        <v>82 Transport and mobile machine drivers and operatives</v>
      </c>
      <c r="B31" s="11">
        <v>7.9378793744915468</v>
      </c>
      <c r="C31" s="11">
        <v>8.0661833529197384</v>
      </c>
      <c r="D31" s="11">
        <v>7.3138887567282973</v>
      </c>
      <c r="E31" s="11">
        <v>7.4480138505249691</v>
      </c>
      <c r="F31" s="11">
        <v>7.6671011017957733</v>
      </c>
      <c r="G31" s="11"/>
      <c r="H31" s="11">
        <f t="shared" si="2"/>
        <v>0.35321234506747601</v>
      </c>
      <c r="I31" s="11">
        <f>'RD T1'!E30</f>
        <v>3.9710530195845468</v>
      </c>
      <c r="J31" s="11">
        <f t="shared" si="5"/>
        <v>4.3242653646520228</v>
      </c>
      <c r="L31" s="10" t="str">
        <f>name!D27</f>
        <v>82 Transport and mobile machine drivers and operatives</v>
      </c>
      <c r="M31" s="11">
        <v>7.3450111565088028</v>
      </c>
      <c r="N31" s="11">
        <v>7.4209135522887051</v>
      </c>
      <c r="O31" s="11">
        <v>6.7454443256828336</v>
      </c>
      <c r="P31" s="11">
        <v>6.7369975526957822</v>
      </c>
      <c r="Q31" s="11">
        <v>6.8581914918369211</v>
      </c>
      <c r="R31" s="11"/>
      <c r="S31" s="11">
        <f t="shared" si="3"/>
        <v>0.11274716615408753</v>
      </c>
      <c r="T31" s="11">
        <f>'RD T1'!T30</f>
        <v>3.5118961618913409</v>
      </c>
      <c r="U31" s="11">
        <f t="shared" si="6"/>
        <v>3.6246433280454284</v>
      </c>
      <c r="W31" s="10" t="str">
        <f>name!D27</f>
        <v>82 Transport and mobile machine drivers and operatives</v>
      </c>
      <c r="X31" s="11">
        <v>0.59286821798274791</v>
      </c>
      <c r="Y31" s="11">
        <v>0.64526980063103512</v>
      </c>
      <c r="Z31" s="11">
        <v>0.56844443104546882</v>
      </c>
      <c r="AA31" s="11">
        <v>0.71101629782917919</v>
      </c>
      <c r="AB31" s="11">
        <v>0.80890960995885575</v>
      </c>
      <c r="AC31" s="11"/>
      <c r="AD31" s="11">
        <f t="shared" si="4"/>
        <v>0.24046517891338692</v>
      </c>
      <c r="AE31" s="11">
        <f>'RD T1'!T59</f>
        <v>0.45915685769320536</v>
      </c>
      <c r="AF31" s="11">
        <f t="shared" si="7"/>
        <v>0.69962203660659228</v>
      </c>
    </row>
    <row r="32" spans="1:32" x14ac:dyDescent="0.2">
      <c r="A32" s="10" t="str">
        <f>name!D28</f>
        <v>91 Elementary trades and related occupations</v>
      </c>
      <c r="B32" s="11">
        <v>5.4775112857963064</v>
      </c>
      <c r="C32" s="11">
        <v>4.7029102896062192</v>
      </c>
      <c r="D32" s="11">
        <v>4.1784584550792028</v>
      </c>
      <c r="E32" s="11">
        <v>8.1146249281303611</v>
      </c>
      <c r="F32" s="11">
        <v>9.46685172553976</v>
      </c>
      <c r="G32" s="11"/>
      <c r="H32" s="11">
        <f t="shared" si="2"/>
        <v>5.2883932704605572</v>
      </c>
      <c r="I32" s="11">
        <f>'RD T1'!E31</f>
        <v>3.8109483742420101</v>
      </c>
      <c r="J32" s="11">
        <f t="shared" si="5"/>
        <v>9.0993416447025677</v>
      </c>
      <c r="L32" s="10" t="str">
        <f>name!D28</f>
        <v>91 Elementary trades and related occupations</v>
      </c>
      <c r="M32" s="11">
        <v>4.0030418744530945</v>
      </c>
      <c r="N32" s="11">
        <v>3.4547681058059649</v>
      </c>
      <c r="O32" s="11">
        <v>3.1110199433144961</v>
      </c>
      <c r="P32" s="11">
        <v>4.2669116462498087</v>
      </c>
      <c r="Q32" s="11">
        <v>4.8057723510560626</v>
      </c>
      <c r="R32" s="11"/>
      <c r="S32" s="11">
        <f t="shared" si="3"/>
        <v>1.6947524077415665</v>
      </c>
      <c r="T32" s="11">
        <f>'RD T1'!T31</f>
        <v>1.4108059159116326</v>
      </c>
      <c r="U32" s="11">
        <f t="shared" si="6"/>
        <v>3.1055583236531992</v>
      </c>
      <c r="W32" s="10" t="str">
        <f>name!D28</f>
        <v>91 Elementary trades and related occupations</v>
      </c>
      <c r="X32" s="11">
        <v>1.47446941134321</v>
      </c>
      <c r="Y32" s="11">
        <v>1.2481421838002569</v>
      </c>
      <c r="Z32" s="11">
        <v>1.0674385117647127</v>
      </c>
      <c r="AA32" s="11">
        <v>3.8477132818805542</v>
      </c>
      <c r="AB32" s="11">
        <v>4.6610793744836991</v>
      </c>
      <c r="AC32" s="11"/>
      <c r="AD32" s="11">
        <f t="shared" si="4"/>
        <v>3.5936408627189866</v>
      </c>
      <c r="AE32" s="11">
        <f>'RD T1'!T60</f>
        <v>2.4001424583303779</v>
      </c>
      <c r="AF32" s="11">
        <f t="shared" si="7"/>
        <v>5.9937833210493645</v>
      </c>
    </row>
    <row r="33" spans="1:32" x14ac:dyDescent="0.2">
      <c r="A33" s="10" t="str">
        <f>name!D29</f>
        <v>92 Elementary administration and service occupations</v>
      </c>
      <c r="B33" s="11">
        <v>28.193071291060253</v>
      </c>
      <c r="C33" s="11">
        <v>29.627333335467554</v>
      </c>
      <c r="D33" s="11">
        <v>27.749329730119907</v>
      </c>
      <c r="E33" s="11">
        <v>26.192451245701601</v>
      </c>
      <c r="F33" s="11">
        <v>25.151551465792366</v>
      </c>
      <c r="G33" s="11"/>
      <c r="H33" s="11">
        <f t="shared" ref="H33" si="8">F33-D33</f>
        <v>-2.5977782643275411</v>
      </c>
      <c r="I33" s="11">
        <f>'RD T1'!E32</f>
        <v>12.599682400743474</v>
      </c>
      <c r="J33" s="11">
        <f>SUM(H33:I33)</f>
        <v>10.001904136415932</v>
      </c>
      <c r="L33" s="10" t="str">
        <f>name!D29</f>
        <v>92 Elementary administration and service occupations</v>
      </c>
      <c r="M33" s="11">
        <v>13.505910636755074</v>
      </c>
      <c r="N33" s="11">
        <v>12.703603099764202</v>
      </c>
      <c r="O33" s="11">
        <v>12.882377905186404</v>
      </c>
      <c r="P33" s="11">
        <v>12.97866309570124</v>
      </c>
      <c r="Q33" s="11">
        <v>12.272550895484326</v>
      </c>
      <c r="R33" s="11"/>
      <c r="S33" s="11">
        <f t="shared" ref="S33" si="9">Q33-O33</f>
        <v>-0.60982700970207837</v>
      </c>
      <c r="T33" s="11">
        <f>'RD T1'!T32</f>
        <v>5.0158326138631697</v>
      </c>
      <c r="U33" s="11">
        <f t="shared" ref="U33" si="10">SUM(S33:T33)</f>
        <v>4.4060056041610913</v>
      </c>
      <c r="W33" s="10" t="str">
        <f>name!D29</f>
        <v>92 Elementary administration and service occupations</v>
      </c>
      <c r="X33" s="11">
        <v>14.687160654305194</v>
      </c>
      <c r="Y33" s="11">
        <v>16.923730235703367</v>
      </c>
      <c r="Z33" s="11">
        <v>14.866951824933489</v>
      </c>
      <c r="AA33" s="11">
        <v>13.213788150000413</v>
      </c>
      <c r="AB33" s="11">
        <v>12.879000570308047</v>
      </c>
      <c r="AC33" s="11"/>
      <c r="AD33" s="11">
        <f t="shared" ref="AD33" si="11">AB33-Z33</f>
        <v>-1.9879512546254414</v>
      </c>
      <c r="AE33" s="11">
        <f>'RD T1'!T61</f>
        <v>7.5838497868803012</v>
      </c>
      <c r="AF33" s="11">
        <f t="shared" ref="AF33" si="12">SUM(AD33:AE33)</f>
        <v>5.5958985322548598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264.32099999999991</v>
      </c>
      <c r="C35" s="34">
        <f>SUM(C8:C33)</f>
        <v>273.72000000000003</v>
      </c>
      <c r="D35" s="34">
        <f>SUM(D8:D33)</f>
        <v>269.0709999999998</v>
      </c>
      <c r="E35" s="34">
        <f>SUM(E8:E33)</f>
        <v>281.69299999999981</v>
      </c>
      <c r="F35" s="34">
        <f>SUM(F8:F33)</f>
        <v>299.84499999999997</v>
      </c>
      <c r="G35" s="11"/>
      <c r="H35" s="34">
        <f>F35-D35</f>
        <v>30.774000000000171</v>
      </c>
      <c r="I35" s="34">
        <f>SUM(I8:I33)</f>
        <v>138.31367061903208</v>
      </c>
      <c r="J35" s="34">
        <f>SUM(J8:J33)</f>
        <v>169.08767061903231</v>
      </c>
      <c r="L35" s="231" t="str">
        <f>name!D3</f>
        <v>All occupations</v>
      </c>
      <c r="M35" s="34">
        <f>SUM(M8:M33)</f>
        <v>137.94387144628391</v>
      </c>
      <c r="N35" s="34">
        <f>SUM(N8:N33)</f>
        <v>138.57211350697378</v>
      </c>
      <c r="O35" s="34">
        <f>SUM(O8:O33)</f>
        <v>135.94532013705862</v>
      </c>
      <c r="P35" s="34">
        <f>SUM(P8:P33)</f>
        <v>141.44458974535877</v>
      </c>
      <c r="Q35" s="34">
        <f>SUM(Q8:Q33)</f>
        <v>149.18909610001671</v>
      </c>
      <c r="R35" s="11"/>
      <c r="S35" s="34">
        <f>Q35-O35</f>
        <v>13.243775962958097</v>
      </c>
      <c r="T35" s="34">
        <f>SUM(T8:T33)</f>
        <v>57.578074228311401</v>
      </c>
      <c r="U35" s="34">
        <f>SUM(U8:U33)</f>
        <v>70.821850191269476</v>
      </c>
      <c r="W35" s="231" t="str">
        <f>name!D3</f>
        <v>All occupations</v>
      </c>
      <c r="X35" s="34">
        <f>SUM(X8:X33)</f>
        <v>126.37712855371603</v>
      </c>
      <c r="Y35" s="34">
        <f>SUM(Y8:Y33)</f>
        <v>135.14788649302619</v>
      </c>
      <c r="Z35" s="34">
        <f>SUM(Z8:Z33)</f>
        <v>133.12567986294121</v>
      </c>
      <c r="AA35" s="34">
        <f>SUM(AA8:AA33)</f>
        <v>140.24841025464102</v>
      </c>
      <c r="AB35" s="34">
        <f>SUM(AB8:AB33)</f>
        <v>150.65590389998331</v>
      </c>
      <c r="AC35" s="11"/>
      <c r="AD35" s="34">
        <f t="shared" ref="AD35" si="13">AB35-Z35</f>
        <v>17.530224037042103</v>
      </c>
      <c r="AE35" s="34">
        <f>SUM(AE8:AE33)</f>
        <v>80.735596390720673</v>
      </c>
      <c r="AF35" s="34">
        <f>SUM(AF8:AF33)</f>
        <v>98.265820427762762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Cornwall and the Isles of Scilly (Continued)</v>
      </c>
      <c r="L38" s="19" t="str">
        <f>CONCATENATE(L$1," (Continued)")</f>
        <v>Occupation Table 2.1  Males: Employment Change by Occupation (SOC 2020) and Replacement Demand, 2015-2035, Cornwall and the Isles of Scilly (Continued)</v>
      </c>
      <c r="W38" s="19" t="str">
        <f>CONCATENATE(W$1," (Continued)")</f>
        <v>Occupation Table 2.2  Females: Employment Change by Occupation (SOC 2020) and Replacement Demand, 2015-2035, Cornwall and the Isles of Scilly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5.7732462816702217</v>
      </c>
      <c r="C45" s="173">
        <f t="shared" si="20"/>
        <v>6.6175036071407067</v>
      </c>
      <c r="D45" s="173">
        <f t="shared" si="20"/>
        <v>6.9839951156267732</v>
      </c>
      <c r="E45" s="173">
        <f t="shared" si="20"/>
        <v>6.1144553943889361</v>
      </c>
      <c r="F45" s="173">
        <f t="shared" si="20"/>
        <v>6.3212029350872685</v>
      </c>
      <c r="H45" s="68">
        <f t="shared" ref="H45:H70" si="21">IF(D8&gt;0,(H8/D8)*100,0)</f>
        <v>0.86157012212128103</v>
      </c>
      <c r="I45" s="69">
        <f t="shared" ref="I45:I70" si="22">IF(D8&gt;0,I8/D8*100,0)</f>
        <v>48.416403087813421</v>
      </c>
      <c r="J45" s="69">
        <f t="shared" ref="J45:J70" si="23">IF(D8&gt;0,(J8/D8)*100,0)</f>
        <v>49.2779732099347</v>
      </c>
      <c r="L45" t="str">
        <f t="shared" ref="L45:L70" si="24">L8</f>
        <v>11 Corporate managers and directors</v>
      </c>
      <c r="M45" s="173">
        <f t="shared" ref="M45:Q45" si="25">M8/M$35*100</f>
        <v>7.9083409232529958</v>
      </c>
      <c r="N45" s="173">
        <f t="shared" si="25"/>
        <v>8.8649181832494364</v>
      </c>
      <c r="O45" s="173">
        <f t="shared" si="25"/>
        <v>9.2048242593628977</v>
      </c>
      <c r="P45" s="173">
        <f t="shared" si="25"/>
        <v>7.7492756343397708</v>
      </c>
      <c r="Q45" s="173">
        <f t="shared" si="25"/>
        <v>7.7610620366238461</v>
      </c>
      <c r="S45" s="68">
        <f t="shared" ref="S45:S70" si="26">IF(O8&gt;0,(S8/O8)*100,0)</f>
        <v>-7.470870897715133</v>
      </c>
      <c r="T45" s="69">
        <f t="shared" ref="T45:T70" si="27">IF(O8&gt;0,T8/O8*100,0)</f>
        <v>41.607362850900451</v>
      </c>
      <c r="U45" s="69">
        <f t="shared" ref="U45:U70" si="28">IF(O8&gt;0,(U8/O8)*100,0)</f>
        <v>34.13649195318532</v>
      </c>
      <c r="W45" t="str">
        <f t="shared" ref="W45:W70" si="29">W8</f>
        <v>11 Corporate managers and directors</v>
      </c>
      <c r="X45" s="173">
        <f t="shared" ref="X45:AB45" si="30">X8/X$35*100</f>
        <v>3.4427358156173424</v>
      </c>
      <c r="Y45" s="173">
        <f t="shared" si="30"/>
        <v>4.3131465371258972</v>
      </c>
      <c r="Z45" s="173">
        <f t="shared" si="30"/>
        <v>4.7161281704532447</v>
      </c>
      <c r="AA45" s="173">
        <f t="shared" si="30"/>
        <v>4.4656917632902884</v>
      </c>
      <c r="AB45" s="173">
        <f t="shared" si="30"/>
        <v>4.8953625112547394</v>
      </c>
      <c r="AD45" s="68">
        <f t="shared" ref="AD45:AD70" si="31">IF(Z8&gt;0,(AD8/Z8)*100,0)</f>
        <v>17.469082054644453</v>
      </c>
      <c r="AE45" s="69">
        <f t="shared" ref="AE45:AE70" si="32">IF(Z8&gt;0,AE8/Z8*100,0)</f>
        <v>61.987602297547859</v>
      </c>
      <c r="AF45" s="69">
        <f t="shared" ref="AF45:AF70" si="33">IF(Z8&gt;0,(AF8/Z8)*100,0)</f>
        <v>79.456684352192326</v>
      </c>
    </row>
    <row r="46" spans="1:32" x14ac:dyDescent="0.2">
      <c r="A46" t="str">
        <f t="shared" si="19"/>
        <v>12 Other managers and proprietors</v>
      </c>
      <c r="B46" s="173">
        <f t="shared" si="20"/>
        <v>4.1498940689679928</v>
      </c>
      <c r="C46" s="173">
        <f t="shared" si="20"/>
        <v>4.5049585850460971</v>
      </c>
      <c r="D46" s="173">
        <f t="shared" si="20"/>
        <v>4.6069900870621607</v>
      </c>
      <c r="E46" s="173">
        <f t="shared" si="20"/>
        <v>4.7259825922176573</v>
      </c>
      <c r="F46" s="173">
        <f t="shared" si="20"/>
        <v>5.1224006919501885</v>
      </c>
      <c r="H46" s="68">
        <f t="shared" si="21"/>
        <v>23.904245703804314</v>
      </c>
      <c r="I46" s="69">
        <f t="shared" si="22"/>
        <v>62.833634725909235</v>
      </c>
      <c r="J46" s="69">
        <f t="shared" si="23"/>
        <v>86.737880429713542</v>
      </c>
      <c r="L46" t="str">
        <f t="shared" si="24"/>
        <v>12 Other managers and proprietors</v>
      </c>
      <c r="M46" s="173">
        <f t="shared" ref="M46:Q46" si="34">M9/M$35*100</f>
        <v>4.8563109672322113</v>
      </c>
      <c r="N46" s="173">
        <f t="shared" si="34"/>
        <v>5.4417380086168299</v>
      </c>
      <c r="O46" s="173">
        <f t="shared" si="34"/>
        <v>5.2562238989153984</v>
      </c>
      <c r="P46" s="173">
        <f t="shared" si="34"/>
        <v>5.8057306309502028</v>
      </c>
      <c r="Q46" s="173">
        <f t="shared" si="34"/>
        <v>6.49717124714478</v>
      </c>
      <c r="S46" s="68">
        <f t="shared" si="26"/>
        <v>35.651086953803521</v>
      </c>
      <c r="T46" s="69">
        <f t="shared" si="27"/>
        <v>61.774363453182268</v>
      </c>
      <c r="U46" s="69">
        <f t="shared" si="28"/>
        <v>97.425450406985789</v>
      </c>
      <c r="W46" t="str">
        <f t="shared" si="29"/>
        <v>12 Other managers and proprietors</v>
      </c>
      <c r="X46" s="173">
        <f t="shared" ref="X46:AB46" si="35">X9/X$35*100</f>
        <v>3.3788219381415354</v>
      </c>
      <c r="Y46" s="173">
        <f t="shared" si="35"/>
        <v>3.5444440850968926</v>
      </c>
      <c r="Z46" s="173">
        <f t="shared" si="35"/>
        <v>3.9440053159266539</v>
      </c>
      <c r="AA46" s="173">
        <f t="shared" si="35"/>
        <v>3.6370253763063585</v>
      </c>
      <c r="AB46" s="173">
        <f t="shared" si="35"/>
        <v>3.7610151029024199</v>
      </c>
      <c r="AD46" s="68">
        <f t="shared" si="31"/>
        <v>7.9175065973307719</v>
      </c>
      <c r="AE46" s="69">
        <f t="shared" si="32"/>
        <v>64.275238738397945</v>
      </c>
      <c r="AF46" s="69">
        <f t="shared" si="33"/>
        <v>72.192745335728716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4.4185187190129458</v>
      </c>
      <c r="C47" s="173">
        <f t="shared" si="20"/>
        <v>4.7497609458256793</v>
      </c>
      <c r="D47" s="173">
        <f t="shared" si="20"/>
        <v>5.0012406194616252</v>
      </c>
      <c r="E47" s="173">
        <f t="shared" si="20"/>
        <v>6.007899233167759</v>
      </c>
      <c r="F47" s="173">
        <f t="shared" si="20"/>
        <v>6.5728490928673304</v>
      </c>
      <c r="H47" s="68">
        <f t="shared" si="21"/>
        <v>46.455548615235614</v>
      </c>
      <c r="I47" s="69">
        <f t="shared" si="22"/>
        <v>48.154288115514262</v>
      </c>
      <c r="J47" s="69">
        <f t="shared" si="23"/>
        <v>94.609836730749876</v>
      </c>
      <c r="L47" t="str">
        <f t="shared" si="24"/>
        <v>21 Science, research, engineering and technology professionals</v>
      </c>
      <c r="M47" s="173">
        <f t="shared" ref="M47:Q47" si="36">M10/M$35*100</f>
        <v>6.850210310676748</v>
      </c>
      <c r="N47" s="173">
        <f t="shared" si="36"/>
        <v>7.604273879501827</v>
      </c>
      <c r="O47" s="173">
        <f t="shared" si="36"/>
        <v>7.7066583679407152</v>
      </c>
      <c r="P47" s="173">
        <f t="shared" si="36"/>
        <v>8.9949158529809665</v>
      </c>
      <c r="Q47" s="173">
        <f t="shared" si="36"/>
        <v>9.7197853351697905</v>
      </c>
      <c r="S47" s="68">
        <f t="shared" si="26"/>
        <v>38.408699190696147</v>
      </c>
      <c r="T47" s="69">
        <f t="shared" si="27"/>
        <v>40.431568490525919</v>
      </c>
      <c r="U47" s="69">
        <f t="shared" si="28"/>
        <v>78.840267681222059</v>
      </c>
      <c r="W47" t="str">
        <f t="shared" si="29"/>
        <v>21 Science, research, engineering and technology professionals</v>
      </c>
      <c r="X47" s="173">
        <f t="shared" ref="X47:AB47" si="37">X10/X$35*100</f>
        <v>1.7642650881836566</v>
      </c>
      <c r="Y47" s="173">
        <f t="shared" si="37"/>
        <v>1.8229235344769759</v>
      </c>
      <c r="Z47" s="173">
        <f t="shared" si="37"/>
        <v>2.2385213432098516</v>
      </c>
      <c r="AA47" s="173">
        <f t="shared" si="37"/>
        <v>2.9954063315730624</v>
      </c>
      <c r="AB47" s="173">
        <f t="shared" si="37"/>
        <v>3.4565518796816441</v>
      </c>
      <c r="AD47" s="68">
        <f t="shared" si="31"/>
        <v>74.745562828170108</v>
      </c>
      <c r="AE47" s="69">
        <f t="shared" si="32"/>
        <v>75.304771047029263</v>
      </c>
      <c r="AF47" s="69">
        <f t="shared" si="33"/>
        <v>150.05033387519939</v>
      </c>
    </row>
    <row r="48" spans="1:32" x14ac:dyDescent="0.2">
      <c r="A48" t="str">
        <f t="shared" si="19"/>
        <v>22 Health professionals</v>
      </c>
      <c r="B48" s="173">
        <f t="shared" si="20"/>
        <v>4.2109532999370165</v>
      </c>
      <c r="C48" s="173">
        <f t="shared" si="20"/>
        <v>4.576093483092734</v>
      </c>
      <c r="D48" s="173">
        <f t="shared" si="20"/>
        <v>4.6183535543173972</v>
      </c>
      <c r="E48" s="173">
        <f t="shared" si="20"/>
        <v>4.4445627161165859</v>
      </c>
      <c r="F48" s="173">
        <f t="shared" si="20"/>
        <v>4.6509191609122871</v>
      </c>
      <c r="H48" s="68">
        <f t="shared" si="21"/>
        <v>12.222911682860794</v>
      </c>
      <c r="I48" s="69">
        <f t="shared" si="22"/>
        <v>54.953770161779083</v>
      </c>
      <c r="J48" s="69">
        <f t="shared" si="23"/>
        <v>67.176681844639873</v>
      </c>
      <c r="L48" t="str">
        <f t="shared" si="24"/>
        <v>22 Health professionals</v>
      </c>
      <c r="M48" s="173">
        <f t="shared" ref="M48:Q48" si="38">M11/M$35*100</f>
        <v>2.1476565784833062</v>
      </c>
      <c r="N48" s="173">
        <f t="shared" si="38"/>
        <v>2.2868966922380265</v>
      </c>
      <c r="O48" s="173">
        <f t="shared" si="38"/>
        <v>2.6211686831048358</v>
      </c>
      <c r="P48" s="173">
        <f t="shared" si="38"/>
        <v>2.577021045909698</v>
      </c>
      <c r="Q48" s="173">
        <f t="shared" si="38"/>
        <v>2.7763421415934157</v>
      </c>
      <c r="S48" s="68">
        <f t="shared" si="26"/>
        <v>16.238724464213526</v>
      </c>
      <c r="T48" s="69">
        <f t="shared" si="27"/>
        <v>40.897535869039849</v>
      </c>
      <c r="U48" s="69">
        <f t="shared" si="28"/>
        <v>57.136260333253389</v>
      </c>
      <c r="W48" t="str">
        <f t="shared" si="29"/>
        <v>22 Health professionals</v>
      </c>
      <c r="X48" s="173">
        <f t="shared" ref="X48:AB48" si="39">X11/X$35*100</f>
        <v>6.4630944979289753</v>
      </c>
      <c r="Y48" s="173">
        <f t="shared" si="39"/>
        <v>6.9232913991954543</v>
      </c>
      <c r="Z48" s="173">
        <f t="shared" si="39"/>
        <v>6.6578393768079174</v>
      </c>
      <c r="AA48" s="173">
        <f t="shared" si="39"/>
        <v>6.3280326598768477</v>
      </c>
      <c r="AB48" s="173">
        <f t="shared" si="39"/>
        <v>6.5072450256305352</v>
      </c>
      <c r="AD48" s="68">
        <f t="shared" si="31"/>
        <v>10.608413584549726</v>
      </c>
      <c r="AE48" s="69">
        <f t="shared" si="32"/>
        <v>60.604871139499963</v>
      </c>
      <c r="AF48" s="69">
        <f t="shared" si="33"/>
        <v>71.213284724049686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4.590474338268324</v>
      </c>
      <c r="C49" s="173">
        <f t="shared" si="20"/>
        <v>4.5764296525363388</v>
      </c>
      <c r="D49" s="173">
        <f t="shared" si="20"/>
        <v>4.6822819151770165</v>
      </c>
      <c r="E49" s="173">
        <f t="shared" si="20"/>
        <v>4.4506159469125679</v>
      </c>
      <c r="F49" s="173">
        <f t="shared" si="20"/>
        <v>4.5887383187031041</v>
      </c>
      <c r="H49" s="68">
        <f t="shared" si="21"/>
        <v>9.2108159471472035</v>
      </c>
      <c r="I49" s="69">
        <f t="shared" si="22"/>
        <v>52.257828720177848</v>
      </c>
      <c r="J49" s="69">
        <f t="shared" si="23"/>
        <v>61.468644667325059</v>
      </c>
      <c r="L49" t="str">
        <f t="shared" si="24"/>
        <v>23 Teaching and other educational professionals</v>
      </c>
      <c r="M49" s="173">
        <f t="shared" ref="M49:Q49" si="40">M12/M$35*100</f>
        <v>3.1293668907606533</v>
      </c>
      <c r="N49" s="173">
        <f t="shared" si="40"/>
        <v>3.0407123182550877</v>
      </c>
      <c r="O49" s="173">
        <f t="shared" si="40"/>
        <v>2.8969515247835096</v>
      </c>
      <c r="P49" s="173">
        <f t="shared" si="40"/>
        <v>2.8964828021072293</v>
      </c>
      <c r="Q49" s="173">
        <f t="shared" si="40"/>
        <v>2.9976110569587502</v>
      </c>
      <c r="S49" s="68">
        <f t="shared" si="26"/>
        <v>13.555160325635301</v>
      </c>
      <c r="T49" s="69">
        <f t="shared" si="27"/>
        <v>45.071417272055328</v>
      </c>
      <c r="U49" s="69">
        <f t="shared" si="28"/>
        <v>58.626577597690634</v>
      </c>
      <c r="W49" t="str">
        <f t="shared" si="29"/>
        <v>23 Teaching and other educational professionals</v>
      </c>
      <c r="X49" s="173">
        <f t="shared" ref="X49:AB49" si="41">X12/X$35*100</f>
        <v>6.1853105259139163</v>
      </c>
      <c r="Y49" s="173">
        <f t="shared" si="41"/>
        <v>6.1510572866253979</v>
      </c>
      <c r="Z49" s="173">
        <f t="shared" si="41"/>
        <v>6.5054261178758743</v>
      </c>
      <c r="AA49" s="173">
        <f t="shared" si="41"/>
        <v>6.0180043021711729</v>
      </c>
      <c r="AB49" s="173">
        <f t="shared" si="41"/>
        <v>6.1643741339269393</v>
      </c>
      <c r="AD49" s="68">
        <f t="shared" si="31"/>
        <v>7.2352472008691766</v>
      </c>
      <c r="AE49" s="69">
        <f t="shared" si="32"/>
        <v>55.525813165680169</v>
      </c>
      <c r="AF49" s="69">
        <f t="shared" si="33"/>
        <v>62.761060366549351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4.9490012785295781</v>
      </c>
      <c r="C50" s="173">
        <f t="shared" si="20"/>
        <v>5.4704139603944855</v>
      </c>
      <c r="D50" s="173">
        <f t="shared" si="20"/>
        <v>6.0444372694479638</v>
      </c>
      <c r="E50" s="173">
        <f t="shared" si="20"/>
        <v>6.1952519237749666</v>
      </c>
      <c r="F50" s="173">
        <f t="shared" si="20"/>
        <v>6.6036414856406784</v>
      </c>
      <c r="H50" s="68">
        <f t="shared" si="21"/>
        <v>21.746793249960142</v>
      </c>
      <c r="I50" s="69">
        <f t="shared" si="22"/>
        <v>52.243907566305566</v>
      </c>
      <c r="J50" s="69">
        <f t="shared" si="23"/>
        <v>73.990700816265715</v>
      </c>
      <c r="L50" t="str">
        <f t="shared" si="24"/>
        <v>24 Business, media and public service professionals</v>
      </c>
      <c r="M50" s="173">
        <f t="shared" ref="M50:Q50" si="42">M13/M$35*100</f>
        <v>5.7948729524811444</v>
      </c>
      <c r="N50" s="173">
        <f t="shared" si="42"/>
        <v>6.2403974259865844</v>
      </c>
      <c r="O50" s="173">
        <f t="shared" si="42"/>
        <v>6.7821487485721459</v>
      </c>
      <c r="P50" s="173">
        <f t="shared" si="42"/>
        <v>7.0120001333864783</v>
      </c>
      <c r="Q50" s="173">
        <f t="shared" si="42"/>
        <v>7.3699790077913701</v>
      </c>
      <c r="S50" s="68">
        <f t="shared" si="26"/>
        <v>19.253672164737047</v>
      </c>
      <c r="T50" s="69">
        <f t="shared" si="27"/>
        <v>45.693171567524836</v>
      </c>
      <c r="U50" s="69">
        <f t="shared" si="28"/>
        <v>64.946843732261883</v>
      </c>
      <c r="W50" t="str">
        <f t="shared" si="29"/>
        <v>24 Business, media and public service professionals</v>
      </c>
      <c r="X50" s="173">
        <f t="shared" ref="X50:AB50" si="43">X13/X$35*100</f>
        <v>4.0257106895838692</v>
      </c>
      <c r="Y50" s="173">
        <f t="shared" si="43"/>
        <v>4.6809215091157288</v>
      </c>
      <c r="Z50" s="173">
        <f t="shared" si="43"/>
        <v>5.2911008485442617</v>
      </c>
      <c r="AA50" s="173">
        <f t="shared" si="43"/>
        <v>5.3715376640268282</v>
      </c>
      <c r="AB50" s="173">
        <f t="shared" si="43"/>
        <v>5.8447651371034919</v>
      </c>
      <c r="AD50" s="68">
        <f t="shared" si="31"/>
        <v>25.01016888100277</v>
      </c>
      <c r="AE50" s="69">
        <f t="shared" si="32"/>
        <v>60.81850602865898</v>
      </c>
      <c r="AF50" s="69">
        <f t="shared" si="33"/>
        <v>85.828674909661757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1.3883541770617043</v>
      </c>
      <c r="C51" s="173">
        <f t="shared" si="20"/>
        <v>1.5142273734810197</v>
      </c>
      <c r="D51" s="173">
        <f t="shared" si="20"/>
        <v>1.6852595148262448</v>
      </c>
      <c r="E51" s="173">
        <f t="shared" si="20"/>
        <v>1.5257402631148382</v>
      </c>
      <c r="F51" s="173">
        <f t="shared" si="20"/>
        <v>1.5659426677770434</v>
      </c>
      <c r="H51" s="68">
        <f t="shared" si="21"/>
        <v>3.5473498711275586</v>
      </c>
      <c r="I51" s="69">
        <f t="shared" si="22"/>
        <v>39.959067844010598</v>
      </c>
      <c r="J51" s="69">
        <f t="shared" si="23"/>
        <v>43.506417715138156</v>
      </c>
      <c r="L51" t="str">
        <f t="shared" si="24"/>
        <v>31 Science, engineering and technology associate professionals</v>
      </c>
      <c r="M51" s="173">
        <f t="shared" ref="M51:Q51" si="44">M14/M$35*100</f>
        <v>1.9287804414987582</v>
      </c>
      <c r="N51" s="173">
        <f t="shared" si="44"/>
        <v>2.2389916298212968</v>
      </c>
      <c r="O51" s="173">
        <f t="shared" si="44"/>
        <v>2.3852943968101443</v>
      </c>
      <c r="P51" s="173">
        <f t="shared" si="44"/>
        <v>2.0552060336405238</v>
      </c>
      <c r="Q51" s="173">
        <f t="shared" si="44"/>
        <v>2.0381321475390388</v>
      </c>
      <c r="S51" s="68">
        <f t="shared" si="26"/>
        <v>-6.230160620698511</v>
      </c>
      <c r="T51" s="69">
        <f t="shared" si="27"/>
        <v>33.218823739119209</v>
      </c>
      <c r="U51" s="69">
        <f t="shared" si="28"/>
        <v>26.988663118420696</v>
      </c>
      <c r="W51" t="str">
        <f t="shared" si="29"/>
        <v>31 Science, engineering and technology associate professionals</v>
      </c>
      <c r="X51" s="173">
        <f t="shared" ref="X51:AB51" si="45">X14/X$35*100</f>
        <v>0.79846507291091839</v>
      </c>
      <c r="Y51" s="173">
        <f t="shared" si="45"/>
        <v>0.77109984554469069</v>
      </c>
      <c r="Z51" s="173">
        <f t="shared" si="45"/>
        <v>0.97039769225086303</v>
      </c>
      <c r="AA51" s="173">
        <f t="shared" si="45"/>
        <v>0.99175867601348344</v>
      </c>
      <c r="AB51" s="173">
        <f t="shared" si="45"/>
        <v>1.0983504934909567</v>
      </c>
      <c r="AD51" s="68">
        <f t="shared" si="31"/>
        <v>28.090084224386828</v>
      </c>
      <c r="AE51" s="69">
        <f t="shared" si="32"/>
        <v>56.877896075467163</v>
      </c>
      <c r="AF51" s="69">
        <f t="shared" si="33"/>
        <v>84.967980299853991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1.8703408984257481</v>
      </c>
      <c r="C52" s="173">
        <f t="shared" si="20"/>
        <v>1.9386429196687105</v>
      </c>
      <c r="D52" s="173">
        <f t="shared" si="20"/>
        <v>1.9767270251647702</v>
      </c>
      <c r="E52" s="173">
        <f t="shared" si="20"/>
        <v>2.9906096090509466</v>
      </c>
      <c r="F52" s="173">
        <f t="shared" si="20"/>
        <v>3.3713017893516093</v>
      </c>
      <c r="H52" s="68">
        <f t="shared" si="21"/>
        <v>90.055678355403884</v>
      </c>
      <c r="I52" s="69">
        <f t="shared" si="22"/>
        <v>93.761820920570202</v>
      </c>
      <c r="J52" s="69">
        <f t="shared" si="23"/>
        <v>183.81749927597409</v>
      </c>
      <c r="L52" t="str">
        <f t="shared" si="24"/>
        <v>32 Health and social care associate professionals</v>
      </c>
      <c r="M52" s="173">
        <f t="shared" ref="M52:Q52" si="46">M15/M$35*100</f>
        <v>0.83765843638795856</v>
      </c>
      <c r="N52" s="173">
        <f t="shared" si="46"/>
        <v>0.78295423341239201</v>
      </c>
      <c r="O52" s="173">
        <f t="shared" si="46"/>
        <v>0.89298158727023991</v>
      </c>
      <c r="P52" s="173">
        <f t="shared" si="46"/>
        <v>1.1699530995679464</v>
      </c>
      <c r="Q52" s="173">
        <f t="shared" si="46"/>
        <v>1.2949968631297775</v>
      </c>
      <c r="S52" s="68">
        <f t="shared" si="26"/>
        <v>59.147211394551604</v>
      </c>
      <c r="T52" s="69">
        <f t="shared" si="27"/>
        <v>68.422451147313396</v>
      </c>
      <c r="U52" s="69">
        <f t="shared" si="28"/>
        <v>127.56966254186499</v>
      </c>
      <c r="W52" t="str">
        <f t="shared" si="29"/>
        <v>32 Health and social care associate professionals</v>
      </c>
      <c r="X52" s="173">
        <f t="shared" ref="X52:AB52" si="47">X15/X$35*100</f>
        <v>2.9975402454786799</v>
      </c>
      <c r="Y52" s="173">
        <f t="shared" si="47"/>
        <v>3.1236131620180076</v>
      </c>
      <c r="Z52" s="173">
        <f t="shared" si="47"/>
        <v>3.0834265038328361</v>
      </c>
      <c r="AA52" s="173">
        <f t="shared" si="47"/>
        <v>4.8267945082841841</v>
      </c>
      <c r="AB52" s="173">
        <f t="shared" si="47"/>
        <v>5.427391508720917</v>
      </c>
      <c r="AD52" s="68">
        <f t="shared" si="31"/>
        <v>99.196574842495068</v>
      </c>
      <c r="AE52" s="69">
        <f t="shared" si="32"/>
        <v>101.25570783637363</v>
      </c>
      <c r="AF52" s="69">
        <f t="shared" si="33"/>
        <v>200.4522826788687</v>
      </c>
    </row>
    <row r="53" spans="1:32" x14ac:dyDescent="0.2">
      <c r="A53" t="str">
        <f t="shared" si="19"/>
        <v>33 Protective service occupations</v>
      </c>
      <c r="B53" s="173">
        <f t="shared" si="20"/>
        <v>0.61066386304373244</v>
      </c>
      <c r="C53" s="173">
        <f t="shared" si="20"/>
        <v>0.6017398038659918</v>
      </c>
      <c r="D53" s="173">
        <f t="shared" si="20"/>
        <v>0.65861666993344814</v>
      </c>
      <c r="E53" s="173">
        <f t="shared" si="20"/>
        <v>0.53955637672841417</v>
      </c>
      <c r="F53" s="173">
        <f t="shared" si="20"/>
        <v>0.55460360699918732</v>
      </c>
      <c r="H53" s="68">
        <f t="shared" si="21"/>
        <v>-6.1617522601707755</v>
      </c>
      <c r="I53" s="69">
        <f t="shared" si="22"/>
        <v>29.528677188164536</v>
      </c>
      <c r="J53" s="69">
        <f t="shared" si="23"/>
        <v>23.366924927993761</v>
      </c>
      <c r="L53" t="str">
        <f t="shared" si="24"/>
        <v>33 Protective service occupations</v>
      </c>
      <c r="M53" s="173">
        <f t="shared" ref="M53:Q53" si="48">M16/M$35*100</f>
        <v>0.88148664784410902</v>
      </c>
      <c r="N53" s="173">
        <f t="shared" si="48"/>
        <v>0.86439541327696623</v>
      </c>
      <c r="O53" s="173">
        <f t="shared" si="48"/>
        <v>0.93802510803896821</v>
      </c>
      <c r="P53" s="173">
        <f t="shared" si="48"/>
        <v>0.76833939738545531</v>
      </c>
      <c r="Q53" s="173">
        <f t="shared" si="48"/>
        <v>0.75483559692387636</v>
      </c>
      <c r="S53" s="68">
        <f t="shared" si="26"/>
        <v>-11.689828066258123</v>
      </c>
      <c r="T53" s="69">
        <f t="shared" si="27"/>
        <v>23.883390658172623</v>
      </c>
      <c r="U53" s="69">
        <f t="shared" si="28"/>
        <v>12.193562591914496</v>
      </c>
      <c r="W53" t="str">
        <f t="shared" si="29"/>
        <v>33 Protective service occupations</v>
      </c>
      <c r="X53" s="173">
        <f t="shared" ref="X53:AB53" si="49">X16/X$35*100</f>
        <v>0.31505385956633403</v>
      </c>
      <c r="Y53" s="173">
        <f t="shared" si="49"/>
        <v>0.33242931840443091</v>
      </c>
      <c r="Z53" s="173">
        <f t="shared" si="49"/>
        <v>0.37329028056697011</v>
      </c>
      <c r="AA53" s="173">
        <f t="shared" si="49"/>
        <v>0.30882206438373438</v>
      </c>
      <c r="AB53" s="173">
        <f t="shared" si="49"/>
        <v>0.35632110486104585</v>
      </c>
      <c r="AD53" s="68">
        <f t="shared" si="31"/>
        <v>8.0237329051024453</v>
      </c>
      <c r="AE53" s="69">
        <f t="shared" si="32"/>
        <v>44.014934456332455</v>
      </c>
      <c r="AF53" s="69">
        <f t="shared" si="33"/>
        <v>52.038667361434896</v>
      </c>
    </row>
    <row r="54" spans="1:32" x14ac:dyDescent="0.2">
      <c r="A54" t="str">
        <f t="shared" si="19"/>
        <v>34 Culture, media and sports occupations</v>
      </c>
      <c r="B54" s="173">
        <f t="shared" si="20"/>
        <v>2.0598368961733651</v>
      </c>
      <c r="C54" s="173">
        <f t="shared" si="20"/>
        <v>2.0866420513808848</v>
      </c>
      <c r="D54" s="173">
        <f t="shared" si="20"/>
        <v>2.0727587745981495</v>
      </c>
      <c r="E54" s="173">
        <f t="shared" si="20"/>
        <v>1.9892509739738915</v>
      </c>
      <c r="F54" s="173">
        <f t="shared" si="20"/>
        <v>2.1943990303297025</v>
      </c>
      <c r="H54" s="68">
        <f t="shared" si="21"/>
        <v>17.976839833340318</v>
      </c>
      <c r="I54" s="69">
        <f t="shared" si="22"/>
        <v>50.927606145034702</v>
      </c>
      <c r="J54" s="69">
        <f t="shared" si="23"/>
        <v>68.904445978375023</v>
      </c>
      <c r="L54" t="str">
        <f t="shared" si="24"/>
        <v>34 Culture, media and sports occupations</v>
      </c>
      <c r="M54" s="173">
        <f t="shared" ref="M54:Q54" si="50">M17/M$35*100</f>
        <v>1.9444767407489376</v>
      </c>
      <c r="N54" s="173">
        <f t="shared" si="50"/>
        <v>1.8963401685188057</v>
      </c>
      <c r="O54" s="173">
        <f t="shared" si="50"/>
        <v>1.7533536506356349</v>
      </c>
      <c r="P54" s="173">
        <f t="shared" si="50"/>
        <v>1.6719410251171216</v>
      </c>
      <c r="Q54" s="173">
        <f t="shared" si="50"/>
        <v>1.8560536979097302</v>
      </c>
      <c r="S54" s="68">
        <f t="shared" si="26"/>
        <v>16.169958902349343</v>
      </c>
      <c r="T54" s="69">
        <f t="shared" si="27"/>
        <v>42.249427176924598</v>
      </c>
      <c r="U54" s="69">
        <f t="shared" si="28"/>
        <v>58.419386079273941</v>
      </c>
      <c r="W54" t="str">
        <f t="shared" si="29"/>
        <v>34 Culture, media and sports occupations</v>
      </c>
      <c r="X54" s="173">
        <f t="shared" ref="X54:AB54" si="51">X17/X$35*100</f>
        <v>2.1857554593817929</v>
      </c>
      <c r="Y54" s="173">
        <f t="shared" si="51"/>
        <v>2.2817655919470603</v>
      </c>
      <c r="Z54" s="173">
        <f t="shared" si="51"/>
        <v>2.3989289911574572</v>
      </c>
      <c r="AA54" s="173">
        <f t="shared" si="51"/>
        <v>2.3092672611936695</v>
      </c>
      <c r="AB54" s="173">
        <f t="shared" si="51"/>
        <v>2.5294501833658587</v>
      </c>
      <c r="AD54" s="68">
        <f t="shared" si="31"/>
        <v>19.325442725219279</v>
      </c>
      <c r="AE54" s="69">
        <f t="shared" si="32"/>
        <v>57.404744207596991</v>
      </c>
      <c r="AF54" s="69">
        <f t="shared" si="33"/>
        <v>76.730186932816281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5.0479988748801041</v>
      </c>
      <c r="C55" s="173">
        <f t="shared" si="52"/>
        <v>5.1953099004944674</v>
      </c>
      <c r="D55" s="173">
        <f t="shared" si="52"/>
        <v>5.5130457798596915</v>
      </c>
      <c r="E55" s="173">
        <f t="shared" si="52"/>
        <v>5.4190229571619462</v>
      </c>
      <c r="F55" s="173">
        <f t="shared" si="52"/>
        <v>5.4710922468422138</v>
      </c>
      <c r="H55" s="68">
        <f t="shared" si="21"/>
        <v>10.589108484092542</v>
      </c>
      <c r="I55" s="69">
        <f t="shared" si="22"/>
        <v>47.818597452212295</v>
      </c>
      <c r="J55" s="69">
        <f t="shared" si="23"/>
        <v>58.407705936304829</v>
      </c>
      <c r="L55" t="str">
        <f t="shared" si="24"/>
        <v>35 Business and public service associate professionals</v>
      </c>
      <c r="M55" s="173">
        <f t="shared" ref="M55:Q55" si="53">M18/M$35*100</f>
        <v>5.3195906205281824</v>
      </c>
      <c r="N55" s="173">
        <f t="shared" si="53"/>
        <v>5.4446723751437043</v>
      </c>
      <c r="O55" s="173">
        <f t="shared" si="53"/>
        <v>5.7818129925142552</v>
      </c>
      <c r="P55" s="173">
        <f t="shared" si="53"/>
        <v>5.6044632379877592</v>
      </c>
      <c r="Q55" s="173">
        <f t="shared" si="53"/>
        <v>5.4735116723470156</v>
      </c>
      <c r="S55" s="68">
        <f t="shared" si="26"/>
        <v>3.8902589508746073</v>
      </c>
      <c r="T55" s="69">
        <f t="shared" si="27"/>
        <v>38.563624509175618</v>
      </c>
      <c r="U55" s="69">
        <f t="shared" si="28"/>
        <v>42.453883460050221</v>
      </c>
      <c r="W55" t="str">
        <f t="shared" si="29"/>
        <v>35 Business and public service associate professionals</v>
      </c>
      <c r="X55" s="173">
        <f t="shared" ref="X55:AB55" si="54">X18/X$35*100</f>
        <v>4.7515495309497604</v>
      </c>
      <c r="Y55" s="173">
        <f t="shared" si="54"/>
        <v>4.9396293564760727</v>
      </c>
      <c r="Z55" s="173">
        <f t="shared" si="54"/>
        <v>5.2385860001666584</v>
      </c>
      <c r="AA55" s="173">
        <f t="shared" si="54"/>
        <v>5.2320010551236393</v>
      </c>
      <c r="AB55" s="173">
        <f t="shared" si="54"/>
        <v>5.4686963772161326</v>
      </c>
      <c r="AD55" s="68">
        <f t="shared" si="31"/>
        <v>18.139206831092757</v>
      </c>
      <c r="AE55" s="69">
        <f t="shared" si="32"/>
        <v>58.249635733077994</v>
      </c>
      <c r="AF55" s="69">
        <f t="shared" si="33"/>
        <v>76.388842564170758</v>
      </c>
    </row>
    <row r="56" spans="1:32" x14ac:dyDescent="0.2">
      <c r="A56" t="str">
        <f t="shared" si="19"/>
        <v>41 Administrative occupations</v>
      </c>
      <c r="B56" s="173">
        <f t="shared" si="52"/>
        <v>7.5065941310412843</v>
      </c>
      <c r="C56" s="173">
        <f t="shared" si="52"/>
        <v>7.0976501392806419</v>
      </c>
      <c r="D56" s="173">
        <f t="shared" si="52"/>
        <v>7.511431974632786</v>
      </c>
      <c r="E56" s="173">
        <f t="shared" si="52"/>
        <v>7.4438379377070598</v>
      </c>
      <c r="F56" s="173">
        <f t="shared" si="52"/>
        <v>6.9988820864021406</v>
      </c>
      <c r="H56" s="68">
        <f t="shared" si="21"/>
        <v>3.8331087053671582</v>
      </c>
      <c r="I56" s="69">
        <f t="shared" si="22"/>
        <v>52.333434337740272</v>
      </c>
      <c r="J56" s="69">
        <f t="shared" si="23"/>
        <v>56.166543043107431</v>
      </c>
      <c r="L56" t="str">
        <f t="shared" si="24"/>
        <v>41 Administrative occupations</v>
      </c>
      <c r="M56" s="173">
        <f t="shared" ref="M56:Q56" si="55">M19/M$35*100</f>
        <v>3.7963941113423614</v>
      </c>
      <c r="N56" s="173">
        <f t="shared" si="55"/>
        <v>3.4215132395399315</v>
      </c>
      <c r="O56" s="173">
        <f t="shared" si="55"/>
        <v>4.1221297448173893</v>
      </c>
      <c r="P56" s="173">
        <f t="shared" si="55"/>
        <v>4.23854567719588</v>
      </c>
      <c r="Q56" s="173">
        <f t="shared" si="55"/>
        <v>4.4495970411974977</v>
      </c>
      <c r="S56" s="68">
        <f t="shared" si="26"/>
        <v>18.460032234121826</v>
      </c>
      <c r="T56" s="69">
        <f t="shared" si="27"/>
        <v>41.021335591627079</v>
      </c>
      <c r="U56" s="69">
        <f t="shared" si="28"/>
        <v>59.481367825748897</v>
      </c>
      <c r="W56" t="str">
        <f t="shared" si="29"/>
        <v>41 Administrative occupations</v>
      </c>
      <c r="X56" s="173">
        <f t="shared" ref="X56:AB56" si="56">X19/X$35*100</f>
        <v>11.556372444684555</v>
      </c>
      <c r="Y56" s="173">
        <f t="shared" si="56"/>
        <v>10.866928912014759</v>
      </c>
      <c r="Z56" s="173">
        <f t="shared" si="56"/>
        <v>10.972520602671151</v>
      </c>
      <c r="AA56" s="173">
        <f t="shared" si="56"/>
        <v>10.676468154183764</v>
      </c>
      <c r="AB56" s="173">
        <f t="shared" si="56"/>
        <v>9.5233469214998792</v>
      </c>
      <c r="AD56" s="68">
        <f t="shared" si="31"/>
        <v>-1.7782840369475621</v>
      </c>
      <c r="AE56" s="69">
        <f t="shared" si="32"/>
        <v>56.673145875815898</v>
      </c>
      <c r="AF56" s="69">
        <f t="shared" si="33"/>
        <v>54.894861838868337</v>
      </c>
    </row>
    <row r="57" spans="1:32" x14ac:dyDescent="0.2">
      <c r="A57" t="str">
        <f t="shared" si="19"/>
        <v>42 Secretarial and related occupations</v>
      </c>
      <c r="B57" s="173">
        <f t="shared" si="52"/>
        <v>2.0737375043963651</v>
      </c>
      <c r="C57" s="173">
        <f t="shared" si="52"/>
        <v>1.8473208332409854</v>
      </c>
      <c r="D57" s="173">
        <f t="shared" si="52"/>
        <v>1.8106380803043487</v>
      </c>
      <c r="E57" s="173">
        <f t="shared" si="52"/>
        <v>1.6474995534535568</v>
      </c>
      <c r="F57" s="173">
        <f t="shared" si="52"/>
        <v>1.3726818104380094</v>
      </c>
      <c r="H57" s="68">
        <f t="shared" si="21"/>
        <v>-15.51722953881487</v>
      </c>
      <c r="I57" s="69">
        <f t="shared" si="22"/>
        <v>48.116797676078484</v>
      </c>
      <c r="J57" s="69">
        <f t="shared" si="23"/>
        <v>32.59956813726361</v>
      </c>
      <c r="L57" t="str">
        <f t="shared" si="24"/>
        <v>42 Secretarial and related occupations</v>
      </c>
      <c r="M57" s="173">
        <f t="shared" ref="M57:Q57" si="57">M20/M$35*100</f>
        <v>0.42788645060447245</v>
      </c>
      <c r="N57" s="173">
        <f t="shared" si="57"/>
        <v>0.33472094644028405</v>
      </c>
      <c r="O57" s="173">
        <f t="shared" si="57"/>
        <v>0.31562803714644111</v>
      </c>
      <c r="P57" s="173">
        <f t="shared" si="57"/>
        <v>0.30952085470074631</v>
      </c>
      <c r="Q57" s="173">
        <f t="shared" si="57"/>
        <v>0.36177021422535749</v>
      </c>
      <c r="S57" s="68">
        <f t="shared" si="26"/>
        <v>25.785347370591609</v>
      </c>
      <c r="T57" s="69">
        <f t="shared" si="27"/>
        <v>36.132786654603791</v>
      </c>
      <c r="U57" s="69">
        <f t="shared" si="28"/>
        <v>61.918134025195407</v>
      </c>
      <c r="W57" t="str">
        <f t="shared" si="29"/>
        <v>42 Secretarial and related occupations</v>
      </c>
      <c r="X57" s="173">
        <f t="shared" ref="X57:AB57" si="58">X20/X$35*100</f>
        <v>3.8702260682863074</v>
      </c>
      <c r="Y57" s="173">
        <f t="shared" si="58"/>
        <v>3.39824529564609</v>
      </c>
      <c r="Z57" s="173">
        <f t="shared" si="58"/>
        <v>3.337312867125823</v>
      </c>
      <c r="AA57" s="173">
        <f t="shared" si="58"/>
        <v>2.9968898801567994</v>
      </c>
      <c r="AB57" s="173">
        <f t="shared" si="58"/>
        <v>2.3737510242679187</v>
      </c>
      <c r="AD57" s="68">
        <f t="shared" si="31"/>
        <v>-19.506176146140756</v>
      </c>
      <c r="AE57" s="69">
        <f t="shared" si="32"/>
        <v>49.274197133529277</v>
      </c>
      <c r="AF57" s="69">
        <f t="shared" si="33"/>
        <v>29.768020987388521</v>
      </c>
    </row>
    <row r="58" spans="1:32" x14ac:dyDescent="0.2">
      <c r="A58" t="str">
        <f t="shared" si="19"/>
        <v>51 Skilled agricultural and related trades</v>
      </c>
      <c r="B58" s="173">
        <f t="shared" si="52"/>
        <v>1.9297075315376055</v>
      </c>
      <c r="C58" s="173">
        <f t="shared" si="52"/>
        <v>1.7542753692957724</v>
      </c>
      <c r="D58" s="173">
        <f t="shared" si="52"/>
        <v>1.9401513074376451</v>
      </c>
      <c r="E58" s="173">
        <f t="shared" si="52"/>
        <v>1.7805620697877185</v>
      </c>
      <c r="F58" s="173">
        <f t="shared" si="52"/>
        <v>1.7837933709470364</v>
      </c>
      <c r="H58" s="68">
        <f t="shared" si="21"/>
        <v>2.4563460427173029</v>
      </c>
      <c r="I58" s="69">
        <f t="shared" si="22"/>
        <v>52.339250041195399</v>
      </c>
      <c r="J58" s="69">
        <f t="shared" si="23"/>
        <v>54.795596083912699</v>
      </c>
      <c r="L58" t="str">
        <f t="shared" si="24"/>
        <v>51 Skilled agricultural and related trades</v>
      </c>
      <c r="M58" s="173">
        <f t="shared" ref="M58:Q58" si="59">M21/M$35*100</f>
        <v>3.3423329280620417</v>
      </c>
      <c r="N58" s="173">
        <f t="shared" si="59"/>
        <v>3.0353913139160134</v>
      </c>
      <c r="O58" s="173">
        <f t="shared" si="59"/>
        <v>3.3638462731514425</v>
      </c>
      <c r="P58" s="173">
        <f t="shared" si="59"/>
        <v>3.144861522534844</v>
      </c>
      <c r="Q58" s="173">
        <f t="shared" si="59"/>
        <v>3.0886350438822729</v>
      </c>
      <c r="S58" s="68">
        <f t="shared" si="26"/>
        <v>0.7635071745364499</v>
      </c>
      <c r="T58" s="69">
        <f t="shared" si="27"/>
        <v>50.119186130552571</v>
      </c>
      <c r="U58" s="69">
        <f t="shared" si="28"/>
        <v>50.88269330508902</v>
      </c>
      <c r="W58" t="str">
        <f t="shared" si="29"/>
        <v>51 Skilled agricultural and related trades</v>
      </c>
      <c r="X58" s="173">
        <f t="shared" ref="X58:AB58" si="60">X21/X$35*100</f>
        <v>0.38779074382473755</v>
      </c>
      <c r="Y58" s="173">
        <f t="shared" si="60"/>
        <v>0.44069993204562169</v>
      </c>
      <c r="Z58" s="173">
        <f t="shared" si="60"/>
        <v>0.48630207195772718</v>
      </c>
      <c r="AA58" s="173">
        <f t="shared" si="60"/>
        <v>0.4046264992292713</v>
      </c>
      <c r="AB58" s="173">
        <f t="shared" si="60"/>
        <v>0.4916558263867008</v>
      </c>
      <c r="AD58" s="68">
        <f t="shared" si="31"/>
        <v>14.414057390445024</v>
      </c>
      <c r="AE58" s="69">
        <f t="shared" si="32"/>
        <v>68.021122613924945</v>
      </c>
      <c r="AF58" s="69">
        <f t="shared" si="33"/>
        <v>82.435180004369968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4.0017516738779308</v>
      </c>
      <c r="C59" s="173">
        <f t="shared" si="52"/>
        <v>3.7041049959626156</v>
      </c>
      <c r="D59" s="173">
        <f t="shared" si="52"/>
        <v>3.3777707249067852</v>
      </c>
      <c r="E59" s="173">
        <f t="shared" si="52"/>
        <v>3.1972274831455851</v>
      </c>
      <c r="F59" s="173">
        <f t="shared" si="52"/>
        <v>2.8835223562028718</v>
      </c>
      <c r="H59" s="68">
        <f t="shared" si="21"/>
        <v>-4.8687783247368799</v>
      </c>
      <c r="I59" s="69">
        <f t="shared" si="22"/>
        <v>37.256806236180196</v>
      </c>
      <c r="J59" s="69">
        <f t="shared" si="23"/>
        <v>32.388027911443309</v>
      </c>
      <c r="L59" t="str">
        <f t="shared" si="24"/>
        <v>52 Skilled metal, electrical and electronic trades</v>
      </c>
      <c r="M59" s="173">
        <f t="shared" ref="M59:Q59" si="61">M22/M$35*100</f>
        <v>7.5442409256036296</v>
      </c>
      <c r="N59" s="173">
        <f t="shared" si="61"/>
        <v>7.1152456953119518</v>
      </c>
      <c r="O59" s="173">
        <f t="shared" si="61"/>
        <v>6.528623342643229</v>
      </c>
      <c r="P59" s="173">
        <f t="shared" si="61"/>
        <v>6.0998686379684965</v>
      </c>
      <c r="Q59" s="173">
        <f t="shared" si="61"/>
        <v>5.4391961218592799</v>
      </c>
      <c r="S59" s="68">
        <f t="shared" si="26"/>
        <v>-8.5705881683151048</v>
      </c>
      <c r="T59" s="69">
        <f t="shared" si="27"/>
        <v>35.498696057422563</v>
      </c>
      <c r="U59" s="69">
        <f t="shared" si="28"/>
        <v>26.928107889107455</v>
      </c>
      <c r="W59" t="str">
        <f t="shared" si="29"/>
        <v>52 Skilled metal, electrical and electronic trades</v>
      </c>
      <c r="X59" s="173">
        <f t="shared" ref="X59:AB59" si="62">X22/X$35*100</f>
        <v>0.13503395737128626</v>
      </c>
      <c r="Y59" s="173">
        <f t="shared" si="62"/>
        <v>0.20653660296457588</v>
      </c>
      <c r="Z59" s="173">
        <f t="shared" si="62"/>
        <v>0.160182140466371</v>
      </c>
      <c r="AA59" s="173">
        <f t="shared" si="62"/>
        <v>0.26982968536315288</v>
      </c>
      <c r="AB59" s="173">
        <f t="shared" si="62"/>
        <v>0.35273100216522563</v>
      </c>
      <c r="AD59" s="68">
        <f t="shared" si="31"/>
        <v>149.2033386088294</v>
      </c>
      <c r="AE59" s="69">
        <f t="shared" si="32"/>
        <v>110.43067752876874</v>
      </c>
      <c r="AF59" s="69">
        <f t="shared" si="33"/>
        <v>259.63401613759817</v>
      </c>
    </row>
    <row r="60" spans="1:32" x14ac:dyDescent="0.2">
      <c r="A60" t="str">
        <f t="shared" si="19"/>
        <v>53 Skilled construction and building trades</v>
      </c>
      <c r="B60" s="173">
        <f t="shared" si="52"/>
        <v>4.4173456431629301</v>
      </c>
      <c r="C60" s="173">
        <f t="shared" si="52"/>
        <v>4.26564092290839</v>
      </c>
      <c r="D60" s="173">
        <f t="shared" si="52"/>
        <v>3.5389197342305287</v>
      </c>
      <c r="E60" s="173">
        <f t="shared" si="52"/>
        <v>3.4715924081319884</v>
      </c>
      <c r="F60" s="173">
        <f t="shared" si="52"/>
        <v>3.1326060295155269</v>
      </c>
      <c r="H60" s="68">
        <f t="shared" si="21"/>
        <v>-1.3572921982993014</v>
      </c>
      <c r="I60" s="69">
        <f t="shared" si="22"/>
        <v>42.892420183704942</v>
      </c>
      <c r="J60" s="69">
        <f t="shared" si="23"/>
        <v>41.535127985405644</v>
      </c>
      <c r="L60" t="str">
        <f t="shared" si="24"/>
        <v>53 Skilled construction and building trades</v>
      </c>
      <c r="M60" s="173">
        <f t="shared" ref="M60:Q60" si="63">M23/M$35*100</f>
        <v>8.3615402786254087</v>
      </c>
      <c r="N60" s="173">
        <f t="shared" si="63"/>
        <v>8.3004741190712181</v>
      </c>
      <c r="O60" s="173">
        <f t="shared" si="63"/>
        <v>6.8525353642664921</v>
      </c>
      <c r="P60" s="173">
        <f t="shared" si="63"/>
        <v>6.8217649191682428</v>
      </c>
      <c r="Q60" s="173">
        <f t="shared" si="63"/>
        <v>6.2023793917157732</v>
      </c>
      <c r="S60" s="68">
        <f t="shared" si="26"/>
        <v>-0.67013085043106713</v>
      </c>
      <c r="T60" s="69">
        <f t="shared" si="27"/>
        <v>43.057419862739351</v>
      </c>
      <c r="U60" s="69">
        <f t="shared" si="28"/>
        <v>42.387289012308287</v>
      </c>
      <c r="W60" t="str">
        <f t="shared" si="29"/>
        <v>53 Skilled construction and building trades</v>
      </c>
      <c r="X60" s="173">
        <f t="shared" ref="X60:AB60" si="64">X23/X$35*100</f>
        <v>0.11215621545647894</v>
      </c>
      <c r="Y60" s="173">
        <f t="shared" si="64"/>
        <v>0.12857760546441624</v>
      </c>
      <c r="Z60" s="173">
        <f t="shared" si="64"/>
        <v>0.15512076997224933</v>
      </c>
      <c r="AA60" s="173">
        <f t="shared" si="64"/>
        <v>9.2846256647380221E-2</v>
      </c>
      <c r="AB60" s="173">
        <f t="shared" si="64"/>
        <v>9.2720427404616085E-2</v>
      </c>
      <c r="AD60" s="68">
        <f t="shared" si="31"/>
        <v>-32.355920719525521</v>
      </c>
      <c r="AE60" s="69">
        <f t="shared" si="32"/>
        <v>35.44909734202146</v>
      </c>
      <c r="AF60" s="69">
        <f t="shared" si="33"/>
        <v>3.0931766224959407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2.4910439654452814</v>
      </c>
      <c r="C61" s="173">
        <f t="shared" si="52"/>
        <v>2.3247594560200269</v>
      </c>
      <c r="D61" s="173">
        <f t="shared" si="52"/>
        <v>2.2911225402929567</v>
      </c>
      <c r="E61" s="173">
        <f t="shared" si="52"/>
        <v>2.3859581550465396</v>
      </c>
      <c r="F61" s="173">
        <f t="shared" si="52"/>
        <v>2.2648176123894994</v>
      </c>
      <c r="H61" s="68">
        <f t="shared" si="21"/>
        <v>10.157693535426528</v>
      </c>
      <c r="I61" s="69">
        <f t="shared" si="22"/>
        <v>47.384870181574001</v>
      </c>
      <c r="J61" s="69">
        <f t="shared" si="23"/>
        <v>57.542563717000526</v>
      </c>
      <c r="L61" t="str">
        <f t="shared" si="24"/>
        <v>54 Textiles, printing and other skilled trades</v>
      </c>
      <c r="M61" s="173">
        <f t="shared" ref="M61:Q61" si="65">M24/M$35*100</f>
        <v>2.7871358064289238</v>
      </c>
      <c r="N61" s="173">
        <f t="shared" si="65"/>
        <v>2.6325319665065177</v>
      </c>
      <c r="O61" s="173">
        <f t="shared" si="65"/>
        <v>2.4200534180413507</v>
      </c>
      <c r="P61" s="173">
        <f t="shared" si="65"/>
        <v>2.5305285121061187</v>
      </c>
      <c r="Q61" s="173">
        <f t="shared" si="65"/>
        <v>2.4091854274059838</v>
      </c>
      <c r="S61" s="68">
        <f t="shared" si="26"/>
        <v>9.2491574174759013</v>
      </c>
      <c r="T61" s="69">
        <f t="shared" si="27"/>
        <v>34.032647363257922</v>
      </c>
      <c r="U61" s="69">
        <f t="shared" si="28"/>
        <v>43.281804780733822</v>
      </c>
      <c r="W61" t="str">
        <f t="shared" si="29"/>
        <v>54 Textiles, printing and other skilled trades</v>
      </c>
      <c r="X61" s="173">
        <f t="shared" ref="X61:AB61" si="66">X24/X$35*100</f>
        <v>2.1678521401809423</v>
      </c>
      <c r="Y61" s="173">
        <f t="shared" si="66"/>
        <v>2.0091889475632763</v>
      </c>
      <c r="Z61" s="173">
        <f t="shared" si="66"/>
        <v>2.1594608693884205</v>
      </c>
      <c r="AA61" s="173">
        <f t="shared" si="66"/>
        <v>2.2401547565873017</v>
      </c>
      <c r="AB61" s="173">
        <f t="shared" si="66"/>
        <v>2.1218553834247289</v>
      </c>
      <c r="AD61" s="68">
        <f t="shared" si="31"/>
        <v>11.197432293856362</v>
      </c>
      <c r="AE61" s="69">
        <f t="shared" si="32"/>
        <v>62.665301307098311</v>
      </c>
      <c r="AF61" s="69">
        <f t="shared" si="33"/>
        <v>73.86273360095467</v>
      </c>
    </row>
    <row r="62" spans="1:32" x14ac:dyDescent="0.2">
      <c r="A62" t="str">
        <f t="shared" si="19"/>
        <v>61 Caring personal service occupations</v>
      </c>
      <c r="B62" s="173">
        <f t="shared" si="52"/>
        <v>7.7768570078459183</v>
      </c>
      <c r="C62" s="173">
        <f t="shared" si="52"/>
        <v>7.3609853637557094</v>
      </c>
      <c r="D62" s="173">
        <f t="shared" si="52"/>
        <v>7.1029389523024022</v>
      </c>
      <c r="E62" s="173">
        <f t="shared" si="52"/>
        <v>7.0538944501504357</v>
      </c>
      <c r="F62" s="173">
        <f t="shared" si="52"/>
        <v>7.1577666742563162</v>
      </c>
      <c r="H62" s="68">
        <f t="shared" si="21"/>
        <v>12.297315319665893</v>
      </c>
      <c r="I62" s="69">
        <f t="shared" si="22"/>
        <v>59.576073230059315</v>
      </c>
      <c r="J62" s="69">
        <f t="shared" si="23"/>
        <v>71.873388549725206</v>
      </c>
      <c r="L62" t="str">
        <f t="shared" si="24"/>
        <v>61 Caring personal service occupations</v>
      </c>
      <c r="M62" s="173">
        <f t="shared" ref="M62:Q62" si="67">M25/M$35*100</f>
        <v>1.5060942480628396</v>
      </c>
      <c r="N62" s="173">
        <f t="shared" si="67"/>
        <v>1.3988677336770012</v>
      </c>
      <c r="O62" s="173">
        <f t="shared" si="67"/>
        <v>1.4040925743878581</v>
      </c>
      <c r="P62" s="173">
        <f t="shared" si="67"/>
        <v>1.6647985469150486</v>
      </c>
      <c r="Q62" s="173">
        <f t="shared" si="67"/>
        <v>1.8847477148586735</v>
      </c>
      <c r="S62" s="68">
        <f t="shared" si="26"/>
        <v>47.309346801693273</v>
      </c>
      <c r="T62" s="69">
        <f t="shared" si="27"/>
        <v>56.926678694649937</v>
      </c>
      <c r="U62" s="69">
        <f t="shared" si="28"/>
        <v>104.23602549634322</v>
      </c>
      <c r="W62" t="str">
        <f t="shared" si="29"/>
        <v>61 Caring personal service occupations</v>
      </c>
      <c r="X62" s="173">
        <f t="shared" ref="X62:AB62" si="68">X25/X$35*100</f>
        <v>14.621555110303538</v>
      </c>
      <c r="Y62" s="173">
        <f t="shared" si="68"/>
        <v>13.474164507107147</v>
      </c>
      <c r="Z62" s="173">
        <f t="shared" si="68"/>
        <v>12.922488539242572</v>
      </c>
      <c r="AA62" s="173">
        <f t="shared" si="68"/>
        <v>12.488953983071594</v>
      </c>
      <c r="AB62" s="173">
        <f t="shared" si="68"/>
        <v>12.379446753870324</v>
      </c>
      <c r="AD62" s="68">
        <f t="shared" si="31"/>
        <v>8.4125094587572473</v>
      </c>
      <c r="AE62" s="69">
        <f t="shared" si="32"/>
        <v>59.870040274625183</v>
      </c>
      <c r="AF62" s="69">
        <f t="shared" si="33"/>
        <v>68.282549733382439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2.3246730991247646</v>
      </c>
      <c r="C63" s="173">
        <f t="shared" si="52"/>
        <v>2.5478304431089627</v>
      </c>
      <c r="D63" s="173">
        <f t="shared" si="52"/>
        <v>2.2536145377259018</v>
      </c>
      <c r="E63" s="173">
        <f t="shared" si="52"/>
        <v>2.2173714030768568</v>
      </c>
      <c r="F63" s="173">
        <f t="shared" si="52"/>
        <v>2.3166112906201803</v>
      </c>
      <c r="H63" s="68">
        <f t="shared" si="21"/>
        <v>14.55220454833138</v>
      </c>
      <c r="I63" s="69">
        <f t="shared" si="22"/>
        <v>54.629925486889761</v>
      </c>
      <c r="J63" s="69">
        <f t="shared" si="23"/>
        <v>69.182130035221149</v>
      </c>
      <c r="L63" t="str">
        <f t="shared" si="24"/>
        <v>62 Leisure, travel and related personal service occupations</v>
      </c>
      <c r="M63" s="173">
        <f t="shared" ref="M63:Q63" si="69">M26/M$35*100</f>
        <v>1.1392325696750603</v>
      </c>
      <c r="N63" s="173">
        <f t="shared" si="69"/>
        <v>1.3373594786670502</v>
      </c>
      <c r="O63" s="173">
        <f t="shared" si="69"/>
        <v>1.3299447889289751</v>
      </c>
      <c r="P63" s="173">
        <f t="shared" si="69"/>
        <v>1.3346210524078019</v>
      </c>
      <c r="Q63" s="173">
        <f t="shared" si="69"/>
        <v>1.4783651851890798</v>
      </c>
      <c r="S63" s="68">
        <f t="shared" si="26"/>
        <v>21.989074193798462</v>
      </c>
      <c r="T63" s="69">
        <f t="shared" si="27"/>
        <v>47.772553318589928</v>
      </c>
      <c r="U63" s="69">
        <f t="shared" si="28"/>
        <v>69.761627512388387</v>
      </c>
      <c r="W63" t="str">
        <f t="shared" si="29"/>
        <v>62 Leisure, travel and related personal service occupations</v>
      </c>
      <c r="X63" s="173">
        <f t="shared" ref="X63:AB63" si="70">X26/X$35*100</f>
        <v>3.6186117878181032</v>
      </c>
      <c r="Y63" s="173">
        <f t="shared" si="70"/>
        <v>3.7889709761516031</v>
      </c>
      <c r="Z63" s="173">
        <f t="shared" si="70"/>
        <v>3.1968478780580858</v>
      </c>
      <c r="AA63" s="173">
        <f t="shared" si="70"/>
        <v>3.1076507365199517</v>
      </c>
      <c r="AB63" s="173">
        <f t="shared" si="70"/>
        <v>3.1466961100086559</v>
      </c>
      <c r="AD63" s="68">
        <f t="shared" si="31"/>
        <v>11.39280731499742</v>
      </c>
      <c r="AE63" s="69">
        <f t="shared" si="32"/>
        <v>57.543135438024571</v>
      </c>
      <c r="AF63" s="69">
        <f t="shared" si="33"/>
        <v>68.93594275302199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8.3376718827967974E-2</v>
      </c>
      <c r="C64" s="173">
        <f t="shared" si="52"/>
        <v>6.5590271637135489E-2</v>
      </c>
      <c r="D64" s="173">
        <f t="shared" si="52"/>
        <v>9.2292734920807709E-2</v>
      </c>
      <c r="E64" s="173">
        <f t="shared" si="52"/>
        <v>5.4683548174537175E-2</v>
      </c>
      <c r="F64" s="173">
        <f t="shared" si="52"/>
        <v>5.5229380137993833E-2</v>
      </c>
      <c r="H64" s="68">
        <f t="shared" si="21"/>
        <v>-33.31432188829092</v>
      </c>
      <c r="I64" s="69">
        <f t="shared" si="22"/>
        <v>31.107963830991764</v>
      </c>
      <c r="J64" s="69">
        <f t="shared" si="23"/>
        <v>-2.2063580572991603</v>
      </c>
      <c r="L64" t="str">
        <f t="shared" si="24"/>
        <v>63 Community and civil enforcement occupations</v>
      </c>
      <c r="M64" s="173">
        <f t="shared" ref="M64:Q64" si="71">M27/M$35*100</f>
        <v>0.12731731999812182</v>
      </c>
      <c r="N64" s="173">
        <f t="shared" si="71"/>
        <v>8.9277592601316708E-2</v>
      </c>
      <c r="O64" s="173">
        <f t="shared" si="71"/>
        <v>0.14660471618506105</v>
      </c>
      <c r="P64" s="173">
        <f t="shared" si="71"/>
        <v>6.4467739896632001E-2</v>
      </c>
      <c r="Q64" s="173">
        <f t="shared" si="71"/>
        <v>6.9548853387564682E-2</v>
      </c>
      <c r="S64" s="68">
        <f t="shared" si="26"/>
        <v>-47.938718542117911</v>
      </c>
      <c r="T64" s="69">
        <f t="shared" si="27"/>
        <v>20.194410607233781</v>
      </c>
      <c r="U64" s="69">
        <f t="shared" si="28"/>
        <v>-27.744307934884134</v>
      </c>
      <c r="W64" t="str">
        <f t="shared" si="29"/>
        <v>63 Community and civil enforcement occupations</v>
      </c>
      <c r="X64" s="173">
        <f t="shared" ref="X64:AB64" si="72">X27/X$35*100</f>
        <v>3.5414427640826238E-2</v>
      </c>
      <c r="Y64" s="173">
        <f t="shared" si="72"/>
        <v>4.1302787648297715E-2</v>
      </c>
      <c r="Z64" s="173">
        <f t="shared" si="72"/>
        <v>3.6830410237482514E-2</v>
      </c>
      <c r="AA64" s="173">
        <f t="shared" si="72"/>
        <v>4.4815907025457936E-2</v>
      </c>
      <c r="AB64" s="173">
        <f t="shared" si="72"/>
        <v>4.1049323363384523E-2</v>
      </c>
      <c r="AD64" s="68">
        <f t="shared" si="31"/>
        <v>26.131558883970474</v>
      </c>
      <c r="AE64" s="69">
        <f t="shared" si="32"/>
        <v>75.469847544770374</v>
      </c>
      <c r="AF64" s="69">
        <f t="shared" si="33"/>
        <v>101.60140642874084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8.3976178870219957</v>
      </c>
      <c r="C65" s="173">
        <f t="shared" si="73"/>
        <v>7.793790449287477</v>
      </c>
      <c r="D65" s="173">
        <f t="shared" si="73"/>
        <v>7.9102501566000889</v>
      </c>
      <c r="E65" s="173">
        <f t="shared" si="73"/>
        <v>7.6122568647295195</v>
      </c>
      <c r="F65" s="173">
        <f t="shared" si="73"/>
        <v>7.0734075604434885</v>
      </c>
      <c r="H65" s="68">
        <f t="shared" si="21"/>
        <v>-0.35204676369644317</v>
      </c>
      <c r="I65" s="69">
        <f t="shared" si="22"/>
        <v>46.698299882877109</v>
      </c>
      <c r="J65" s="69">
        <f t="shared" si="23"/>
        <v>46.346253119180666</v>
      </c>
      <c r="L65" t="str">
        <f t="shared" si="24"/>
        <v>71 Sales occupations</v>
      </c>
      <c r="M65" s="173">
        <f t="shared" ref="M65:Q65" si="74">M28/M$35*100</f>
        <v>6.0022376344965496</v>
      </c>
      <c r="N65" s="173">
        <f t="shared" si="74"/>
        <v>5.9058720556368645</v>
      </c>
      <c r="O65" s="173">
        <f t="shared" si="74"/>
        <v>6.0362150569726341</v>
      </c>
      <c r="P65" s="173">
        <f t="shared" si="74"/>
        <v>5.8545677489779946</v>
      </c>
      <c r="Q65" s="173">
        <f t="shared" si="74"/>
        <v>5.6275513192049385</v>
      </c>
      <c r="S65" s="68">
        <f t="shared" si="26"/>
        <v>2.3122370813351019</v>
      </c>
      <c r="T65" s="69">
        <f t="shared" si="27"/>
        <v>33.72058356961935</v>
      </c>
      <c r="U65" s="69">
        <f t="shared" si="28"/>
        <v>36.032820650954449</v>
      </c>
      <c r="W65" t="str">
        <f t="shared" si="29"/>
        <v>71 Sales occupations</v>
      </c>
      <c r="X65" s="173">
        <f t="shared" ref="X65:AB65" si="75">X28/X$35*100</f>
        <v>11.012236761503596</v>
      </c>
      <c r="Y65" s="173">
        <f t="shared" si="75"/>
        <v>9.7295428219326467</v>
      </c>
      <c r="Z65" s="173">
        <f t="shared" si="75"/>
        <v>9.8239778598443692</v>
      </c>
      <c r="AA65" s="173">
        <f t="shared" si="75"/>
        <v>9.3849373209711118</v>
      </c>
      <c r="AB65" s="173">
        <f t="shared" si="75"/>
        <v>8.5051867349533161</v>
      </c>
      <c r="AD65" s="68">
        <f t="shared" si="31"/>
        <v>-2.0237540823907811</v>
      </c>
      <c r="AE65" s="69">
        <f t="shared" si="32"/>
        <v>54.841179772072024</v>
      </c>
      <c r="AF65" s="69">
        <f t="shared" si="33"/>
        <v>52.817425689681244</v>
      </c>
    </row>
    <row r="66" spans="1:32" x14ac:dyDescent="0.2">
      <c r="A66" t="str">
        <f t="shared" si="19"/>
        <v>72 Customer service occupations</v>
      </c>
      <c r="B66" s="173">
        <f t="shared" si="73"/>
        <v>1.3808175376661018</v>
      </c>
      <c r="C66" s="173">
        <f t="shared" si="73"/>
        <v>1.4742157495690811</v>
      </c>
      <c r="D66" s="173">
        <f t="shared" si="73"/>
        <v>1.5407228177861025</v>
      </c>
      <c r="E66" s="173">
        <f t="shared" si="73"/>
        <v>1.683370844225186</v>
      </c>
      <c r="F66" s="173">
        <f t="shared" si="73"/>
        <v>1.8374958919567654</v>
      </c>
      <c r="H66" s="68">
        <f t="shared" si="21"/>
        <v>32.90208088054333</v>
      </c>
      <c r="I66" s="69">
        <f t="shared" si="22"/>
        <v>54.212178385395148</v>
      </c>
      <c r="J66" s="69">
        <f t="shared" si="23"/>
        <v>87.114259265938472</v>
      </c>
      <c r="L66" t="str">
        <f t="shared" si="24"/>
        <v>72 Customer service occupations</v>
      </c>
      <c r="M66" s="173">
        <f t="shared" ref="M66:Q66" si="76">M29/M$35*100</f>
        <v>1.060989622250772</v>
      </c>
      <c r="N66" s="173">
        <f t="shared" si="76"/>
        <v>0.98174995076400462</v>
      </c>
      <c r="O66" s="173">
        <f t="shared" si="76"/>
        <v>1.1481010145652832</v>
      </c>
      <c r="P66" s="173">
        <f t="shared" si="76"/>
        <v>1.4149189753996567</v>
      </c>
      <c r="Q66" s="173">
        <f t="shared" si="76"/>
        <v>1.6515147937507684</v>
      </c>
      <c r="S66" s="68">
        <f t="shared" si="26"/>
        <v>57.861123187473851</v>
      </c>
      <c r="T66" s="69">
        <f t="shared" si="27"/>
        <v>47.3004424672868</v>
      </c>
      <c r="U66" s="69">
        <f t="shared" si="28"/>
        <v>105.16156565476066</v>
      </c>
      <c r="W66" t="str">
        <f t="shared" si="29"/>
        <v>72 Customer service occupations</v>
      </c>
      <c r="X66" s="173">
        <f t="shared" ref="X66:AB66" si="77">X29/X$35*100</f>
        <v>1.7299178958866384</v>
      </c>
      <c r="Y66" s="173">
        <f t="shared" si="77"/>
        <v>1.9791590997104886</v>
      </c>
      <c r="Z66" s="173">
        <f t="shared" si="77"/>
        <v>1.9416604639757447</v>
      </c>
      <c r="AA66" s="173">
        <f t="shared" si="77"/>
        <v>1.9541123405705598</v>
      </c>
      <c r="AB66" s="173">
        <f t="shared" si="77"/>
        <v>2.0216662511314132</v>
      </c>
      <c r="AD66" s="68">
        <f t="shared" si="31"/>
        <v>17.831251491833996</v>
      </c>
      <c r="AE66" s="69">
        <f t="shared" si="32"/>
        <v>58.385639511053043</v>
      </c>
      <c r="AF66" s="69">
        <f t="shared" si="33"/>
        <v>76.216891002887039</v>
      </c>
    </row>
    <row r="67" spans="1:32" x14ac:dyDescent="0.2">
      <c r="A67" t="str">
        <f t="shared" si="19"/>
        <v>81 Process, plant and machine operatives</v>
      </c>
      <c r="B67" s="173">
        <f t="shared" si="73"/>
        <v>2.8055539658616437</v>
      </c>
      <c r="C67" s="173">
        <f t="shared" si="73"/>
        <v>2.443137039536285</v>
      </c>
      <c r="D67" s="173">
        <f t="shared" si="73"/>
        <v>2.2023054641923974</v>
      </c>
      <c r="E67" s="173">
        <f t="shared" si="73"/>
        <v>2.2258907896168347</v>
      </c>
      <c r="F67" s="173">
        <f t="shared" si="73"/>
        <v>2.0036405444312835</v>
      </c>
      <c r="H67" s="68">
        <f t="shared" si="21"/>
        <v>1.3846423246043971</v>
      </c>
      <c r="I67" s="69">
        <f t="shared" si="22"/>
        <v>40.348853823962216</v>
      </c>
      <c r="J67" s="69">
        <f t="shared" si="23"/>
        <v>41.733496148566616</v>
      </c>
      <c r="L67" t="str">
        <f t="shared" si="24"/>
        <v>81 Process, plant and machine operatives</v>
      </c>
      <c r="M67" s="173">
        <f t="shared" ref="M67:Q67" si="78">M30/M$35*100</f>
        <v>4.2883997833396679</v>
      </c>
      <c r="N67" s="173">
        <f t="shared" si="78"/>
        <v>3.724810995347954</v>
      </c>
      <c r="O67" s="173">
        <f t="shared" si="78"/>
        <v>3.3863205534272836</v>
      </c>
      <c r="P67" s="173">
        <f t="shared" si="78"/>
        <v>3.2607529583220218</v>
      </c>
      <c r="Q67" s="173">
        <f t="shared" si="78"/>
        <v>2.7536150840758569</v>
      </c>
      <c r="S67" s="68">
        <f t="shared" si="26"/>
        <v>-10.762378486584044</v>
      </c>
      <c r="T67" s="69">
        <f t="shared" si="27"/>
        <v>33.972811417987742</v>
      </c>
      <c r="U67" s="69">
        <f t="shared" si="28"/>
        <v>23.210432931403695</v>
      </c>
      <c r="W67" t="str">
        <f t="shared" si="29"/>
        <v>81 Process, plant and machine operatives</v>
      </c>
      <c r="X67" s="173">
        <f t="shared" ref="X67:AB67" si="79">X30/X$35*100</f>
        <v>1.1869897908265532</v>
      </c>
      <c r="Y67" s="173">
        <f t="shared" si="79"/>
        <v>1.1289894528270366</v>
      </c>
      <c r="Z67" s="173">
        <f t="shared" si="79"/>
        <v>0.99321259406500417</v>
      </c>
      <c r="AA67" s="173">
        <f t="shared" si="79"/>
        <v>1.1822022755742703</v>
      </c>
      <c r="AB67" s="173">
        <f t="shared" si="79"/>
        <v>1.2609678660218089</v>
      </c>
      <c r="AD67" s="68">
        <f t="shared" si="31"/>
        <v>43.676625171033351</v>
      </c>
      <c r="AE67" s="69">
        <f t="shared" si="32"/>
        <v>62.548163453299885</v>
      </c>
      <c r="AF67" s="69">
        <f t="shared" si="33"/>
        <v>106.22478862433324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3.0031209682513116</v>
      </c>
      <c r="C68" s="173">
        <f t="shared" si="73"/>
        <v>2.9468739415898502</v>
      </c>
      <c r="D68" s="173">
        <f t="shared" si="73"/>
        <v>2.7182003102260381</v>
      </c>
      <c r="E68" s="173">
        <f t="shared" si="73"/>
        <v>2.6440180801528523</v>
      </c>
      <c r="F68" s="173">
        <f t="shared" si="73"/>
        <v>2.5570214950376942</v>
      </c>
      <c r="H68" s="68">
        <f t="shared" si="21"/>
        <v>4.8293371257874798</v>
      </c>
      <c r="I68" s="69">
        <f t="shared" si="22"/>
        <v>54.294687158475561</v>
      </c>
      <c r="J68" s="69">
        <f t="shared" si="23"/>
        <v>59.124024284263044</v>
      </c>
      <c r="L68" t="str">
        <f t="shared" si="24"/>
        <v>82 Transport and mobile machine drivers and operatives</v>
      </c>
      <c r="M68" s="173">
        <f t="shared" ref="M68:Q68" si="80">M31/M$35*100</f>
        <v>5.3246375351796544</v>
      </c>
      <c r="N68" s="173">
        <f t="shared" si="80"/>
        <v>5.3552719695765054</v>
      </c>
      <c r="O68" s="173">
        <f t="shared" si="80"/>
        <v>4.9618804964247012</v>
      </c>
      <c r="P68" s="173">
        <f t="shared" si="80"/>
        <v>4.7629941624662555</v>
      </c>
      <c r="Q68" s="173">
        <f t="shared" si="80"/>
        <v>4.5969790494870839</v>
      </c>
      <c r="S68" s="68">
        <f t="shared" si="26"/>
        <v>1.6714564780382242</v>
      </c>
      <c r="T68" s="69">
        <f t="shared" si="27"/>
        <v>52.063229526927216</v>
      </c>
      <c r="U68" s="69">
        <f t="shared" si="28"/>
        <v>53.73468600496544</v>
      </c>
      <c r="W68" t="str">
        <f t="shared" si="29"/>
        <v>82 Transport and mobile machine drivers and operatives</v>
      </c>
      <c r="X68" s="173">
        <f t="shared" ref="X68:AB68" si="81">X31/X$35*100</f>
        <v>0.46912619772869096</v>
      </c>
      <c r="Y68" s="173">
        <f t="shared" si="81"/>
        <v>0.4774545998278204</v>
      </c>
      <c r="Z68" s="173">
        <f t="shared" si="81"/>
        <v>0.42699833092361111</v>
      </c>
      <c r="AA68" s="173">
        <f t="shared" si="81"/>
        <v>0.50696923875160338</v>
      </c>
      <c r="AB68" s="173">
        <f t="shared" si="81"/>
        <v>0.53692526414090658</v>
      </c>
      <c r="AD68" s="68">
        <f t="shared" si="31"/>
        <v>42.302319414252921</v>
      </c>
      <c r="AE68" s="69">
        <f t="shared" si="32"/>
        <v>80.774273194784499</v>
      </c>
      <c r="AF68" s="69">
        <f t="shared" si="33"/>
        <v>123.07659260903743</v>
      </c>
    </row>
    <row r="69" spans="1:32" x14ac:dyDescent="0.2">
      <c r="A69" t="str">
        <f t="shared" si="19"/>
        <v>91 Elementary trades and related occupations</v>
      </c>
      <c r="B69" s="173">
        <f t="shared" si="73"/>
        <v>2.0722951584612304</v>
      </c>
      <c r="C69" s="173">
        <f t="shared" si="73"/>
        <v>1.7181463866747841</v>
      </c>
      <c r="D69" s="173">
        <f t="shared" si="73"/>
        <v>1.5529204020794534</v>
      </c>
      <c r="E69" s="173">
        <f t="shared" si="73"/>
        <v>2.8806626107607811</v>
      </c>
      <c r="F69" s="173">
        <f t="shared" si="73"/>
        <v>3.1572484868981512</v>
      </c>
      <c r="H69" s="68">
        <f t="shared" si="21"/>
        <v>126.5632607650353</v>
      </c>
      <c r="I69" s="69">
        <f t="shared" si="22"/>
        <v>91.204649159776636</v>
      </c>
      <c r="J69" s="69">
        <f t="shared" si="23"/>
        <v>217.76790992481193</v>
      </c>
      <c r="L69" t="str">
        <f t="shared" si="24"/>
        <v>91 Elementary trades and related occupations</v>
      </c>
      <c r="M69" s="173">
        <f t="shared" ref="M69:Q70" si="82">M32/M$35*100</f>
        <v>2.9019352817076043</v>
      </c>
      <c r="N69" s="173">
        <f t="shared" si="82"/>
        <v>2.4931192996721525</v>
      </c>
      <c r="O69" s="173">
        <f t="shared" si="82"/>
        <v>2.2884347472778019</v>
      </c>
      <c r="P69" s="173">
        <f t="shared" si="82"/>
        <v>3.0166665645759134</v>
      </c>
      <c r="Q69" s="173">
        <f t="shared" si="82"/>
        <v>3.2212624626629967</v>
      </c>
      <c r="S69" s="68">
        <f t="shared" si="26"/>
        <v>54.475780889272251</v>
      </c>
      <c r="T69" s="69">
        <f t="shared" si="27"/>
        <v>45.348661905669211</v>
      </c>
      <c r="U69" s="69">
        <f t="shared" si="28"/>
        <v>99.824442794941461</v>
      </c>
      <c r="W69" t="str">
        <f t="shared" si="29"/>
        <v>91 Elementary trades and related occupations</v>
      </c>
      <c r="X69" s="173">
        <f t="shared" ref="X69:AB70" si="83">X32/X$35*100</f>
        <v>1.166721722686153</v>
      </c>
      <c r="Y69" s="173">
        <f t="shared" si="83"/>
        <v>0.92353807091512496</v>
      </c>
      <c r="Z69" s="173">
        <f t="shared" si="83"/>
        <v>0.80182765103148246</v>
      </c>
      <c r="AA69" s="173">
        <f t="shared" si="83"/>
        <v>2.7434986784481059</v>
      </c>
      <c r="AB69" s="173">
        <f t="shared" si="83"/>
        <v>3.0938577605150295</v>
      </c>
      <c r="AD69" s="68">
        <f t="shared" si="31"/>
        <v>336.66022193427335</v>
      </c>
      <c r="AE69" s="69">
        <f t="shared" si="32"/>
        <v>224.85065246169634</v>
      </c>
      <c r="AF69" s="69">
        <f t="shared" si="33"/>
        <v>561.51087439596972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10.666224511506941</v>
      </c>
      <c r="C70" s="173">
        <f t="shared" si="73"/>
        <v>10.823956355205155</v>
      </c>
      <c r="D70" s="173">
        <f t="shared" si="73"/>
        <v>10.31301393688652</v>
      </c>
      <c r="E70" s="173">
        <f t="shared" si="73"/>
        <v>9.2982258152320494</v>
      </c>
      <c r="F70" s="173">
        <f t="shared" si="73"/>
        <v>8.3881843838624519</v>
      </c>
      <c r="H70" s="68">
        <f t="shared" si="21"/>
        <v>-9.3615892332989912</v>
      </c>
      <c r="I70" s="69">
        <f t="shared" si="22"/>
        <v>45.405357618665008</v>
      </c>
      <c r="J70" s="69">
        <f t="shared" si="23"/>
        <v>36.043768385366022</v>
      </c>
      <c r="L70" t="str">
        <f t="shared" si="24"/>
        <v>92 Elementary administration and service occupations</v>
      </c>
      <c r="M70" s="173">
        <f t="shared" si="82"/>
        <v>9.7908739947278836</v>
      </c>
      <c r="N70" s="173">
        <f t="shared" si="82"/>
        <v>9.1675033152502792</v>
      </c>
      <c r="O70" s="173">
        <f t="shared" si="82"/>
        <v>9.4761466538153183</v>
      </c>
      <c r="P70" s="173">
        <f t="shared" si="82"/>
        <v>9.1757932339911985</v>
      </c>
      <c r="Q70" s="173">
        <f t="shared" si="82"/>
        <v>8.2261714939654702</v>
      </c>
      <c r="S70" s="68">
        <f t="shared" si="26"/>
        <v>-4.7338077969018748</v>
      </c>
      <c r="T70" s="69">
        <f t="shared" si="27"/>
        <v>38.935611505728389</v>
      </c>
      <c r="U70" s="69">
        <f t="shared" si="28"/>
        <v>34.201803708826517</v>
      </c>
      <c r="W70" t="str">
        <f t="shared" si="29"/>
        <v>92 Elementary administration and service occupations</v>
      </c>
      <c r="X70" s="173">
        <f t="shared" si="83"/>
        <v>11.621692012144809</v>
      </c>
      <c r="Y70" s="173">
        <f t="shared" si="83"/>
        <v>12.52237876215449</v>
      </c>
      <c r="Z70" s="173">
        <f t="shared" si="83"/>
        <v>11.167606310247336</v>
      </c>
      <c r="AA70" s="173">
        <f t="shared" si="83"/>
        <v>9.4217026246564188</v>
      </c>
      <c r="AB70" s="173">
        <f t="shared" si="83"/>
        <v>8.5486198926914234</v>
      </c>
      <c r="AD70" s="68">
        <f t="shared" si="31"/>
        <v>-13.37161294416406</v>
      </c>
      <c r="AE70" s="69">
        <f t="shared" si="32"/>
        <v>51.011464059238854</v>
      </c>
      <c r="AF70" s="69">
        <f t="shared" si="33"/>
        <v>37.639851115074791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11.437129976846332</v>
      </c>
      <c r="I72" s="67">
        <f>IF(D35&gt;0,I35/D35*100,0)</f>
        <v>51.404153780612617</v>
      </c>
      <c r="J72" s="67">
        <f>IF(D35&gt;0,(J35/D35)*100,0)</f>
        <v>62.841283757458974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9.7419874031749405</v>
      </c>
      <c r="T72" s="67">
        <f t="shared" ref="T72" si="85">IF(O35&gt;0,T35/O35*100,0)</f>
        <v>42.353847981130798</v>
      </c>
      <c r="U72" s="67">
        <f t="shared" ref="U72" si="86">IF(O35&gt;0,(U35/O35)*100,0)</f>
        <v>52.095835384305722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13.168176158867503</v>
      </c>
      <c r="AE72" s="67">
        <f t="shared" ref="AE72" si="88">IF(Z35&gt;0,AE35/Z35*100,0)</f>
        <v>60.646147665755812</v>
      </c>
      <c r="AF72" s="67">
        <f t="shared" ref="AF72" si="89">IF(Z35&gt;0,(AF35/Z35)*100,0)</f>
        <v>73.814323824623301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Cornwall and the Isles of Scilly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Cornwall and the Isles of Scilly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Cornwall and the Isles of Scilly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4.3787859540798335</v>
      </c>
      <c r="C82" s="18">
        <f t="shared" ref="B82:E107" si="96">IF(AND(D$6-C$6 &lt;&gt; 0,C8&lt;&gt;0,D8&lt;&gt;0),(EXP(LN(D8/C8)/(D$6-C$6))-1)*100,0)</f>
        <v>3.7456991380714122</v>
      </c>
      <c r="D82" s="18">
        <f t="shared" si="96"/>
        <v>-1.7273644888252893</v>
      </c>
      <c r="E82" s="18">
        <f t="shared" si="96"/>
        <v>0.96161077200995759</v>
      </c>
      <c r="F82" s="18">
        <f t="shared" ref="F82:F107" si="97">IF(AND(F$6-D$6 &lt;&gt; 0,D8&lt;&gt;0,F8&lt;&gt;0),(EXP(LN(F8/D8)/(F$6-D$6))-1)*100,0)</f>
        <v>5.7208343610448686E-2</v>
      </c>
      <c r="H82" s="18">
        <f t="shared" ref="H82:H107" si="98">IF($F$6-$D$6 &lt;&gt; 0,(EXP(LN(1+(H45/100))/($F$6-$D$6))-1)*100,0)</f>
        <v>5.7208343610448686E-2</v>
      </c>
      <c r="I82" s="18">
        <f t="shared" ref="I82:I107" si="99">IF(D8&gt;0,((1+(I8/D8))^(1/($F$6-$D$6))-1)*100,0)</f>
        <v>2.6672966778976903</v>
      </c>
      <c r="J82" s="18">
        <f t="shared" ref="J82:J107" si="100">IF($F$6-$D$6 &lt;&gt; 0,(EXP(LN(1+(J45/100))/($F$6-$D$6))-1)*100,0)</f>
        <v>2.7069222798203896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3.0126820700899559</v>
      </c>
      <c r="N82" s="18">
        <f t="shared" si="102"/>
        <v>1.8659853351139288</v>
      </c>
      <c r="O82" s="18">
        <f t="shared" si="102"/>
        <v>-2.614670686848608</v>
      </c>
      <c r="P82" s="18">
        <f t="shared" si="102"/>
        <v>0.54976938510165052</v>
      </c>
      <c r="Q82" s="18">
        <f t="shared" ref="Q82:Q107" si="103">IF(AND(Q$6-O$6 &lt;&gt; 0,O8&lt;&gt;0,Q8&lt;&gt;0),(EXP(LN(Q8/O8)/(Q$6-O$6))-1)*100,0)</f>
        <v>-0.51630707492759109</v>
      </c>
      <c r="S82" s="18">
        <f t="shared" ref="S82:S107" si="104">IF($F$6-$D$6 &lt;&gt; 0,(EXP(LN(1+(S45/100))/($F$6-$D$6))-1)*100,0)</f>
        <v>-0.51630707492759109</v>
      </c>
      <c r="T82" s="18">
        <f t="shared" ref="T82:T107" si="105">IF(O8&gt;0,((1+(T8/O8))^(1/($F$6-$D$6))-1)*100,0)</f>
        <v>2.3463570848879067</v>
      </c>
      <c r="U82" s="18">
        <f t="shared" ref="U82:U107" si="106">IF($F$6-$D$6 &lt;&gt; 0,(EXP(LN(1+(U45/100))/($F$6-$D$6))-1)*100,0)</f>
        <v>1.9772108690087498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7.5865107454058167</v>
      </c>
      <c r="Y82" s="18">
        <f t="shared" si="108"/>
        <v>7.70700914821012</v>
      </c>
      <c r="Z82" s="18">
        <f t="shared" si="108"/>
        <v>-4.883730520796048E-2</v>
      </c>
      <c r="AA82" s="18">
        <f t="shared" si="108"/>
        <v>1.6479050393185979</v>
      </c>
      <c r="AB82" s="18">
        <f t="shared" ref="AB82:AB107" si="109">IF(AND(AB$6-Z$6 &lt;&gt; 0,Z8&lt;&gt;0,AB8&lt;&gt;0),(EXP(LN(AB8/Z8)/(AB$6-Z$6))-1)*100,0)</f>
        <v>1.0791477882916345</v>
      </c>
      <c r="AD82" s="18">
        <f t="shared" ref="AD82:AD107" si="110">IF($F$6-$D$6 &lt;&gt; 0,(EXP(LN(1+(AD45/100))/($F$6-$D$6))-1)*100,0)</f>
        <v>1.0791477882916345</v>
      </c>
      <c r="AE82" s="18">
        <f t="shared" ref="AE82:AE107" si="111">IF(Z8&gt;0,((1+(AE8/Z8))^(1/($F$6-$D$6))-1)*100,0)</f>
        <v>3.2679252705000827</v>
      </c>
      <c r="AF82" s="18">
        <f t="shared" ref="AF82:AF107" si="112">IF($F$6-$D$6 &lt;&gt; 0,(EXP(LN(1+(AF45/100))/($F$6-$D$6))-1)*100,0)</f>
        <v>3.9754102543097858</v>
      </c>
    </row>
    <row r="83" spans="1:32" x14ac:dyDescent="0.2">
      <c r="A83" t="str">
        <f t="shared" si="95"/>
        <v>12 Other managers and proprietors</v>
      </c>
      <c r="B83" s="18">
        <f t="shared" si="96"/>
        <v>2.9691585142225474</v>
      </c>
      <c r="C83" s="18">
        <f t="shared" si="96"/>
        <v>0.52795233658209373</v>
      </c>
      <c r="D83" s="18">
        <f t="shared" si="96"/>
        <v>1.437094348698742</v>
      </c>
      <c r="E83" s="18">
        <f t="shared" si="96"/>
        <v>1.440228453024317</v>
      </c>
      <c r="F83" s="18">
        <f t="shared" si="97"/>
        <v>1.4391837408232355</v>
      </c>
      <c r="H83" s="18">
        <f t="shared" si="98"/>
        <v>1.4391837408232355</v>
      </c>
      <c r="I83" s="18">
        <f t="shared" si="99"/>
        <v>3.3037945933391599</v>
      </c>
      <c r="J83" s="18">
        <f t="shared" si="100"/>
        <v>4.2514638071785127</v>
      </c>
      <c r="L83" t="str">
        <f t="shared" si="101"/>
        <v>12 Other managers and proprietors</v>
      </c>
      <c r="M83" s="18">
        <f t="shared" si="102"/>
        <v>3.0033009404452526</v>
      </c>
      <c r="N83" s="18">
        <f t="shared" si="102"/>
        <v>-5.2400880519466897</v>
      </c>
      <c r="O83" s="18">
        <f t="shared" si="102"/>
        <v>2.8208099943491272</v>
      </c>
      <c r="P83" s="18">
        <f t="shared" si="102"/>
        <v>1.6721055163398946</v>
      </c>
      <c r="Q83" s="18">
        <f t="shared" si="103"/>
        <v>2.0535739692194577</v>
      </c>
      <c r="S83" s="18">
        <f t="shared" si="104"/>
        <v>2.0535739692194577</v>
      </c>
      <c r="T83" s="18">
        <f t="shared" si="105"/>
        <v>3.2588569747818319</v>
      </c>
      <c r="U83" s="18">
        <f t="shared" si="106"/>
        <v>4.6389908217500553</v>
      </c>
      <c r="W83" t="str">
        <f t="shared" si="107"/>
        <v>12 Other managers and proprietors</v>
      </c>
      <c r="X83" s="18">
        <f t="shared" si="108"/>
        <v>2.9155264132441072</v>
      </c>
      <c r="Y83" s="18">
        <f t="shared" si="108"/>
        <v>9.6079215196741785</v>
      </c>
      <c r="Z83" s="18">
        <f t="shared" si="108"/>
        <v>-0.57651325730984082</v>
      </c>
      <c r="AA83" s="18">
        <f t="shared" si="108"/>
        <v>1.0566030081206046</v>
      </c>
      <c r="AB83" s="18">
        <f t="shared" si="109"/>
        <v>0.50927187965379428</v>
      </c>
      <c r="AD83" s="18">
        <f t="shared" si="110"/>
        <v>0.50927187965379428</v>
      </c>
      <c r="AE83" s="18">
        <f t="shared" si="111"/>
        <v>3.3645156171848489</v>
      </c>
      <c r="AF83" s="18">
        <f t="shared" si="112"/>
        <v>3.689390906637624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2.7170359996831817</v>
      </c>
      <c r="C84" s="18">
        <f t="shared" si="96"/>
        <v>3.5061986409905543</v>
      </c>
      <c r="D84" s="18">
        <f t="shared" si="96"/>
        <v>4.691352500825019</v>
      </c>
      <c r="E84" s="18">
        <f t="shared" si="96"/>
        <v>1.534860803624416</v>
      </c>
      <c r="F84" s="18">
        <f t="shared" si="97"/>
        <v>2.5763060540974658</v>
      </c>
      <c r="H84" s="18">
        <f t="shared" si="98"/>
        <v>2.5763060540974658</v>
      </c>
      <c r="I84" s="18">
        <f t="shared" si="99"/>
        <v>2.6551988058414855</v>
      </c>
      <c r="J84" s="18">
        <f t="shared" si="100"/>
        <v>4.538834186862295</v>
      </c>
      <c r="L84" t="str">
        <f t="shared" si="101"/>
        <v>21 Science, research, engineering and technology professionals</v>
      </c>
      <c r="M84" s="18">
        <f t="shared" si="102"/>
        <v>2.7618274534560117</v>
      </c>
      <c r="N84" s="18">
        <f t="shared" si="102"/>
        <v>-0.57473023795244771</v>
      </c>
      <c r="O84" s="18">
        <f t="shared" si="102"/>
        <v>3.9610399517585826</v>
      </c>
      <c r="P84" s="18">
        <f t="shared" si="102"/>
        <v>1.3166988819792946</v>
      </c>
      <c r="Q84" s="18">
        <f t="shared" si="103"/>
        <v>2.1905866819943887</v>
      </c>
      <c r="S84" s="18">
        <f t="shared" si="104"/>
        <v>2.1905866819943887</v>
      </c>
      <c r="T84" s="18">
        <f t="shared" si="105"/>
        <v>2.2894828906849574</v>
      </c>
      <c r="U84" s="18">
        <f t="shared" si="106"/>
        <v>3.951562292931099</v>
      </c>
      <c r="W84" t="str">
        <f t="shared" si="107"/>
        <v>21 Science, research, engineering and technology professionals</v>
      </c>
      <c r="X84" s="18">
        <f t="shared" si="108"/>
        <v>2.52655069583263</v>
      </c>
      <c r="Y84" s="18">
        <f t="shared" si="108"/>
        <v>20.960999849115169</v>
      </c>
      <c r="Z84" s="18">
        <f t="shared" si="108"/>
        <v>7.1090389275693999</v>
      </c>
      <c r="AA84" s="18">
        <f t="shared" si="108"/>
        <v>2.1709789176698857</v>
      </c>
      <c r="AB84" s="18">
        <f t="shared" si="109"/>
        <v>3.791170677715261</v>
      </c>
      <c r="AD84" s="18">
        <f t="shared" si="110"/>
        <v>3.791170677715261</v>
      </c>
      <c r="AE84" s="18">
        <f t="shared" si="111"/>
        <v>3.8132806816312703</v>
      </c>
      <c r="AF84" s="18">
        <f t="shared" si="112"/>
        <v>6.3004645795845748</v>
      </c>
    </row>
    <row r="85" spans="1:32" x14ac:dyDescent="0.2">
      <c r="A85" t="str">
        <f t="shared" si="95"/>
        <v>22 Health professionals</v>
      </c>
      <c r="B85" s="18">
        <f t="shared" si="96"/>
        <v>2.9964678626404284</v>
      </c>
      <c r="C85" s="18">
        <f t="shared" si="96"/>
        <v>-0.7906394336849587</v>
      </c>
      <c r="D85" s="18">
        <f t="shared" si="96"/>
        <v>0.14982732202457605</v>
      </c>
      <c r="E85" s="18">
        <f t="shared" si="96"/>
        <v>1.0841470460928759</v>
      </c>
      <c r="F85" s="18">
        <f t="shared" si="97"/>
        <v>0.77174263496031514</v>
      </c>
      <c r="H85" s="18">
        <f t="shared" si="98"/>
        <v>0.77174263496031514</v>
      </c>
      <c r="I85" s="18">
        <f t="shared" si="99"/>
        <v>2.9627522943595608</v>
      </c>
      <c r="J85" s="18">
        <f t="shared" si="100"/>
        <v>3.4852325801334905</v>
      </c>
      <c r="L85" t="str">
        <f t="shared" si="101"/>
        <v>22 Health professionals</v>
      </c>
      <c r="M85" s="18">
        <f t="shared" si="102"/>
        <v>1.6983214886547415</v>
      </c>
      <c r="N85" s="18">
        <f t="shared" si="102"/>
        <v>12.444144619999896</v>
      </c>
      <c r="O85" s="18">
        <f t="shared" si="102"/>
        <v>0.45441171903966016</v>
      </c>
      <c r="P85" s="18">
        <f t="shared" si="102"/>
        <v>1.2862695935343726</v>
      </c>
      <c r="Q85" s="18">
        <f t="shared" si="103"/>
        <v>1.0082210418478788</v>
      </c>
      <c r="S85" s="18">
        <f t="shared" si="104"/>
        <v>1.0082210418478788</v>
      </c>
      <c r="T85" s="18">
        <f t="shared" si="105"/>
        <v>2.312075111430234</v>
      </c>
      <c r="U85" s="18">
        <f t="shared" si="106"/>
        <v>3.0588030645695152</v>
      </c>
      <c r="W85" t="str">
        <f t="shared" si="107"/>
        <v>22 Health professionals</v>
      </c>
      <c r="X85" s="18">
        <f t="shared" si="108"/>
        <v>3.4554133161820877</v>
      </c>
      <c r="Y85" s="18">
        <f t="shared" si="108"/>
        <v>-5.273109282915045</v>
      </c>
      <c r="Z85" s="18">
        <f t="shared" si="108"/>
        <v>2.6322332792050318E-2</v>
      </c>
      <c r="AA85" s="18">
        <f t="shared" si="108"/>
        <v>1.0000678762088766</v>
      </c>
      <c r="AB85" s="18">
        <f t="shared" si="109"/>
        <v>0.67443730321425921</v>
      </c>
      <c r="AD85" s="18">
        <f t="shared" si="110"/>
        <v>0.67443730321425921</v>
      </c>
      <c r="AE85" s="18">
        <f t="shared" si="111"/>
        <v>3.2089233333411737</v>
      </c>
      <c r="AF85" s="18">
        <f t="shared" si="112"/>
        <v>3.6499659958316721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0.80011379658653237</v>
      </c>
      <c r="C86" s="18">
        <f t="shared" si="96"/>
        <v>0.57525193106664485</v>
      </c>
      <c r="D86" s="18">
        <f t="shared" si="96"/>
        <v>-9.7962745670987506E-2</v>
      </c>
      <c r="E86" s="18">
        <f t="shared" si="96"/>
        <v>0.93444349011708727</v>
      </c>
      <c r="F86" s="18">
        <f t="shared" si="97"/>
        <v>0.58912803722233065</v>
      </c>
      <c r="H86" s="18">
        <f t="shared" si="98"/>
        <v>0.58912803722233065</v>
      </c>
      <c r="I86" s="18">
        <f t="shared" si="99"/>
        <v>2.8423461040346876</v>
      </c>
      <c r="J86" s="18">
        <f t="shared" si="100"/>
        <v>3.2458363512319677</v>
      </c>
      <c r="L86" t="str">
        <f t="shared" si="101"/>
        <v>23 Teaching and other educational professionals</v>
      </c>
      <c r="M86" s="18">
        <f t="shared" si="102"/>
        <v>-0.60304727868247809</v>
      </c>
      <c r="N86" s="18">
        <f t="shared" si="102"/>
        <v>-6.5338582533001954</v>
      </c>
      <c r="O86" s="18">
        <f t="shared" si="102"/>
        <v>0.79299749555847843</v>
      </c>
      <c r="P86" s="18">
        <f t="shared" si="102"/>
        <v>0.88010068352932791</v>
      </c>
      <c r="Q86" s="18">
        <f t="shared" si="103"/>
        <v>0.85105792711166472</v>
      </c>
      <c r="S86" s="18">
        <f t="shared" si="104"/>
        <v>0.85105792711166472</v>
      </c>
      <c r="T86" s="18">
        <f t="shared" si="105"/>
        <v>2.5113902909179142</v>
      </c>
      <c r="U86" s="18">
        <f t="shared" si="106"/>
        <v>3.123678670933927</v>
      </c>
      <c r="W86" t="str">
        <f t="shared" si="107"/>
        <v>23 Teaching and other educational professionals</v>
      </c>
      <c r="X86" s="18">
        <f t="shared" si="108"/>
        <v>1.5505452882248916</v>
      </c>
      <c r="Y86" s="18">
        <f t="shared" si="108"/>
        <v>4.1786097442190417</v>
      </c>
      <c r="Z86" s="18">
        <f t="shared" si="108"/>
        <v>-0.51386232873020798</v>
      </c>
      <c r="AA86" s="18">
        <f t="shared" si="108"/>
        <v>0.9607272796369859</v>
      </c>
      <c r="AB86" s="18">
        <f t="shared" si="109"/>
        <v>0.46678477587778211</v>
      </c>
      <c r="AD86" s="18">
        <f t="shared" si="110"/>
        <v>0.46678477587778211</v>
      </c>
      <c r="AE86" s="18">
        <f t="shared" si="111"/>
        <v>2.9880492551944027</v>
      </c>
      <c r="AF86" s="18">
        <f t="shared" si="112"/>
        <v>3.3007244796700697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3.4354413998484157</v>
      </c>
      <c r="C87" s="18">
        <f t="shared" si="96"/>
        <v>8.6165600797959421</v>
      </c>
      <c r="D87" s="18">
        <f t="shared" si="96"/>
        <v>1.4197303993099597</v>
      </c>
      <c r="E87" s="18">
        <f t="shared" si="96"/>
        <v>1.2708668007716195</v>
      </c>
      <c r="F87" s="18">
        <f t="shared" si="97"/>
        <v>1.3204637064800684</v>
      </c>
      <c r="H87" s="18">
        <f t="shared" si="98"/>
        <v>1.3204637064800684</v>
      </c>
      <c r="I87" s="18">
        <f t="shared" si="99"/>
        <v>2.8417192089723597</v>
      </c>
      <c r="J87" s="18">
        <f t="shared" si="100"/>
        <v>3.7612199336357399</v>
      </c>
      <c r="L87" t="str">
        <f t="shared" si="101"/>
        <v>24 Business, media and public service professionals</v>
      </c>
      <c r="M87" s="18">
        <f t="shared" si="102"/>
        <v>1.984798028277579</v>
      </c>
      <c r="N87" s="18">
        <f t="shared" si="102"/>
        <v>6.6211794687855319</v>
      </c>
      <c r="O87" s="18">
        <f t="shared" si="102"/>
        <v>1.4703916682341278</v>
      </c>
      <c r="P87" s="18">
        <f t="shared" si="102"/>
        <v>1.0363172138393217</v>
      </c>
      <c r="Q87" s="18">
        <f t="shared" si="103"/>
        <v>1.1808019828736249</v>
      </c>
      <c r="S87" s="18">
        <f t="shared" si="104"/>
        <v>1.1808019828736249</v>
      </c>
      <c r="T87" s="18">
        <f t="shared" si="105"/>
        <v>2.5406217649098561</v>
      </c>
      <c r="U87" s="18">
        <f t="shared" si="106"/>
        <v>3.3926342911852148</v>
      </c>
      <c r="W87" t="str">
        <f t="shared" si="107"/>
        <v>24 Business, media and public service professionals</v>
      </c>
      <c r="X87" s="18">
        <f t="shared" si="108"/>
        <v>5.598413450000872</v>
      </c>
      <c r="Y87" s="18">
        <f t="shared" si="108"/>
        <v>11.344113220162978</v>
      </c>
      <c r="Z87" s="18">
        <f t="shared" si="108"/>
        <v>1.3532638893628102</v>
      </c>
      <c r="AA87" s="18">
        <f t="shared" si="108"/>
        <v>1.5723884138699962</v>
      </c>
      <c r="AB87" s="18">
        <f t="shared" si="109"/>
        <v>1.4992943179322316</v>
      </c>
      <c r="AD87" s="18">
        <f t="shared" si="110"/>
        <v>1.4992943179322316</v>
      </c>
      <c r="AE87" s="18">
        <f t="shared" si="111"/>
        <v>3.218070150793384</v>
      </c>
      <c r="AF87" s="18">
        <f t="shared" si="112"/>
        <v>4.2175474419601233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3.0899718572396484</v>
      </c>
      <c r="C88" s="18">
        <f t="shared" si="96"/>
        <v>9.4047193461437075</v>
      </c>
      <c r="D88" s="18">
        <f t="shared" si="96"/>
        <v>-1.0662214458577401</v>
      </c>
      <c r="E88" s="18">
        <f t="shared" si="96"/>
        <v>0.88848504987490973</v>
      </c>
      <c r="F88" s="18">
        <f t="shared" si="97"/>
        <v>0.23266229817406892</v>
      </c>
      <c r="H88" s="18">
        <f t="shared" si="98"/>
        <v>0.23266229817406892</v>
      </c>
      <c r="I88" s="18">
        <f t="shared" si="99"/>
        <v>2.2665023500075376</v>
      </c>
      <c r="J88" s="18">
        <f t="shared" si="100"/>
        <v>2.4372918009492484</v>
      </c>
      <c r="L88" t="str">
        <f t="shared" si="101"/>
        <v>31 Science, engineering and technology associate professionals</v>
      </c>
      <c r="M88" s="18">
        <f t="shared" si="102"/>
        <v>3.9168028895832485</v>
      </c>
      <c r="N88" s="18">
        <f t="shared" si="102"/>
        <v>4.514834898880693</v>
      </c>
      <c r="O88" s="18">
        <f t="shared" si="102"/>
        <v>-2.1621069906851642</v>
      </c>
      <c r="P88" s="18">
        <f t="shared" si="102"/>
        <v>0.45065466811176069</v>
      </c>
      <c r="Q88" s="18">
        <f t="shared" si="103"/>
        <v>-0.42792792447372552</v>
      </c>
      <c r="S88" s="18">
        <f t="shared" si="104"/>
        <v>-0.42792792447372552</v>
      </c>
      <c r="T88" s="18">
        <f t="shared" si="105"/>
        <v>1.9305512634812949</v>
      </c>
      <c r="U88" s="18">
        <f t="shared" si="106"/>
        <v>1.6056043588004609</v>
      </c>
      <c r="W88" t="str">
        <f t="shared" si="107"/>
        <v>31 Science, engineering and technology associate professionals</v>
      </c>
      <c r="X88" s="18">
        <f t="shared" si="108"/>
        <v>0.8088979111519512</v>
      </c>
      <c r="Y88" s="18">
        <f t="shared" si="108"/>
        <v>23.962897605462906</v>
      </c>
      <c r="Z88" s="18">
        <f t="shared" si="108"/>
        <v>1.4888829371311196</v>
      </c>
      <c r="AA88" s="18">
        <f t="shared" si="108"/>
        <v>1.7518501995308577</v>
      </c>
      <c r="AB88" s="18">
        <f t="shared" si="109"/>
        <v>1.6641188243440963</v>
      </c>
      <c r="AD88" s="18">
        <f t="shared" si="110"/>
        <v>1.6641188243440963</v>
      </c>
      <c r="AE88" s="18">
        <f t="shared" si="111"/>
        <v>3.0474977327754837</v>
      </c>
      <c r="AF88" s="18">
        <f t="shared" si="112"/>
        <v>4.1852976857178703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1.7859838538704542</v>
      </c>
      <c r="C89" s="18">
        <f t="shared" si="96"/>
        <v>0.2326558481519525</v>
      </c>
      <c r="D89" s="18">
        <f t="shared" si="96"/>
        <v>9.6337924201150837</v>
      </c>
      <c r="E89" s="18">
        <f t="shared" si="96"/>
        <v>1.8394080525058643</v>
      </c>
      <c r="F89" s="18">
        <f t="shared" si="97"/>
        <v>4.3739348897000818</v>
      </c>
      <c r="H89" s="18">
        <f t="shared" si="98"/>
        <v>4.3739348897000818</v>
      </c>
      <c r="I89" s="18">
        <f t="shared" si="99"/>
        <v>4.5084036032171593</v>
      </c>
      <c r="J89" s="18">
        <f t="shared" si="100"/>
        <v>7.2019317449648845</v>
      </c>
      <c r="L89" t="str">
        <f t="shared" si="101"/>
        <v>32 Health and social care associate professionals</v>
      </c>
      <c r="M89" s="18">
        <f t="shared" si="102"/>
        <v>-1.5624694902577785</v>
      </c>
      <c r="N89" s="18">
        <f t="shared" si="102"/>
        <v>11.890843620738224</v>
      </c>
      <c r="O89" s="18">
        <f t="shared" si="102"/>
        <v>6.392154912007264</v>
      </c>
      <c r="P89" s="18">
        <f t="shared" si="102"/>
        <v>1.5605632165379468</v>
      </c>
      <c r="Q89" s="18">
        <f>IF(AND(Q$6-O$6 &lt;&gt; 0,O15&lt;&gt;0,Q15&lt;&gt;0),(EXP(LN(Q15/O15)/(Q$6-O$6))-1)*100,0)</f>
        <v>3.146208569865161</v>
      </c>
      <c r="S89" s="18">
        <f t="shared" si="104"/>
        <v>3.146208569865161</v>
      </c>
      <c r="T89" s="18">
        <f t="shared" si="105"/>
        <v>3.5364648251126729</v>
      </c>
      <c r="U89" s="18">
        <f t="shared" si="106"/>
        <v>5.6349483659354993</v>
      </c>
      <c r="W89" t="str">
        <f t="shared" si="107"/>
        <v>32 Health and social care associate professionals</v>
      </c>
      <c r="X89" s="18">
        <f t="shared" si="108"/>
        <v>2.7444210015367565</v>
      </c>
      <c r="Y89" s="18">
        <f t="shared" si="108"/>
        <v>-2.7635852795040883</v>
      </c>
      <c r="Z89" s="18">
        <f t="shared" si="108"/>
        <v>10.522897875055159</v>
      </c>
      <c r="AA89" s="18">
        <f t="shared" si="108"/>
        <v>1.9065396585086658</v>
      </c>
      <c r="AB89" s="18">
        <f t="shared" si="109"/>
        <v>4.7013121513592937</v>
      </c>
      <c r="AD89" s="18">
        <f t="shared" si="110"/>
        <v>4.7013121513592937</v>
      </c>
      <c r="AE89" s="18">
        <f t="shared" si="111"/>
        <v>4.7731208736121244</v>
      </c>
      <c r="AF89" s="18">
        <f t="shared" si="112"/>
        <v>7.6097693484932671</v>
      </c>
    </row>
    <row r="90" spans="1:32" x14ac:dyDescent="0.2">
      <c r="A90" t="str">
        <f t="shared" si="95"/>
        <v>33 Protective service occupations</v>
      </c>
      <c r="B90" s="18">
        <f t="shared" si="96"/>
        <v>0.5067767760180697</v>
      </c>
      <c r="C90" s="18">
        <f t="shared" si="96"/>
        <v>7.5930800227960615</v>
      </c>
      <c r="D90" s="18">
        <f t="shared" si="96"/>
        <v>-3.0243599625903506</v>
      </c>
      <c r="E90" s="18">
        <f t="shared" si="96"/>
        <v>0.90360012490529051</v>
      </c>
      <c r="F90" s="18">
        <f t="shared" si="97"/>
        <v>-0.42308681966763961</v>
      </c>
      <c r="H90" s="18">
        <f t="shared" si="98"/>
        <v>-0.42308681966763961</v>
      </c>
      <c r="I90" s="18">
        <f t="shared" si="99"/>
        <v>1.7398427440397102</v>
      </c>
      <c r="J90" s="18">
        <f t="shared" si="100"/>
        <v>1.4097976104607834</v>
      </c>
      <c r="L90" t="str">
        <f t="shared" si="101"/>
        <v>33 Protective service occupations</v>
      </c>
      <c r="M90" s="18">
        <f t="shared" si="102"/>
        <v>-0.3751830424787328</v>
      </c>
      <c r="N90" s="18">
        <f t="shared" si="102"/>
        <v>6.460972832224976</v>
      </c>
      <c r="O90" s="18">
        <f t="shared" si="102"/>
        <v>-3.1472082582312377</v>
      </c>
      <c r="P90" s="18">
        <f t="shared" si="102"/>
        <v>0.35638322108233478</v>
      </c>
      <c r="Q90" s="18">
        <f t="shared" si="103"/>
        <v>-0.82534112015527628</v>
      </c>
      <c r="S90" s="18">
        <f t="shared" si="104"/>
        <v>-0.82534112015527628</v>
      </c>
      <c r="T90" s="18">
        <f t="shared" si="105"/>
        <v>1.4380453967305806</v>
      </c>
      <c r="U90" s="18">
        <f t="shared" si="106"/>
        <v>0.76998546552489167</v>
      </c>
      <c r="W90" t="str">
        <f t="shared" si="107"/>
        <v>33 Protective service occupations</v>
      </c>
      <c r="X90" s="18">
        <f t="shared" si="108"/>
        <v>3.0656205478287513</v>
      </c>
      <c r="Y90" s="18">
        <f t="shared" si="108"/>
        <v>10.611413814733961</v>
      </c>
      <c r="Z90" s="18">
        <f t="shared" si="108"/>
        <v>-2.7119385926303474</v>
      </c>
      <c r="AA90" s="18">
        <f t="shared" si="108"/>
        <v>2.1697059097347093</v>
      </c>
      <c r="AB90" s="18">
        <f t="shared" si="109"/>
        <v>0.51586446313220957</v>
      </c>
      <c r="AD90" s="18">
        <f t="shared" si="110"/>
        <v>0.51586446313220957</v>
      </c>
      <c r="AE90" s="18">
        <f t="shared" si="111"/>
        <v>2.4614510615552643</v>
      </c>
      <c r="AF90" s="18">
        <f t="shared" si="112"/>
        <v>2.8324706523750409</v>
      </c>
    </row>
    <row r="91" spans="1:32" x14ac:dyDescent="0.2">
      <c r="A91" t="str">
        <f t="shared" si="95"/>
        <v>34 Culture, media and sports occupations</v>
      </c>
      <c r="B91" s="18">
        <f t="shared" si="96"/>
        <v>1.2039576517503203</v>
      </c>
      <c r="C91" s="18">
        <f t="shared" si="96"/>
        <v>-2.3524910897104401</v>
      </c>
      <c r="D91" s="18">
        <f t="shared" si="96"/>
        <v>9.4449610051805521E-2</v>
      </c>
      <c r="E91" s="18">
        <f t="shared" si="96"/>
        <v>1.618944103732356</v>
      </c>
      <c r="F91" s="18">
        <f t="shared" si="97"/>
        <v>1.1082167041881474</v>
      </c>
      <c r="H91" s="18">
        <f t="shared" si="98"/>
        <v>1.1082167041881474</v>
      </c>
      <c r="I91" s="18">
        <f t="shared" si="99"/>
        <v>2.7822006990429804</v>
      </c>
      <c r="J91" s="18">
        <f t="shared" si="100"/>
        <v>3.5561920113378109</v>
      </c>
      <c r="L91" t="str">
        <f t="shared" si="101"/>
        <v>34 Culture, media and sports occupations</v>
      </c>
      <c r="M91" s="18">
        <f t="shared" si="102"/>
        <v>-0.51176400242772813</v>
      </c>
      <c r="N91" s="18">
        <f t="shared" si="102"/>
        <v>-9.2928131016667752</v>
      </c>
      <c r="O91" s="18">
        <f t="shared" si="102"/>
        <v>-0.15767121684213681</v>
      </c>
      <c r="P91" s="18">
        <f t="shared" si="102"/>
        <v>1.5902507960288803</v>
      </c>
      <c r="Q91" s="18">
        <f t="shared" si="103"/>
        <v>1.0042362508232427</v>
      </c>
      <c r="S91" s="18">
        <f t="shared" si="104"/>
        <v>1.0042362508232427</v>
      </c>
      <c r="T91" s="18">
        <f t="shared" si="105"/>
        <v>2.3772285052187536</v>
      </c>
      <c r="U91" s="18">
        <f t="shared" si="106"/>
        <v>3.1146934653317526</v>
      </c>
      <c r="W91" t="str">
        <f t="shared" si="107"/>
        <v>34 Culture, media and sports occupations</v>
      </c>
      <c r="X91" s="18">
        <f t="shared" si="108"/>
        <v>2.7904003369050745</v>
      </c>
      <c r="Y91" s="18">
        <f t="shared" si="108"/>
        <v>3.56164646041226</v>
      </c>
      <c r="Z91" s="18">
        <f>IF(AND(AA$6-Z$6 &lt;&gt; 0,Z17&lt;&gt;0,AA17&lt;&gt;0),(EXP(LN(AA17/Z17)/(AA$6-Z$6))-1)*100,0)</f>
        <v>0.2809830805952318</v>
      </c>
      <c r="AA91" s="18">
        <f t="shared" si="108"/>
        <v>1.6398496689886244</v>
      </c>
      <c r="AB91" s="18">
        <f t="shared" si="109"/>
        <v>1.1848604262559181</v>
      </c>
      <c r="AD91" s="18">
        <f t="shared" si="110"/>
        <v>1.1848604262559181</v>
      </c>
      <c r="AE91" s="18">
        <f t="shared" si="111"/>
        <v>3.0705328370105534</v>
      </c>
      <c r="AF91" s="18">
        <f t="shared" si="112"/>
        <v>3.8693424853823544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1.6053948458281786</v>
      </c>
      <c r="C92" s="18">
        <f t="shared" si="96"/>
        <v>4.3134962886488326</v>
      </c>
      <c r="D92" s="18">
        <f t="shared" si="96"/>
        <v>0.57446032298642535</v>
      </c>
      <c r="E92" s="18">
        <f t="shared" si="96"/>
        <v>0.72270491773902545</v>
      </c>
      <c r="F92" s="18">
        <f t="shared" si="97"/>
        <v>0.673265789896349</v>
      </c>
      <c r="H92" s="18">
        <f t="shared" si="98"/>
        <v>0.673265789896349</v>
      </c>
      <c r="I92" s="18">
        <f t="shared" si="99"/>
        <v>2.6396758518984376</v>
      </c>
      <c r="J92" s="18">
        <f t="shared" si="100"/>
        <v>3.1141866099385185</v>
      </c>
      <c r="L92" t="str">
        <f t="shared" si="101"/>
        <v>35 Business and public service associate professionals</v>
      </c>
      <c r="M92" s="18">
        <f t="shared" si="102"/>
        <v>0.69704882592227513</v>
      </c>
      <c r="N92" s="18">
        <f t="shared" si="102"/>
        <v>4.179126015401291</v>
      </c>
      <c r="O92" s="18">
        <f t="shared" si="102"/>
        <v>0.17017039515418997</v>
      </c>
      <c r="P92" s="18">
        <f t="shared" si="102"/>
        <v>0.29707705357719938</v>
      </c>
      <c r="Q92" s="18">
        <f t="shared" si="103"/>
        <v>0.2547569797765048</v>
      </c>
      <c r="S92" s="18">
        <f t="shared" si="104"/>
        <v>0.2547569797765048</v>
      </c>
      <c r="T92" s="18">
        <f t="shared" si="105"/>
        <v>2.1982083827317922</v>
      </c>
      <c r="U92" s="18">
        <f t="shared" si="106"/>
        <v>2.3870317741363722</v>
      </c>
      <c r="W92" t="str">
        <f t="shared" si="107"/>
        <v>35 Business and public service associate professionals</v>
      </c>
      <c r="X92" s="18">
        <f t="shared" si="108"/>
        <v>2.6833359065170814</v>
      </c>
      <c r="Y92" s="18">
        <f t="shared" si="108"/>
        <v>4.4653576090667668</v>
      </c>
      <c r="Z92" s="18">
        <f t="shared" si="108"/>
        <v>1.0224671768423788</v>
      </c>
      <c r="AA92" s="18">
        <f t="shared" si="108"/>
        <v>1.1650311849091377</v>
      </c>
      <c r="AB92" s="18">
        <f t="shared" si="109"/>
        <v>1.1174875086866987</v>
      </c>
      <c r="AD92" s="18">
        <f t="shared" si="110"/>
        <v>1.1174875086866987</v>
      </c>
      <c r="AE92" s="18">
        <f t="shared" si="111"/>
        <v>3.1073237807404563</v>
      </c>
      <c r="AF92" s="18">
        <f t="shared" si="112"/>
        <v>3.8559558976895225</v>
      </c>
    </row>
    <row r="93" spans="1:32" x14ac:dyDescent="0.2">
      <c r="A93" t="str">
        <f t="shared" si="95"/>
        <v>41 Administrative occupations</v>
      </c>
      <c r="B93" s="18">
        <f t="shared" si="96"/>
        <v>-0.52553113528667206</v>
      </c>
      <c r="C93" s="18">
        <f t="shared" si="96"/>
        <v>4.0323746643871505</v>
      </c>
      <c r="D93" s="18">
        <f t="shared" si="96"/>
        <v>0.73877526825201212</v>
      </c>
      <c r="E93" s="18">
        <f t="shared" si="96"/>
        <v>8.1174865055544387E-3</v>
      </c>
      <c r="F93" s="18">
        <f t="shared" si="97"/>
        <v>0.2510793456907523</v>
      </c>
      <c r="H93" s="18">
        <f t="shared" si="98"/>
        <v>0.2510793456907523</v>
      </c>
      <c r="I93" s="18">
        <f t="shared" si="99"/>
        <v>2.8457498295563655</v>
      </c>
      <c r="J93" s="18">
        <f t="shared" si="100"/>
        <v>3.0162807921797929</v>
      </c>
      <c r="L93" t="str">
        <f t="shared" si="101"/>
        <v>41 Administrative occupations</v>
      </c>
      <c r="M93" s="18">
        <f t="shared" si="102"/>
        <v>-2.4549824846194834</v>
      </c>
      <c r="N93" s="18">
        <f t="shared" si="102"/>
        <v>18.193026413193959</v>
      </c>
      <c r="O93" s="18">
        <f t="shared" si="102"/>
        <v>1.3592662146154622</v>
      </c>
      <c r="P93" s="18">
        <f t="shared" si="102"/>
        <v>1.024208312640007</v>
      </c>
      <c r="Q93" s="18">
        <f t="shared" si="103"/>
        <v>1.1357710340368365</v>
      </c>
      <c r="S93" s="18">
        <f t="shared" si="104"/>
        <v>1.1357710340368365</v>
      </c>
      <c r="T93" s="18">
        <f t="shared" si="105"/>
        <v>2.318065760717114</v>
      </c>
      <c r="U93" s="18">
        <f t="shared" si="106"/>
        <v>3.1606326333768253</v>
      </c>
      <c r="W93" t="str">
        <f t="shared" si="107"/>
        <v>41 Administrative occupations</v>
      </c>
      <c r="X93" s="18">
        <f t="shared" si="108"/>
        <v>0.13975343424224018</v>
      </c>
      <c r="Y93" s="18">
        <f t="shared" si="108"/>
        <v>-0.53915164664800619</v>
      </c>
      <c r="Z93" s="18">
        <f t="shared" si="108"/>
        <v>0.49662164318386992</v>
      </c>
      <c r="AA93" s="18">
        <f t="shared" si="108"/>
        <v>-0.42621394124816581</v>
      </c>
      <c r="AB93" s="18">
        <f t="shared" si="109"/>
        <v>-0.11954751776810379</v>
      </c>
      <c r="AD93" s="18">
        <f t="shared" si="110"/>
        <v>-0.11954751776810379</v>
      </c>
      <c r="AE93" s="18">
        <f t="shared" si="111"/>
        <v>3.038526059939195</v>
      </c>
      <c r="AF93" s="18">
        <f t="shared" si="112"/>
        <v>2.9601422946668343</v>
      </c>
    </row>
    <row r="94" spans="1:32" x14ac:dyDescent="0.2">
      <c r="A94" t="str">
        <f t="shared" si="95"/>
        <v>42 Secretarial and related occupations</v>
      </c>
      <c r="B94" s="18">
        <f t="shared" si="96"/>
        <v>-1.9966655905740094</v>
      </c>
      <c r="C94" s="18">
        <f t="shared" si="96"/>
        <v>-3.650451605039573</v>
      </c>
      <c r="D94" s="18">
        <f t="shared" si="96"/>
        <v>-0.9668567366715064</v>
      </c>
      <c r="E94" s="18">
        <f t="shared" si="96"/>
        <v>-1.1932685536570897</v>
      </c>
      <c r="F94" s="18">
        <f t="shared" si="97"/>
        <v>-1.1178555207165375</v>
      </c>
      <c r="H94" s="18">
        <f t="shared" si="98"/>
        <v>-1.1178555207165375</v>
      </c>
      <c r="I94" s="18">
        <f t="shared" si="99"/>
        <v>2.6534668082433654</v>
      </c>
      <c r="J94" s="18">
        <f t="shared" si="100"/>
        <v>1.8988948751275325</v>
      </c>
      <c r="L94" t="str">
        <f t="shared" si="101"/>
        <v>42 Secretarial and related occupations</v>
      </c>
      <c r="M94" s="18">
        <f t="shared" si="102"/>
        <v>-5.8474803718444264</v>
      </c>
      <c r="N94" s="18">
        <f t="shared" si="102"/>
        <v>-7.4916138553136609</v>
      </c>
      <c r="O94" s="18">
        <f t="shared" si="102"/>
        <v>0.40313743260200763</v>
      </c>
      <c r="P94" s="18">
        <f t="shared" si="102"/>
        <v>2.1149580669198587</v>
      </c>
      <c r="Q94" s="18">
        <f t="shared" si="103"/>
        <v>1.5411326710428108</v>
      </c>
      <c r="S94" s="18">
        <f t="shared" si="104"/>
        <v>1.5411326710428108</v>
      </c>
      <c r="T94" s="18">
        <f t="shared" si="105"/>
        <v>2.0776936423822834</v>
      </c>
      <c r="U94" s="18">
        <f t="shared" si="106"/>
        <v>3.2649722541983062</v>
      </c>
      <c r="W94" t="str">
        <f t="shared" si="107"/>
        <v>42 Secretarial and related occupations</v>
      </c>
      <c r="X94" s="18">
        <f t="shared" si="108"/>
        <v>-1.5615444167679571</v>
      </c>
      <c r="Y94" s="18">
        <f t="shared" si="108"/>
        <v>-3.2625180010870669</v>
      </c>
      <c r="Z94" s="18">
        <f t="shared" si="108"/>
        <v>-1.1032558417539584</v>
      </c>
      <c r="AA94" s="18">
        <f t="shared" si="108"/>
        <v>-1.6022293772592455</v>
      </c>
      <c r="AB94" s="18">
        <f t="shared" si="109"/>
        <v>-1.4361852190399649</v>
      </c>
      <c r="AD94" s="18">
        <f t="shared" si="110"/>
        <v>-1.4361852190399649</v>
      </c>
      <c r="AE94" s="18">
        <f t="shared" si="111"/>
        <v>2.7067490755376511</v>
      </c>
      <c r="AF94" s="18">
        <f t="shared" si="112"/>
        <v>1.7523649787930529</v>
      </c>
    </row>
    <row r="95" spans="1:32" x14ac:dyDescent="0.2">
      <c r="A95" t="str">
        <f t="shared" si="95"/>
        <v>51 Skilled agricultural and related trades</v>
      </c>
      <c r="B95" s="18">
        <f t="shared" si="96"/>
        <v>-1.4979465737020137</v>
      </c>
      <c r="C95" s="18">
        <f t="shared" si="96"/>
        <v>8.7171844331242365</v>
      </c>
      <c r="D95" s="18">
        <f t="shared" si="96"/>
        <v>-0.79669620647839778</v>
      </c>
      <c r="E95" s="18">
        <f t="shared" si="96"/>
        <v>0.64467885606160902</v>
      </c>
      <c r="F95" s="18">
        <f t="shared" si="97"/>
        <v>0.16190846115189395</v>
      </c>
      <c r="H95" s="18">
        <f t="shared" si="98"/>
        <v>0.16190846115189395</v>
      </c>
      <c r="I95" s="18">
        <f t="shared" si="99"/>
        <v>2.8460115841866251</v>
      </c>
      <c r="J95" s="18">
        <f t="shared" si="100"/>
        <v>2.9557421168123765</v>
      </c>
      <c r="L95" t="str">
        <f t="shared" si="101"/>
        <v>51 Skilled agricultural and related trades</v>
      </c>
      <c r="M95" s="18">
        <f t="shared" si="102"/>
        <v>-2.2684914435161518</v>
      </c>
      <c r="N95" s="18">
        <f t="shared" si="102"/>
        <v>8.720107789397602</v>
      </c>
      <c r="O95" s="18">
        <f t="shared" si="102"/>
        <v>-0.55167035582973645</v>
      </c>
      <c r="P95" s="18">
        <f t="shared" si="102"/>
        <v>0.35328213473255765</v>
      </c>
      <c r="Q95" s="18">
        <f t="shared" si="103"/>
        <v>5.0720005588056338E-2</v>
      </c>
      <c r="S95" s="18">
        <f t="shared" si="104"/>
        <v>5.0720005588056338E-2</v>
      </c>
      <c r="T95" s="18">
        <f t="shared" si="105"/>
        <v>2.7454061911649452</v>
      </c>
      <c r="U95" s="18">
        <f t="shared" si="106"/>
        <v>2.7801613629543143</v>
      </c>
      <c r="W95" t="str">
        <f t="shared" si="107"/>
        <v>51 Skilled agricultural and related trades</v>
      </c>
      <c r="X95" s="18">
        <f t="shared" si="108"/>
        <v>4.9957161107574866</v>
      </c>
      <c r="Y95" s="18">
        <f t="shared" si="108"/>
        <v>8.6965391885269749</v>
      </c>
      <c r="Z95" s="18">
        <f t="shared" si="108"/>
        <v>-2.6004698182017338</v>
      </c>
      <c r="AA95" s="18">
        <f t="shared" si="108"/>
        <v>2.6997786813804492</v>
      </c>
      <c r="AB95" s="18">
        <f t="shared" si="109"/>
        <v>0.90173310102210635</v>
      </c>
      <c r="AD95" s="18">
        <f t="shared" si="110"/>
        <v>0.90173310102210635</v>
      </c>
      <c r="AE95" s="18">
        <f t="shared" si="111"/>
        <v>3.5199989226269102</v>
      </c>
      <c r="AF95" s="18">
        <f t="shared" si="112"/>
        <v>4.0895759576079049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-1.0531429108783352</v>
      </c>
      <c r="C96" s="18">
        <f t="shared" si="96"/>
        <v>-10.358886996353533</v>
      </c>
      <c r="D96" s="18">
        <f t="shared" si="96"/>
        <v>-0.18162246978140617</v>
      </c>
      <c r="E96" s="18">
        <f t="shared" si="96"/>
        <v>-0.40740371533281028</v>
      </c>
      <c r="F96" s="18">
        <f t="shared" si="97"/>
        <v>-0.33220010163084179</v>
      </c>
      <c r="H96" s="18">
        <f t="shared" si="98"/>
        <v>-0.33220010163084179</v>
      </c>
      <c r="I96" s="18">
        <f t="shared" si="99"/>
        <v>2.1336672083021258</v>
      </c>
      <c r="J96" s="18">
        <f t="shared" si="100"/>
        <v>1.8880492994730158</v>
      </c>
      <c r="L96" t="str">
        <f t="shared" si="101"/>
        <v>52 Skilled metal, electrical and electronic trades</v>
      </c>
      <c r="M96" s="18">
        <f t="shared" si="102"/>
        <v>-1.3409462851938669</v>
      </c>
      <c r="N96" s="18">
        <f t="shared" si="102"/>
        <v>-9.9839123993943133</v>
      </c>
      <c r="O96" s="18">
        <f t="shared" si="102"/>
        <v>-0.56387548137659671</v>
      </c>
      <c r="P96" s="18">
        <f t="shared" si="102"/>
        <v>-0.6114172286897146</v>
      </c>
      <c r="Q96" s="18">
        <f t="shared" si="103"/>
        <v>-0.59557250571641296</v>
      </c>
      <c r="S96" s="18">
        <f t="shared" si="104"/>
        <v>-0.59557250571641296</v>
      </c>
      <c r="T96" s="18">
        <f t="shared" si="105"/>
        <v>2.0459268036839839</v>
      </c>
      <c r="U96" s="18">
        <f t="shared" si="106"/>
        <v>1.602373561064474</v>
      </c>
      <c r="W96" t="str">
        <f t="shared" si="107"/>
        <v>52 Skilled metal, electrical and electronic trades</v>
      </c>
      <c r="X96" s="18">
        <f t="shared" si="108"/>
        <v>13.089869333102833</v>
      </c>
      <c r="Y96" s="18">
        <f t="shared" si="108"/>
        <v>-23.604171801471463</v>
      </c>
      <c r="Z96" s="18">
        <f t="shared" si="108"/>
        <v>12.155957796987016</v>
      </c>
      <c r="AA96" s="18">
        <f t="shared" si="108"/>
        <v>3.4532673225632138</v>
      </c>
      <c r="AB96" s="18">
        <f t="shared" si="109"/>
        <v>6.2764217868602978</v>
      </c>
      <c r="AD96" s="18">
        <f t="shared" si="110"/>
        <v>6.2764217868602978</v>
      </c>
      <c r="AE96" s="18">
        <f t="shared" si="111"/>
        <v>5.0849697538979388</v>
      </c>
      <c r="AF96" s="18">
        <f t="shared" si="112"/>
        <v>8.907398534341727</v>
      </c>
    </row>
    <row r="97" spans="1:32" x14ac:dyDescent="0.2">
      <c r="A97" t="str">
        <f t="shared" si="95"/>
        <v>53 Skilled construction and building trades</v>
      </c>
      <c r="B97" s="18">
        <f t="shared" si="96"/>
        <v>-1.2813364477226585E-4</v>
      </c>
      <c r="C97" s="18">
        <f t="shared" si="96"/>
        <v>-18.445715884554815</v>
      </c>
      <c r="D97" s="18">
        <f t="shared" si="96"/>
        <v>0.53410961334712237</v>
      </c>
      <c r="E97" s="18">
        <f t="shared" si="96"/>
        <v>-0.40219194785735546</v>
      </c>
      <c r="F97" s="18">
        <f t="shared" si="97"/>
        <v>-9.1064352251468694E-2</v>
      </c>
      <c r="H97" s="18">
        <f t="shared" si="98"/>
        <v>-9.1064352251468694E-2</v>
      </c>
      <c r="I97" s="18">
        <f t="shared" si="99"/>
        <v>2.408014516361856</v>
      </c>
      <c r="J97" s="18">
        <f t="shared" si="100"/>
        <v>2.3428757518723975</v>
      </c>
      <c r="L97" t="str">
        <f t="shared" si="101"/>
        <v>53 Skilled construction and building trades</v>
      </c>
      <c r="M97" s="18">
        <f t="shared" si="102"/>
        <v>-6.9626412969991947E-2</v>
      </c>
      <c r="N97" s="18">
        <f t="shared" si="102"/>
        <v>-19.008991542629474</v>
      </c>
      <c r="O97" s="18">
        <f t="shared" si="102"/>
        <v>0.70557383769120907</v>
      </c>
      <c r="P97" s="18">
        <f t="shared" si="102"/>
        <v>-0.41791109815982885</v>
      </c>
      <c r="Q97" s="18">
        <f t="shared" si="103"/>
        <v>-4.481570870737972E-2</v>
      </c>
      <c r="S97" s="18">
        <f t="shared" si="104"/>
        <v>-4.481570870737972E-2</v>
      </c>
      <c r="T97" s="18">
        <f t="shared" si="105"/>
        <v>2.4158937264236124</v>
      </c>
      <c r="U97" s="18">
        <f t="shared" si="106"/>
        <v>2.383840146732652</v>
      </c>
      <c r="W97" t="str">
        <f t="shared" si="107"/>
        <v>53 Skilled construction and building trades</v>
      </c>
      <c r="X97" s="18">
        <f t="shared" si="108"/>
        <v>5.2254254940257594</v>
      </c>
      <c r="Y97" s="18">
        <f t="shared" si="108"/>
        <v>18.838510166130607</v>
      </c>
      <c r="Z97" s="18">
        <f t="shared" si="108"/>
        <v>-8.8102319454731912</v>
      </c>
      <c r="AA97" s="18">
        <f t="shared" si="108"/>
        <v>0.70474253277443832</v>
      </c>
      <c r="AB97" s="18">
        <f t="shared" si="109"/>
        <v>-2.5724041323205049</v>
      </c>
      <c r="AD97" s="18">
        <f t="shared" si="110"/>
        <v>-2.5724041323205049</v>
      </c>
      <c r="AE97" s="18">
        <f t="shared" si="111"/>
        <v>2.0434361466672657</v>
      </c>
      <c r="AF97" s="18">
        <f t="shared" si="112"/>
        <v>0.20329316569598355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-0.84996468711936446</v>
      </c>
      <c r="C98" s="18">
        <f t="shared" si="96"/>
        <v>-3.1207748651088885</v>
      </c>
      <c r="D98" s="18">
        <f t="shared" si="96"/>
        <v>1.7430455146083323</v>
      </c>
      <c r="E98" s="18">
        <f t="shared" si="96"/>
        <v>0.10346643530350086</v>
      </c>
      <c r="F98" s="18">
        <f t="shared" si="97"/>
        <v>0.64703582963436812</v>
      </c>
      <c r="H98" s="18">
        <f t="shared" si="98"/>
        <v>0.64703582963436812</v>
      </c>
      <c r="I98" s="18">
        <f t="shared" si="99"/>
        <v>2.6195707139573532</v>
      </c>
      <c r="J98" s="18">
        <f t="shared" si="100"/>
        <v>3.0765467723509188</v>
      </c>
      <c r="L98" t="str">
        <f t="shared" si="101"/>
        <v>54 Textiles, printing and other skilled trades</v>
      </c>
      <c r="M98" s="18">
        <f t="shared" si="102"/>
        <v>-1.3045257399710741</v>
      </c>
      <c r="N98" s="18">
        <f t="shared" si="102"/>
        <v>-9.8138765407192139</v>
      </c>
      <c r="O98" s="18">
        <f t="shared" si="102"/>
        <v>1.7001684473384682</v>
      </c>
      <c r="P98" s="18">
        <f t="shared" si="102"/>
        <v>4.167936970356223E-2</v>
      </c>
      <c r="Q98" s="18">
        <f t="shared" si="103"/>
        <v>0.59148195751532739</v>
      </c>
      <c r="S98" s="18">
        <f t="shared" si="104"/>
        <v>0.59148195751532739</v>
      </c>
      <c r="T98" s="18">
        <f t="shared" si="105"/>
        <v>1.9719457795590811</v>
      </c>
      <c r="U98" s="18">
        <f t="shared" si="106"/>
        <v>2.4265951533745778</v>
      </c>
      <c r="W98" t="str">
        <f t="shared" si="107"/>
        <v>54 Textiles, printing and other skilled trades</v>
      </c>
      <c r="X98" s="18">
        <f t="shared" si="108"/>
        <v>-0.22241813969214874</v>
      </c>
      <c r="Y98" s="18">
        <f t="shared" si="108"/>
        <v>5.8710300923681791</v>
      </c>
      <c r="Z98" s="18">
        <f t="shared" si="108"/>
        <v>1.7920259807190142</v>
      </c>
      <c r="AA98" s="18">
        <f t="shared" si="108"/>
        <v>0.17344204321194656</v>
      </c>
      <c r="AB98" s="18">
        <f t="shared" si="109"/>
        <v>0.71008996495309784</v>
      </c>
      <c r="AD98" s="18">
        <f t="shared" si="110"/>
        <v>0.71008996495309784</v>
      </c>
      <c r="AE98" s="18">
        <f t="shared" si="111"/>
        <v>3.2966716277329056</v>
      </c>
      <c r="AF98" s="18">
        <f t="shared" si="112"/>
        <v>3.7561305452066485</v>
      </c>
    </row>
    <row r="99" spans="1:32" x14ac:dyDescent="0.2">
      <c r="A99" t="str">
        <f t="shared" si="95"/>
        <v>61 Caring personal service occupations</v>
      </c>
      <c r="B99" s="18">
        <f t="shared" si="96"/>
        <v>-0.4991763484004097</v>
      </c>
      <c r="C99" s="18">
        <f t="shared" si="96"/>
        <v>-5.1445061822749878</v>
      </c>
      <c r="D99" s="18">
        <f t="shared" si="96"/>
        <v>0.7813119034034699</v>
      </c>
      <c r="E99" s="18">
        <f t="shared" si="96"/>
        <v>0.77363718462861719</v>
      </c>
      <c r="F99" s="18">
        <f t="shared" si="97"/>
        <v>0.77619535927950789</v>
      </c>
      <c r="H99" s="18">
        <f t="shared" si="98"/>
        <v>0.77619535927950789</v>
      </c>
      <c r="I99" s="18">
        <f t="shared" si="99"/>
        <v>3.1647155191048659</v>
      </c>
      <c r="J99" s="18">
        <f t="shared" si="100"/>
        <v>3.676559314917216</v>
      </c>
      <c r="L99" t="str">
        <f t="shared" si="101"/>
        <v>61 Caring personal service occupations</v>
      </c>
      <c r="M99" s="18">
        <f t="shared" si="102"/>
        <v>-1.7178873642509362</v>
      </c>
      <c r="N99" s="18">
        <f t="shared" si="102"/>
        <v>-1.5291899426779221</v>
      </c>
      <c r="O99" s="18">
        <f t="shared" si="102"/>
        <v>4.2887842850353186</v>
      </c>
      <c r="P99" s="18">
        <f t="shared" si="102"/>
        <v>1.7897922449440662</v>
      </c>
      <c r="Q99" s="18">
        <f t="shared" si="103"/>
        <v>2.6160642342985874</v>
      </c>
      <c r="S99" s="18">
        <f t="shared" si="104"/>
        <v>2.6160642342985874</v>
      </c>
      <c r="T99" s="18">
        <f t="shared" si="105"/>
        <v>3.0496336604120655</v>
      </c>
      <c r="U99" s="18">
        <f t="shared" si="106"/>
        <v>4.8758491049946562</v>
      </c>
      <c r="W99" t="str">
        <f t="shared" si="107"/>
        <v>61 Caring personal service occupations</v>
      </c>
      <c r="X99" s="18">
        <f t="shared" si="108"/>
        <v>-0.3649223255179912</v>
      </c>
      <c r="Y99" s="18">
        <f t="shared" si="108"/>
        <v>-5.5293528069869762</v>
      </c>
      <c r="Z99" s="18">
        <f t="shared" si="108"/>
        <v>0.36058950385673416</v>
      </c>
      <c r="AA99" s="18">
        <f t="shared" si="108"/>
        <v>0.62973706191868928</v>
      </c>
      <c r="AB99" s="18">
        <f t="shared" si="109"/>
        <v>0.53994110452482147</v>
      </c>
      <c r="AD99" s="18">
        <f t="shared" si="110"/>
        <v>0.53994110452482147</v>
      </c>
      <c r="AE99" s="18">
        <f t="shared" si="111"/>
        <v>3.1773744703010642</v>
      </c>
      <c r="AF99" s="18">
        <f t="shared" si="112"/>
        <v>3.5307290435858452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3.2157265047167094</v>
      </c>
      <c r="C100" s="18">
        <f t="shared" si="96"/>
        <v>-13.050022394499827</v>
      </c>
      <c r="D100" s="18">
        <f t="shared" si="96"/>
        <v>0.59435116643995478</v>
      </c>
      <c r="E100" s="18">
        <f t="shared" si="96"/>
        <v>1.0679712792909912</v>
      </c>
      <c r="F100" s="18">
        <f t="shared" si="97"/>
        <v>0.90985065798057096</v>
      </c>
      <c r="H100" s="18">
        <f t="shared" si="98"/>
        <v>0.90985065798057096</v>
      </c>
      <c r="I100" s="18">
        <f t="shared" si="99"/>
        <v>2.948392526085275</v>
      </c>
      <c r="J100" s="18">
        <f t="shared" si="100"/>
        <v>3.5675332817430405</v>
      </c>
      <c r="L100" t="str">
        <f t="shared" si="101"/>
        <v>62 Leisure, travel and related personal service occupations</v>
      </c>
      <c r="M100" s="18">
        <f t="shared" si="102"/>
        <v>4.2082972172359678</v>
      </c>
      <c r="N100" s="18">
        <f t="shared" si="102"/>
        <v>-2.4395324768375803</v>
      </c>
      <c r="O100" s="18">
        <f t="shared" si="102"/>
        <v>0.86704258364680431</v>
      </c>
      <c r="P100" s="18">
        <f t="shared" si="102"/>
        <v>1.5681284021527686</v>
      </c>
      <c r="Q100" s="18">
        <f t="shared" si="103"/>
        <v>1.333893354871285</v>
      </c>
      <c r="S100" s="18">
        <f t="shared" si="104"/>
        <v>1.3338933548713072</v>
      </c>
      <c r="T100" s="18">
        <f t="shared" si="105"/>
        <v>2.6375441210042538</v>
      </c>
      <c r="U100" s="18">
        <f t="shared" si="106"/>
        <v>3.5911454682268529</v>
      </c>
      <c r="W100" t="str">
        <f t="shared" si="107"/>
        <v>62 Leisure, travel and related personal service occupations</v>
      </c>
      <c r="X100" s="18">
        <f t="shared" si="108"/>
        <v>2.8679333910917926</v>
      </c>
      <c r="Y100" s="18">
        <f t="shared" si="108"/>
        <v>-16.890001852675741</v>
      </c>
      <c r="Z100" s="18">
        <f t="shared" si="108"/>
        <v>0.4776035106092591</v>
      </c>
      <c r="AA100" s="18">
        <f t="shared" si="108"/>
        <v>0.84423617200968248</v>
      </c>
      <c r="AB100" s="18">
        <f t="shared" si="109"/>
        <v>0.72187688035172393</v>
      </c>
      <c r="AD100" s="18">
        <f t="shared" si="110"/>
        <v>0.72187688035172393</v>
      </c>
      <c r="AE100" s="18">
        <f t="shared" si="111"/>
        <v>3.0765717099202394</v>
      </c>
      <c r="AF100" s="18">
        <f t="shared" si="112"/>
        <v>3.5574792883809936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-4.9958945550891087</v>
      </c>
      <c r="C101" s="18">
        <f t="shared" si="96"/>
        <v>38.321104339323767</v>
      </c>
      <c r="D101" s="18">
        <f t="shared" si="96"/>
        <v>-9.1092542960667373</v>
      </c>
      <c r="E101" s="18">
        <f t="shared" si="96"/>
        <v>0.72642586457907221</v>
      </c>
      <c r="F101" s="18">
        <f t="shared" si="97"/>
        <v>-2.6650437253606718</v>
      </c>
      <c r="H101" s="18">
        <f t="shared" si="98"/>
        <v>-2.6650437253606718</v>
      </c>
      <c r="I101" s="18">
        <f t="shared" si="99"/>
        <v>1.8220738357398902</v>
      </c>
      <c r="J101" s="18">
        <f t="shared" si="100"/>
        <v>-0.14862691977565179</v>
      </c>
      <c r="L101" t="str">
        <f t="shared" si="101"/>
        <v>63 Community and civil enforcement occupations</v>
      </c>
      <c r="M101" s="18">
        <f t="shared" si="102"/>
        <v>-8.3870003609406218</v>
      </c>
      <c r="N101" s="18">
        <f t="shared" si="102"/>
        <v>61.099388353050841</v>
      </c>
      <c r="O101" s="18">
        <f t="shared" si="102"/>
        <v>-14.476923269546226</v>
      </c>
      <c r="P101" s="18">
        <f t="shared" si="102"/>
        <v>1.3000890583550584</v>
      </c>
      <c r="Q101" s="18">
        <f t="shared" si="103"/>
        <v>-4.2583318203224252</v>
      </c>
      <c r="S101" s="18">
        <f t="shared" si="104"/>
        <v>-4.2583318203224252</v>
      </c>
      <c r="T101" s="18">
        <f t="shared" si="105"/>
        <v>1.2338183995969976</v>
      </c>
      <c r="U101" s="18">
        <f t="shared" si="106"/>
        <v>-2.1430960932218857</v>
      </c>
      <c r="W101" t="str">
        <f t="shared" si="107"/>
        <v>63 Community and civil enforcement occupations</v>
      </c>
      <c r="X101" s="18">
        <f t="shared" si="108"/>
        <v>5.6780955249301268</v>
      </c>
      <c r="Y101" s="18">
        <f t="shared" si="108"/>
        <v>-12.162539320545985</v>
      </c>
      <c r="Z101" s="18">
        <f t="shared" si="108"/>
        <v>5.0926512705752991</v>
      </c>
      <c r="AA101" s="18">
        <f t="shared" si="108"/>
        <v>-0.1619242243897201</v>
      </c>
      <c r="AB101" s="18">
        <f t="shared" si="109"/>
        <v>1.5597408981032679</v>
      </c>
      <c r="AD101" s="18">
        <f t="shared" si="110"/>
        <v>1.5597408981032679</v>
      </c>
      <c r="AE101" s="18">
        <f t="shared" si="111"/>
        <v>3.8197949012345633</v>
      </c>
      <c r="AF101" s="18">
        <f t="shared" si="112"/>
        <v>4.7851092437327658</v>
      </c>
    </row>
    <row r="102" spans="1:32" x14ac:dyDescent="0.2">
      <c r="A102" t="str">
        <f t="shared" si="95"/>
        <v>71 Sales occupations</v>
      </c>
      <c r="B102" s="18">
        <f t="shared" si="96"/>
        <v>-0.98707976775687101</v>
      </c>
      <c r="C102" s="18">
        <f t="shared" si="96"/>
        <v>-0.22956754431727733</v>
      </c>
      <c r="D102" s="18">
        <f t="shared" si="96"/>
        <v>0.14896738797480769</v>
      </c>
      <c r="E102" s="18">
        <f t="shared" si="96"/>
        <v>-0.10963491843157813</v>
      </c>
      <c r="F102" s="18">
        <f t="shared" si="97"/>
        <v>-2.3508430105634304E-2</v>
      </c>
      <c r="H102" s="18">
        <f t="shared" si="98"/>
        <v>-2.3508430105634304E-2</v>
      </c>
      <c r="I102" s="18">
        <f t="shared" si="99"/>
        <v>2.5876320336432723</v>
      </c>
      <c r="J102" s="18">
        <f t="shared" si="100"/>
        <v>2.5712009626561505</v>
      </c>
      <c r="L102" t="str">
        <f t="shared" si="101"/>
        <v>71 Sales occupations</v>
      </c>
      <c r="M102" s="18">
        <f t="shared" si="102"/>
        <v>-0.29060760773489402</v>
      </c>
      <c r="N102" s="18">
        <f t="shared" si="102"/>
        <v>0.26955580035548099</v>
      </c>
      <c r="O102" s="18">
        <f t="shared" si="102"/>
        <v>0.18217174040351392</v>
      </c>
      <c r="P102" s="18">
        <f t="shared" si="102"/>
        <v>0.13768268502172276</v>
      </c>
      <c r="Q102" s="18">
        <f t="shared" si="103"/>
        <v>0.15251017451902715</v>
      </c>
      <c r="S102" s="18">
        <f t="shared" si="104"/>
        <v>0.15251017451902715</v>
      </c>
      <c r="T102" s="18">
        <f t="shared" si="105"/>
        <v>1.9561006950690851</v>
      </c>
      <c r="U102" s="18">
        <f t="shared" si="106"/>
        <v>2.072694700847677</v>
      </c>
      <c r="W102" t="str">
        <f t="shared" si="107"/>
        <v>71 Sales occupations</v>
      </c>
      <c r="X102" s="18">
        <f t="shared" si="108"/>
        <v>-1.4085129334963753</v>
      </c>
      <c r="Y102" s="18">
        <f t="shared" si="108"/>
        <v>-0.54021375884745204</v>
      </c>
      <c r="Z102" s="18">
        <f t="shared" si="108"/>
        <v>0.12811078201346859</v>
      </c>
      <c r="AA102" s="18">
        <f t="shared" si="108"/>
        <v>-0.26810560127920047</v>
      </c>
      <c r="AB102" s="18">
        <f t="shared" si="109"/>
        <v>-0.13620798789492072</v>
      </c>
      <c r="AD102" s="18">
        <f t="shared" si="110"/>
        <v>-0.13620798789492072</v>
      </c>
      <c r="AE102" s="18">
        <f t="shared" si="111"/>
        <v>2.9577630432238822</v>
      </c>
      <c r="AF102" s="18">
        <f t="shared" si="112"/>
        <v>2.8675015881835852</v>
      </c>
    </row>
    <row r="103" spans="1:32" x14ac:dyDescent="0.2">
      <c r="A103" t="str">
        <f t="shared" si="95"/>
        <v>72 Customer service occupations</v>
      </c>
      <c r="B103" s="18">
        <f t="shared" si="96"/>
        <v>2.5415561030464273</v>
      </c>
      <c r="C103" s="18">
        <f t="shared" si="96"/>
        <v>2.7362783607108199</v>
      </c>
      <c r="D103" s="18">
        <f t="shared" si="96"/>
        <v>2.7242288627752353</v>
      </c>
      <c r="E103" s="18">
        <f t="shared" si="96"/>
        <v>1.5118477963341981</v>
      </c>
      <c r="F103" s="18">
        <f t="shared" si="97"/>
        <v>1.9143765463074391</v>
      </c>
      <c r="H103" s="18">
        <f t="shared" si="98"/>
        <v>1.9143765463074391</v>
      </c>
      <c r="I103" s="18">
        <f t="shared" si="99"/>
        <v>2.9298274662909574</v>
      </c>
      <c r="J103" s="18">
        <f t="shared" si="100"/>
        <v>4.265458891466789</v>
      </c>
      <c r="L103" t="str">
        <f t="shared" si="101"/>
        <v>72 Customer service occupations</v>
      </c>
      <c r="M103" s="18">
        <f t="shared" si="102"/>
        <v>-1.8103310822901619</v>
      </c>
      <c r="N103" s="18">
        <f t="shared" si="102"/>
        <v>14.727527304868904</v>
      </c>
      <c r="O103" s="18">
        <f t="shared" si="102"/>
        <v>5.0980624864158219</v>
      </c>
      <c r="P103" s="18">
        <f t="shared" si="102"/>
        <v>2.1010395636953172</v>
      </c>
      <c r="Q103" s="18">
        <f t="shared" si="103"/>
        <v>3.0904287628529703</v>
      </c>
      <c r="S103" s="18">
        <f t="shared" si="104"/>
        <v>3.0904287628529703</v>
      </c>
      <c r="T103" s="18">
        <f t="shared" si="105"/>
        <v>2.6156507038394894</v>
      </c>
      <c r="U103" s="18">
        <f t="shared" si="106"/>
        <v>4.9074668146835032</v>
      </c>
      <c r="W103" t="str">
        <f t="shared" si="107"/>
        <v>72 Customer service occupations</v>
      </c>
      <c r="X103" s="18">
        <f t="shared" si="108"/>
        <v>5.1717251403319509</v>
      </c>
      <c r="Y103" s="18">
        <f t="shared" si="108"/>
        <v>-3.3626170034444236</v>
      </c>
      <c r="Z103" s="18">
        <f t="shared" si="108"/>
        <v>1.177156473164831</v>
      </c>
      <c r="AA103" s="18">
        <f t="shared" si="108"/>
        <v>1.0612845809296001</v>
      </c>
      <c r="AB103" s="18">
        <f t="shared" si="109"/>
        <v>1.0998937929583841</v>
      </c>
      <c r="AD103" s="18">
        <f t="shared" si="110"/>
        <v>1.0998937929583841</v>
      </c>
      <c r="AE103" s="18">
        <f t="shared" si="111"/>
        <v>3.113228950542557</v>
      </c>
      <c r="AF103" s="18">
        <f t="shared" si="112"/>
        <v>3.8492032698819179</v>
      </c>
    </row>
    <row r="104" spans="1:32" x14ac:dyDescent="0.2">
      <c r="A104" t="str">
        <f t="shared" si="95"/>
        <v>81 Process, plant and machine operatives</v>
      </c>
      <c r="B104" s="18">
        <f t="shared" si="96"/>
        <v>-2.5513076162491877</v>
      </c>
      <c r="C104" s="18">
        <f t="shared" si="96"/>
        <v>-11.38849967888792</v>
      </c>
      <c r="D104" s="18">
        <f t="shared" si="96"/>
        <v>1.1363070875902714</v>
      </c>
      <c r="E104" s="18">
        <f t="shared" si="96"/>
        <v>-0.42652322757048555</v>
      </c>
      <c r="F104" s="18">
        <f t="shared" si="97"/>
        <v>9.1718284407393824E-2</v>
      </c>
      <c r="H104" s="18">
        <f t="shared" si="98"/>
        <v>9.1718284407393824E-2</v>
      </c>
      <c r="I104" s="18">
        <f t="shared" si="99"/>
        <v>2.2854651962493033</v>
      </c>
      <c r="J104" s="18">
        <f t="shared" si="100"/>
        <v>2.3524320611767457</v>
      </c>
      <c r="L104" t="str">
        <f t="shared" si="101"/>
        <v>81 Process, plant and machine operatives</v>
      </c>
      <c r="M104" s="18">
        <f t="shared" si="102"/>
        <v>-3.351392441234935</v>
      </c>
      <c r="N104" s="18">
        <f t="shared" si="102"/>
        <v>-10.810804441320288</v>
      </c>
      <c r="O104" s="18">
        <f t="shared" si="102"/>
        <v>3.739678012542047E-2</v>
      </c>
      <c r="P104" s="18">
        <f t="shared" si="102"/>
        <v>-1.1506978313244542</v>
      </c>
      <c r="Q104" s="18">
        <f t="shared" si="103"/>
        <v>-0.75624245110693655</v>
      </c>
      <c r="S104" s="18">
        <f t="shared" si="104"/>
        <v>-0.75624245110693655</v>
      </c>
      <c r="T104" s="18">
        <f t="shared" si="105"/>
        <v>1.9689102707157513</v>
      </c>
      <c r="U104" s="18">
        <f t="shared" si="106"/>
        <v>1.4012165833787726</v>
      </c>
      <c r="W104" t="str">
        <f t="shared" si="107"/>
        <v>81 Process, plant and machine operatives</v>
      </c>
      <c r="X104" s="18">
        <f t="shared" si="108"/>
        <v>0.42594312800814382</v>
      </c>
      <c r="Y104" s="18">
        <f t="shared" si="108"/>
        <v>-13.342747901951245</v>
      </c>
      <c r="Z104" s="18">
        <f t="shared" si="108"/>
        <v>4.6302194770777572</v>
      </c>
      <c r="AA104" s="18">
        <f t="shared" si="108"/>
        <v>1.3701393884833823</v>
      </c>
      <c r="AB104" s="18">
        <f t="shared" si="109"/>
        <v>2.445387117267428</v>
      </c>
      <c r="AD104" s="18">
        <f t="shared" si="110"/>
        <v>2.445387117267428</v>
      </c>
      <c r="AE104" s="18">
        <f t="shared" si="111"/>
        <v>3.2917109227568853</v>
      </c>
      <c r="AF104" s="18">
        <f t="shared" si="112"/>
        <v>4.9436240656093089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0.40166124233200762</v>
      </c>
      <c r="C105" s="18">
        <f t="shared" si="96"/>
        <v>-9.3265248665483256</v>
      </c>
      <c r="D105" s="18">
        <f t="shared" si="96"/>
        <v>0.36410705762710549</v>
      </c>
      <c r="E105" s="18">
        <f t="shared" si="96"/>
        <v>0.29033256604098501</v>
      </c>
      <c r="F105" s="18">
        <f t="shared" si="97"/>
        <v>0.31491803578886923</v>
      </c>
      <c r="H105" s="18">
        <f t="shared" si="98"/>
        <v>0.31491803578886923</v>
      </c>
      <c r="I105" s="18">
        <f t="shared" si="99"/>
        <v>2.9334979477188439</v>
      </c>
      <c r="J105" s="18">
        <f t="shared" si="100"/>
        <v>3.1452066358189201</v>
      </c>
      <c r="L105" t="str">
        <f t="shared" si="101"/>
        <v>82 Transport and mobile machine drivers and operatives</v>
      </c>
      <c r="M105" s="18">
        <f t="shared" si="102"/>
        <v>0.25735161483810831</v>
      </c>
      <c r="N105" s="18">
        <f t="shared" si="102"/>
        <v>-9.1022381792541971</v>
      </c>
      <c r="O105" s="18">
        <f t="shared" si="102"/>
        <v>-2.5056932187628167E-2</v>
      </c>
      <c r="P105" s="18">
        <f t="shared" si="102"/>
        <v>0.17845321194849273</v>
      </c>
      <c r="Q105" s="18">
        <f t="shared" si="103"/>
        <v>0.11057050909863975</v>
      </c>
      <c r="S105" s="18">
        <f t="shared" si="104"/>
        <v>0.11057050909863975</v>
      </c>
      <c r="T105" s="18">
        <f t="shared" si="105"/>
        <v>2.8335780889695794</v>
      </c>
      <c r="U105" s="18">
        <f t="shared" si="106"/>
        <v>2.9085496969786684</v>
      </c>
      <c r="W105" t="str">
        <f t="shared" si="107"/>
        <v>82 Transport and mobile machine drivers and operatives</v>
      </c>
      <c r="X105" s="18">
        <f t="shared" si="108"/>
        <v>2.1399856756638247</v>
      </c>
      <c r="Y105" s="18">
        <f t="shared" si="108"/>
        <v>-11.905929815781812</v>
      </c>
      <c r="Z105" s="18">
        <f t="shared" si="108"/>
        <v>4.5775126213411843</v>
      </c>
      <c r="AA105" s="18">
        <f t="shared" si="108"/>
        <v>1.2982736157809205</v>
      </c>
      <c r="AB105" s="18">
        <f t="shared" si="109"/>
        <v>2.3797658423448498</v>
      </c>
      <c r="AD105" s="18">
        <f t="shared" si="110"/>
        <v>2.3797658423448498</v>
      </c>
      <c r="AE105" s="18">
        <f t="shared" si="111"/>
        <v>4.0261298865370998</v>
      </c>
      <c r="AF105" s="18">
        <f t="shared" si="112"/>
        <v>5.4946089976861678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-3.7400008852530475</v>
      </c>
      <c r="C106" s="18">
        <f t="shared" si="96"/>
        <v>-11.151644454840948</v>
      </c>
      <c r="D106" s="18">
        <f t="shared" si="96"/>
        <v>14.19588970274912</v>
      </c>
      <c r="E106" s="18">
        <f t="shared" si="96"/>
        <v>1.5532232895493658</v>
      </c>
      <c r="F106" s="18">
        <f t="shared" si="97"/>
        <v>5.6037399793088083</v>
      </c>
      <c r="H106" s="18">
        <f t="shared" si="98"/>
        <v>5.6037399793088083</v>
      </c>
      <c r="I106" s="18">
        <f t="shared" si="99"/>
        <v>4.4158824532704699</v>
      </c>
      <c r="J106" s="18">
        <f t="shared" si="100"/>
        <v>8.0124961088993807</v>
      </c>
      <c r="L106" t="str">
        <f t="shared" si="101"/>
        <v>91 Elementary trades and related occupations</v>
      </c>
      <c r="M106" s="18">
        <f t="shared" si="102"/>
        <v>-3.6155014811156572</v>
      </c>
      <c r="N106" s="18">
        <f t="shared" si="102"/>
        <v>-9.9499634118358706</v>
      </c>
      <c r="O106" s="18">
        <f t="shared" si="102"/>
        <v>6.5227012629100578</v>
      </c>
      <c r="P106" s="18">
        <f t="shared" si="102"/>
        <v>1.1963746982682322</v>
      </c>
      <c r="Q106" s="18">
        <f t="shared" si="103"/>
        <v>2.9415476563104503</v>
      </c>
      <c r="S106" s="18">
        <f t="shared" si="104"/>
        <v>2.9415476563104503</v>
      </c>
      <c r="T106" s="18">
        <f t="shared" si="105"/>
        <v>2.5244392281183581</v>
      </c>
      <c r="U106" s="18">
        <f t="shared" si="106"/>
        <v>4.7232811024982668</v>
      </c>
      <c r="W106" t="str">
        <f t="shared" si="107"/>
        <v>91 Elementary trades and related occupations</v>
      </c>
      <c r="X106" s="18">
        <f t="shared" si="108"/>
        <v>-4.0804630549155512</v>
      </c>
      <c r="Y106" s="18">
        <f t="shared" si="108"/>
        <v>-14.477811452966849</v>
      </c>
      <c r="Z106" s="18">
        <f t="shared" si="108"/>
        <v>29.232565812045365</v>
      </c>
      <c r="AA106" s="18">
        <f t="shared" si="108"/>
        <v>1.9361858682354072</v>
      </c>
      <c r="AB106" s="18">
        <f t="shared" si="109"/>
        <v>10.325585790442982</v>
      </c>
      <c r="AD106" s="18">
        <f t="shared" si="110"/>
        <v>10.325585790442982</v>
      </c>
      <c r="AE106" s="18">
        <f t="shared" si="111"/>
        <v>8.1713499341562024</v>
      </c>
      <c r="AF106" s="18">
        <f t="shared" si="112"/>
        <v>13.423348869161478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1.2482542089276683</v>
      </c>
      <c r="C107" s="18">
        <f t="shared" si="96"/>
        <v>-6.3387534209818579</v>
      </c>
      <c r="D107" s="18">
        <f t="shared" si="96"/>
        <v>-1.1481664205627573</v>
      </c>
      <c r="E107" s="18">
        <f t="shared" si="96"/>
        <v>-0.40469554864487334</v>
      </c>
      <c r="F107" s="18">
        <f t="shared" si="97"/>
        <v>-0.65313840390351929</v>
      </c>
      <c r="H107" s="18">
        <f t="shared" si="98"/>
        <v>-0.65313840390351929</v>
      </c>
      <c r="I107" s="18">
        <f t="shared" si="99"/>
        <v>2.5271048361255044</v>
      </c>
      <c r="J107" s="18">
        <f t="shared" si="100"/>
        <v>2.0732423249581799</v>
      </c>
      <c r="L107" t="str">
        <f t="shared" si="101"/>
        <v>92 Elementary administration and service occupations</v>
      </c>
      <c r="M107" s="18">
        <f t="shared" si="102"/>
        <v>-1.5193829286536786</v>
      </c>
      <c r="N107" s="18">
        <f t="shared" si="102"/>
        <v>1.4072763767747132</v>
      </c>
      <c r="O107" s="18">
        <f t="shared" si="102"/>
        <v>0.14903865473374633</v>
      </c>
      <c r="P107" s="18">
        <f t="shared" si="102"/>
        <v>-0.55785393045887366</v>
      </c>
      <c r="Q107" s="18">
        <f t="shared" si="103"/>
        <v>-0.32277920786178971</v>
      </c>
      <c r="S107" s="18">
        <f t="shared" si="104"/>
        <v>-0.32277920786178971</v>
      </c>
      <c r="T107" s="18">
        <f t="shared" si="105"/>
        <v>2.2164762167893093</v>
      </c>
      <c r="U107" s="18">
        <f t="shared" si="106"/>
        <v>1.9805203327164733</v>
      </c>
      <c r="W107" t="str">
        <f t="shared" si="107"/>
        <v>92 Elementary administration and service occupations</v>
      </c>
      <c r="X107" s="18">
        <f t="shared" si="108"/>
        <v>3.6071105809462711</v>
      </c>
      <c r="Y107" s="18">
        <f t="shared" si="108"/>
        <v>-12.153221435961969</v>
      </c>
      <c r="Z107" s="18">
        <f t="shared" si="108"/>
        <v>-2.3300239748388685</v>
      </c>
      <c r="AA107" s="18">
        <f t="shared" si="108"/>
        <v>-0.25629818440665586</v>
      </c>
      <c r="AB107" s="18">
        <f t="shared" si="109"/>
        <v>-0.95238665612698004</v>
      </c>
      <c r="AD107" s="18">
        <f t="shared" si="110"/>
        <v>-0.95238665612698004</v>
      </c>
      <c r="AE107" s="18">
        <f t="shared" si="111"/>
        <v>2.7860068801032645</v>
      </c>
      <c r="AF107" s="18">
        <f t="shared" si="112"/>
        <v>2.1526442490089837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0.87736176504187302</v>
      </c>
      <c r="C109" s="26">
        <f>IF(AND(D$6-C$6 &lt;&gt; 0,C35&lt;&gt;0,D35&lt;&gt;0),(EXP(LN(D35/C35)/(D$6-C$6))-1)*100,0)</f>
        <v>-1.6984509717960838</v>
      </c>
      <c r="D109" s="26">
        <f>IF(AND(E$6-D$6 &lt;&gt; 0,D35&lt;&gt;0,E35&lt;&gt;0),(EXP(LN(E35/D35)/(E$6-D$6))-1)*100,0)</f>
        <v>0.92106675473020427</v>
      </c>
      <c r="E109" s="26">
        <f>IF(AND(F$6-E$6 &lt;&gt; 0,E35&lt;&gt;0,F35&lt;&gt;0),(EXP(LN(F35/E35)/(F$6-E$6))-1)*100,0)</f>
        <v>0.62643242238205055</v>
      </c>
      <c r="F109" s="26">
        <f t="shared" ref="F109" si="113">IF(AND(F$6-D$6 &lt;&gt; 0,D35&lt;&gt;0,F35&lt;&gt;0),(EXP(LN(F35/D35)/(F$6-D$6))-1)*100,0)</f>
        <v>0.72454816770322061</v>
      </c>
      <c r="H109" s="26">
        <f t="shared" ref="H109" si="114">IF($F$6-$D$6 &lt;&gt; 0,(EXP(LN(1+(H72/100))/($F$6-$D$6))-1)*100,0)</f>
        <v>0.72454816770322061</v>
      </c>
      <c r="I109" s="26">
        <f>IF(D35&gt;0,((1+(I35/D35))^(1/($F$6-$D$6))-1)*100,0)</f>
        <v>2.8038042525629248</v>
      </c>
      <c r="J109" s="26">
        <f t="shared" ref="J109" si="115">IF($F$6-$D$6 &lt;&gt; 0,(EXP(LN(1+(J72/100))/($F$6-$D$6))-1)*100,0)</f>
        <v>3.3041180959800132</v>
      </c>
      <c r="L109" s="24" t="str">
        <f>L35</f>
        <v>All occupations</v>
      </c>
      <c r="M109" s="26">
        <f>IF(AND(N$6-M$6 &lt;&gt; 0,M35&lt;&gt;0,N35&lt;&gt;0),(EXP(LN(N35/M35)/(N$6-M$6))-1)*100,0)</f>
        <v>0.11366433632797879</v>
      </c>
      <c r="N109" s="26">
        <f>IF(AND(O$6-N$6 &lt;&gt; 0,N35&lt;&gt;0,O35&lt;&gt;0),(EXP(LN(O35/N35)/(O$6-N$6))-1)*100,0)</f>
        <v>-1.8956147116735433</v>
      </c>
      <c r="O109" s="26">
        <f>IF(AND(P$6-O$6 &lt;&gt; 0,O35&lt;&gt;0,P35&lt;&gt;0),(EXP(LN(P35/O35)/(P$6-O$6))-1)*100,0)</f>
        <v>0.79625944523769032</v>
      </c>
      <c r="P109" s="26">
        <f>IF(AND(Q$6-P$6 &lt;&gt; 0,P35&lt;&gt;0,Q35&lt;&gt;0),(EXP(LN(Q35/P35)/(Q$6-P$6))-1)*100,0)</f>
        <v>0.53448886405409457</v>
      </c>
      <c r="Q109" s="26">
        <f t="shared" ref="Q109" si="116">IF(AND(Q$6-O$6 &lt;&gt; 0,O35&lt;&gt;0,Q35&lt;&gt;0),(EXP(LN(Q35/O35)/(Q$6-O$6))-1)*100,0)</f>
        <v>0.62167010099667408</v>
      </c>
      <c r="S109" s="26">
        <f t="shared" ref="S109" si="117">IF($F$6-$D$6 &lt;&gt; 0,(EXP(LN(1+(S72/100))/($F$6-$D$6))-1)*100,0)</f>
        <v>0.62167010099667408</v>
      </c>
      <c r="T109" s="26">
        <f t="shared" ref="T109" si="118">IF(O35&gt;0,((1+(T35/O35))^(1/($F$6-$D$6))-1)*100,0)</f>
        <v>2.3822369153740919</v>
      </c>
      <c r="U109" s="26">
        <f t="shared" ref="U109" si="119">IF($F$6-$D$6 &lt;&gt; 0,(EXP(LN(1+(U72/100))/($F$6-$D$6))-1)*100,0)</f>
        <v>2.835047934342505</v>
      </c>
      <c r="W109" s="24" t="str">
        <f>W35</f>
        <v>All occupations</v>
      </c>
      <c r="X109" s="26">
        <f>IF(AND(Y$6-X$6 &lt;&gt; 0,X35&lt;&gt;0,Y35&lt;&gt;0),(EXP(LN(Y35/X35)/(Y$6-X$6))-1)*100,0)</f>
        <v>1.6916265129104158</v>
      </c>
      <c r="Y109" s="26">
        <f>IF(AND(Z$6-Y$6 &lt;&gt; 0,Y35&lt;&gt;0,Z35&lt;&gt;0),(EXP(LN(Z35/Y35)/(Z$6-Y$6))-1)*100,0)</f>
        <v>-1.4962917161041478</v>
      </c>
      <c r="Z109" s="26">
        <f>IF(AND(AA$6-Z$6 &lt;&gt; 0,Z35&lt;&gt;0,AA35&lt;&gt;0),(EXP(LN(AA35/Z35)/(AA$6-Z$6))-1)*100,0)</f>
        <v>1.0478835611542836</v>
      </c>
      <c r="AA109" s="26">
        <f>IF(AND(AB$6-AA$6 &lt;&gt; 0,AA35&lt;&gt;0,AB35&lt;&gt;0),(EXP(LN(AB35/AA35)/(AB$6-AA$6))-1)*100,0)</f>
        <v>0.71840065549062526</v>
      </c>
      <c r="AB109" s="26">
        <f t="shared" ref="AB109" si="120">IF(AND(AB$6-Z$6 &lt;&gt; 0,Z35&lt;&gt;0,AB35&lt;&gt;0),(EXP(LN(AB35/Z35)/(AB$6-Z$6))-1)*100,0)</f>
        <v>0.82810874715928406</v>
      </c>
      <c r="AD109" s="26">
        <f t="shared" ref="AD109" si="121">IF($F$6-$D$6 &lt;&gt; 0,(EXP(LN(1+(AD72/100))/($F$6-$D$6))-1)*100,0)</f>
        <v>0.82810874715928406</v>
      </c>
      <c r="AE109" s="26">
        <f t="shared" ref="AE109" si="122">IF(Z35&gt;0,((1+(AE35/Z35))^(1/($F$6-$D$6))-1)*100,0)</f>
        <v>3.2106914802000563</v>
      </c>
      <c r="AF109" s="26">
        <f t="shared" ref="AF109" si="123">IF($F$6-$D$6 &lt;&gt; 0,(EXP(LN(1+(AF72/100))/($F$6-$D$6))-1)*100,0)</f>
        <v>3.7542043268482317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Cornwall and the Isles of Scilly (Continued)</v>
      </c>
      <c r="L112" s="19" t="str">
        <f>CONCATENATE(L$1," (Continued)")</f>
        <v>Occupation Table 2.1  Males: Employment Change by Occupation (SOC 2020) and Replacement Demand, 2015-2035, Cornwall and the Isles of Scilly (Continued)</v>
      </c>
      <c r="W112" s="19" t="str">
        <f>CONCATENATE(W$1," (Continued)")</f>
        <v>Occupation Table 2.2  Females: Employment Change by Occupation (SOC 2020) and Replacement Demand, 2015-2035, Cornwall and the Isles of Scilly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2.8535285692920009</v>
      </c>
      <c r="C119" s="27">
        <f t="shared" si="125"/>
        <v>0.67847462410255943</v>
      </c>
      <c r="D119" s="27">
        <f t="shared" si="125"/>
        <v>-1.5679126634520877</v>
      </c>
      <c r="E119" s="27">
        <f t="shared" si="125"/>
        <v>1.7298181065964009</v>
      </c>
      <c r="F119" s="27">
        <f t="shared" ref="F119:F144" si="126">F8-D8</f>
        <v>0.16190544314431321</v>
      </c>
      <c r="L119" t="str">
        <f t="shared" ref="L119:L144" si="127">L8</f>
        <v>11 Corporate managers and directors</v>
      </c>
      <c r="M119" s="27">
        <f t="shared" ref="M119:P144" si="128">N8-M8</f>
        <v>1.3752328504867943</v>
      </c>
      <c r="N119" s="27">
        <f t="shared" si="128"/>
        <v>0.22922332025175862</v>
      </c>
      <c r="O119" s="27">
        <f t="shared" si="128"/>
        <v>-1.5525966782155898</v>
      </c>
      <c r="P119" s="27">
        <f t="shared" si="128"/>
        <v>0.61772717097172603</v>
      </c>
      <c r="Q119" s="27">
        <f t="shared" ref="Q119:Q144" si="129">Q8-O8</f>
        <v>-0.93486950724386375</v>
      </c>
      <c r="W119" t="str">
        <f t="shared" ref="W119:W144" si="130">W8</f>
        <v>11 Corporate managers and directors</v>
      </c>
      <c r="X119" s="27">
        <f t="shared" ref="X119:AA144" si="131">Y8-X8</f>
        <v>1.4782957188052439</v>
      </c>
      <c r="Y119" s="27">
        <f t="shared" si="131"/>
        <v>0.44925130385077505</v>
      </c>
      <c r="Z119" s="27">
        <f t="shared" si="131"/>
        <v>-1.5315985236497021E-2</v>
      </c>
      <c r="AA119" s="27">
        <f t="shared" si="131"/>
        <v>1.1120909356246749</v>
      </c>
      <c r="AB119" s="27">
        <f t="shared" ref="AB119:AB144" si="132">AB8-Z8</f>
        <v>1.0967749503881778</v>
      </c>
    </row>
    <row r="120" spans="1:28" x14ac:dyDescent="0.2">
      <c r="A120" t="str">
        <f t="shared" si="124"/>
        <v>12 Other managers and proprietors</v>
      </c>
      <c r="B120" s="27">
        <f t="shared" si="125"/>
        <v>1.3619311369512932</v>
      </c>
      <c r="C120" s="27">
        <f t="shared" si="125"/>
        <v>6.510165817083724E-2</v>
      </c>
      <c r="D120" s="27">
        <f t="shared" si="125"/>
        <v>0.91668784633666078</v>
      </c>
      <c r="E120" s="27">
        <f t="shared" si="125"/>
        <v>2.046500211282364</v>
      </c>
      <c r="F120" s="27">
        <f t="shared" si="126"/>
        <v>2.9631880576190248</v>
      </c>
      <c r="L120" t="str">
        <f t="shared" si="127"/>
        <v>12 Other managers and proprietors</v>
      </c>
      <c r="M120" s="27">
        <f t="shared" si="128"/>
        <v>0.84174801238205887</v>
      </c>
      <c r="N120" s="27">
        <f t="shared" si="128"/>
        <v>-0.39514096355152439</v>
      </c>
      <c r="O120" s="27">
        <f t="shared" si="128"/>
        <v>1.0663014661670207</v>
      </c>
      <c r="P120" s="27">
        <f t="shared" si="128"/>
        <v>1.4811791830173373</v>
      </c>
      <c r="Q120" s="27">
        <f t="shared" si="129"/>
        <v>2.547480649184358</v>
      </c>
      <c r="W120" t="str">
        <f t="shared" si="130"/>
        <v>12 Other managers and proprietors</v>
      </c>
      <c r="X120" s="27">
        <f t="shared" si="131"/>
        <v>0.52018312456924232</v>
      </c>
      <c r="Y120" s="27">
        <f t="shared" si="131"/>
        <v>0.46024262172237052</v>
      </c>
      <c r="Z120" s="27">
        <f t="shared" si="131"/>
        <v>-0.14961361983035815</v>
      </c>
      <c r="AA120" s="27">
        <f t="shared" si="131"/>
        <v>0.56532102826498676</v>
      </c>
      <c r="AB120" s="27">
        <f t="shared" si="132"/>
        <v>0.41570740843462861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1.3219727976318456</v>
      </c>
      <c r="C121" s="27">
        <f t="shared" si="125"/>
        <v>0.45584248627752899</v>
      </c>
      <c r="D121" s="27">
        <f t="shared" si="125"/>
        <v>3.4669434396956618</v>
      </c>
      <c r="E121" s="27">
        <f t="shared" si="125"/>
        <v>2.784527775620802</v>
      </c>
      <c r="F121" s="27">
        <f t="shared" si="126"/>
        <v>6.2514712153164638</v>
      </c>
      <c r="L121" t="str">
        <f t="shared" si="127"/>
        <v>21 Science, research, engineering and technology professionals</v>
      </c>
      <c r="M121" s="27">
        <f t="shared" si="128"/>
        <v>1.0879577269244116</v>
      </c>
      <c r="N121" s="27">
        <f t="shared" si="128"/>
        <v>-6.0561641518008358E-2</v>
      </c>
      <c r="O121" s="27">
        <f t="shared" si="128"/>
        <v>2.2459804360227444</v>
      </c>
      <c r="P121" s="27">
        <f t="shared" si="128"/>
        <v>1.7780380582126245</v>
      </c>
      <c r="Q121" s="27">
        <f t="shared" si="129"/>
        <v>4.0240184942353689</v>
      </c>
      <c r="W121" t="str">
        <f t="shared" si="130"/>
        <v>21 Science, research, engineering and technology professionals</v>
      </c>
      <c r="X121" s="27">
        <f t="shared" si="131"/>
        <v>0.23401507070741356</v>
      </c>
      <c r="Y121" s="27">
        <f t="shared" si="131"/>
        <v>0.51640412779555422</v>
      </c>
      <c r="Z121" s="27">
        <f t="shared" si="131"/>
        <v>1.2209630036729227</v>
      </c>
      <c r="AA121" s="27">
        <f t="shared" si="131"/>
        <v>1.0064897174081633</v>
      </c>
      <c r="AB121" s="27">
        <f t="shared" si="132"/>
        <v>2.2274527210810859</v>
      </c>
    </row>
    <row r="122" spans="1:28" x14ac:dyDescent="0.2">
      <c r="A122" t="str">
        <f t="shared" si="124"/>
        <v>22 Health professionals</v>
      </c>
      <c r="B122" s="27">
        <f t="shared" si="125"/>
        <v>1.3952492099949136</v>
      </c>
      <c r="C122" s="27">
        <f t="shared" si="125"/>
        <v>-9.9032989784076264E-2</v>
      </c>
      <c r="D122" s="27">
        <f t="shared" si="125"/>
        <v>9.3371959772930779E-2</v>
      </c>
      <c r="E122" s="27">
        <f t="shared" si="125"/>
        <v>1.4255265061271576</v>
      </c>
      <c r="F122" s="27">
        <f t="shared" si="126"/>
        <v>1.5188984659000884</v>
      </c>
      <c r="L122" t="str">
        <f t="shared" si="127"/>
        <v>22 Health professionals</v>
      </c>
      <c r="M122" s="27">
        <f t="shared" si="128"/>
        <v>0.2064404504246351</v>
      </c>
      <c r="N122" s="27">
        <f t="shared" si="128"/>
        <v>0.39435507742388554</v>
      </c>
      <c r="O122" s="27">
        <f t="shared" si="128"/>
        <v>8.1700688459334092E-2</v>
      </c>
      <c r="P122" s="27">
        <f t="shared" si="128"/>
        <v>0.49694289964853722</v>
      </c>
      <c r="Q122" s="27">
        <f t="shared" si="129"/>
        <v>0.57864358810787131</v>
      </c>
      <c r="W122" t="str">
        <f t="shared" si="130"/>
        <v>22 Health professionals</v>
      </c>
      <c r="X122" s="27">
        <f t="shared" si="131"/>
        <v>1.1888087595702679</v>
      </c>
      <c r="Y122" s="27">
        <f t="shared" si="131"/>
        <v>-0.49338806720797024</v>
      </c>
      <c r="Z122" s="27">
        <f t="shared" si="131"/>
        <v>1.1671271313606013E-2</v>
      </c>
      <c r="AA122" s="27">
        <f t="shared" si="131"/>
        <v>0.92858360647863236</v>
      </c>
      <c r="AB122" s="27">
        <f t="shared" si="132"/>
        <v>0.94025487779223837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0.39301556926825398</v>
      </c>
      <c r="C123" s="27">
        <f t="shared" si="125"/>
        <v>7.2059527063473183E-2</v>
      </c>
      <c r="D123" s="27">
        <f t="shared" si="125"/>
        <v>-6.1589192649529778E-2</v>
      </c>
      <c r="E123" s="27">
        <f t="shared" si="125"/>
        <v>1.2220288323789088</v>
      </c>
      <c r="F123" s="27">
        <f t="shared" si="126"/>
        <v>1.160439639729379</v>
      </c>
      <c r="L123" t="str">
        <f t="shared" si="127"/>
        <v>23 Teaching and other educational professionals</v>
      </c>
      <c r="M123" s="27">
        <f t="shared" si="128"/>
        <v>-0.103190515800474</v>
      </c>
      <c r="N123" s="27">
        <f t="shared" si="128"/>
        <v>-0.27530930049063107</v>
      </c>
      <c r="O123" s="27">
        <f t="shared" si="128"/>
        <v>0.15864819190309953</v>
      </c>
      <c r="P123" s="27">
        <f t="shared" si="128"/>
        <v>0.37519062398547387</v>
      </c>
      <c r="Q123" s="27">
        <f t="shared" si="129"/>
        <v>0.5338388158885734</v>
      </c>
      <c r="W123" t="str">
        <f t="shared" si="130"/>
        <v>23 Teaching and other educational professionals</v>
      </c>
      <c r="X123" s="27">
        <f t="shared" si="131"/>
        <v>0.49620608506875019</v>
      </c>
      <c r="Y123" s="27">
        <f t="shared" si="131"/>
        <v>0.34736882755409226</v>
      </c>
      <c r="Z123" s="27">
        <f t="shared" si="131"/>
        <v>-0.22023738455262887</v>
      </c>
      <c r="AA123" s="27">
        <f t="shared" si="131"/>
        <v>0.84683820839342516</v>
      </c>
      <c r="AB123" s="27">
        <f t="shared" si="132"/>
        <v>0.62660082384079629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1.8923674229696239</v>
      </c>
      <c r="C124" s="27">
        <f t="shared" si="125"/>
        <v>1.2902107128845319</v>
      </c>
      <c r="D124" s="27">
        <f t="shared" si="125"/>
        <v>1.1877631963630861</v>
      </c>
      <c r="E124" s="27">
        <f t="shared" si="125"/>
        <v>2.3490978109798846</v>
      </c>
      <c r="F124" s="27">
        <f t="shared" si="126"/>
        <v>3.5368610073429707</v>
      </c>
      <c r="L124" t="str">
        <f t="shared" si="127"/>
        <v>24 Business, media and public service professionals</v>
      </c>
      <c r="M124" s="27">
        <f t="shared" si="128"/>
        <v>0.65377850837833229</v>
      </c>
      <c r="N124" s="27">
        <f t="shared" si="128"/>
        <v>0.57256322399351944</v>
      </c>
      <c r="O124" s="27">
        <f t="shared" si="128"/>
        <v>0.69808099319459416</v>
      </c>
      <c r="P124" s="27">
        <f t="shared" si="128"/>
        <v>1.0771102428724131</v>
      </c>
      <c r="Q124" s="27">
        <f t="shared" si="129"/>
        <v>1.7751912360670072</v>
      </c>
      <c r="W124" t="str">
        <f t="shared" si="130"/>
        <v>24 Business, media and public service professionals</v>
      </c>
      <c r="X124" s="27">
        <f t="shared" si="131"/>
        <v>1.2385889145912792</v>
      </c>
      <c r="Y124" s="27">
        <f t="shared" si="131"/>
        <v>0.7176474888910267</v>
      </c>
      <c r="Z124" s="27">
        <f t="shared" si="131"/>
        <v>0.48968220316850619</v>
      </c>
      <c r="AA124" s="27">
        <f t="shared" si="131"/>
        <v>1.2719875681074573</v>
      </c>
      <c r="AB124" s="27">
        <f t="shared" si="132"/>
        <v>1.7616697712759635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0.47503152234098112</v>
      </c>
      <c r="C125" s="27">
        <f t="shared" si="125"/>
        <v>0.38980146244587477</v>
      </c>
      <c r="D125" s="27">
        <f t="shared" si="125"/>
        <v>-0.23664110976204356</v>
      </c>
      <c r="E125" s="27">
        <f t="shared" si="125"/>
        <v>0.39749727281999636</v>
      </c>
      <c r="F125" s="27">
        <f t="shared" si="126"/>
        <v>0.16085616305795281</v>
      </c>
      <c r="L125" t="str">
        <f t="shared" si="127"/>
        <v>31 Science, engineering and technology associate professionals</v>
      </c>
      <c r="M125" s="27">
        <f t="shared" si="128"/>
        <v>0.44198360998549546</v>
      </c>
      <c r="N125" s="27">
        <f t="shared" si="128"/>
        <v>0.14007808126726262</v>
      </c>
      <c r="O125" s="27">
        <f t="shared" si="128"/>
        <v>-0.33571836125017329</v>
      </c>
      <c r="P125" s="27">
        <f t="shared" si="128"/>
        <v>0.13369318553265197</v>
      </c>
      <c r="Q125" s="27">
        <f t="shared" si="129"/>
        <v>-0.20202517571752132</v>
      </c>
      <c r="W125" t="str">
        <f t="shared" si="130"/>
        <v>31 Science, engineering and technology associate professionals</v>
      </c>
      <c r="X125" s="27">
        <f t="shared" si="131"/>
        <v>3.3047912355484987E-2</v>
      </c>
      <c r="Y125" s="27">
        <f t="shared" si="131"/>
        <v>0.24972338117861459</v>
      </c>
      <c r="Z125" s="27">
        <f t="shared" si="131"/>
        <v>9.9077251488132845E-2</v>
      </c>
      <c r="AA125" s="27">
        <f t="shared" si="131"/>
        <v>0.26380408728734217</v>
      </c>
      <c r="AB125" s="27">
        <f t="shared" si="132"/>
        <v>0.36288133877547502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0.36274963358927437</v>
      </c>
      <c r="C126" s="27">
        <f t="shared" si="125"/>
        <v>1.2345774163899925E-2</v>
      </c>
      <c r="D126" s="27">
        <f t="shared" si="125"/>
        <v>3.1055387521427829</v>
      </c>
      <c r="E126" s="27">
        <f t="shared" si="125"/>
        <v>1.6843419242574544</v>
      </c>
      <c r="F126" s="27">
        <f t="shared" si="126"/>
        <v>4.7898806764002373</v>
      </c>
      <c r="L126" t="str">
        <f t="shared" si="127"/>
        <v>32 Health and social care associate professionals</v>
      </c>
      <c r="M126" s="27">
        <f t="shared" si="128"/>
        <v>-7.0542247618081255E-2</v>
      </c>
      <c r="N126" s="27">
        <f t="shared" si="128"/>
        <v>0.12901044854763888</v>
      </c>
      <c r="O126" s="27">
        <f t="shared" si="128"/>
        <v>0.44086868431747561</v>
      </c>
      <c r="P126" s="27">
        <f t="shared" si="128"/>
        <v>0.27715875272989487</v>
      </c>
      <c r="Q126" s="27">
        <f t="shared" si="129"/>
        <v>0.71802743704737049</v>
      </c>
      <c r="W126" t="str">
        <f t="shared" si="130"/>
        <v>32 Health and social care associate professionals</v>
      </c>
      <c r="X126" s="27">
        <f t="shared" si="131"/>
        <v>0.43329188120735651</v>
      </c>
      <c r="Y126" s="27">
        <f t="shared" si="131"/>
        <v>-0.11666467438374095</v>
      </c>
      <c r="Z126" s="27">
        <f t="shared" si="131"/>
        <v>2.6646700678253028</v>
      </c>
      <c r="AA126" s="27">
        <f t="shared" si="131"/>
        <v>1.4071831715275547</v>
      </c>
      <c r="AB126" s="27">
        <f t="shared" si="132"/>
        <v>4.0718532393528575</v>
      </c>
    </row>
    <row r="127" spans="1:28" x14ac:dyDescent="0.2">
      <c r="A127" t="str">
        <f t="shared" si="124"/>
        <v>33 Protective service occupations</v>
      </c>
      <c r="B127" s="27">
        <f t="shared" si="125"/>
        <v>3.2969361706169265E-2</v>
      </c>
      <c r="C127" s="27">
        <f t="shared" si="125"/>
        <v>0.12506426881463417</v>
      </c>
      <c r="D127" s="27">
        <f t="shared" si="125"/>
        <v>-0.25225391565905642</v>
      </c>
      <c r="E127" s="27">
        <f t="shared" si="125"/>
        <v>0.14305864110914257</v>
      </c>
      <c r="F127" s="27">
        <f t="shared" si="126"/>
        <v>-0.10919527454991385</v>
      </c>
      <c r="L127" t="str">
        <f t="shared" si="127"/>
        <v>33 Protective service occupations</v>
      </c>
      <c r="M127" s="27">
        <f t="shared" si="128"/>
        <v>-1.8145815083002281E-2</v>
      </c>
      <c r="N127" s="27">
        <f t="shared" si="128"/>
        <v>7.7390242854332492E-2</v>
      </c>
      <c r="O127" s="27">
        <f t="shared" si="128"/>
        <v>-0.18842672760574608</v>
      </c>
      <c r="P127" s="27">
        <f t="shared" si="128"/>
        <v>3.9357895608077564E-2</v>
      </c>
      <c r="Q127" s="27">
        <f t="shared" si="129"/>
        <v>-0.14906883199766852</v>
      </c>
      <c r="W127" t="str">
        <f t="shared" si="130"/>
        <v>33 Protective service occupations</v>
      </c>
      <c r="X127" s="27">
        <f t="shared" si="131"/>
        <v>5.1115176789170935E-2</v>
      </c>
      <c r="Y127" s="27">
        <f t="shared" si="131"/>
        <v>4.7674025960298794E-2</v>
      </c>
      <c r="Z127" s="27">
        <f t="shared" si="131"/>
        <v>-6.3827188053308281E-2</v>
      </c>
      <c r="AA127" s="27">
        <f t="shared" si="131"/>
        <v>0.10370074550106456</v>
      </c>
      <c r="AB127" s="27">
        <f t="shared" si="132"/>
        <v>3.987355744775628E-2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0.26697514070536066</v>
      </c>
      <c r="C128" s="27">
        <f t="shared" si="125"/>
        <v>-0.13436386064077688</v>
      </c>
      <c r="D128" s="27">
        <f t="shared" si="125"/>
        <v>2.6387983717287788E-2</v>
      </c>
      <c r="E128" s="27">
        <f t="shared" si="125"/>
        <v>0.9762150263758258</v>
      </c>
      <c r="F128" s="27">
        <f t="shared" si="126"/>
        <v>1.0026030100931136</v>
      </c>
      <c r="L128" t="str">
        <f t="shared" si="127"/>
        <v>34 Culture, media and sports occupations</v>
      </c>
      <c r="M128" s="27">
        <f t="shared" si="128"/>
        <v>-5.4487844763388527E-2</v>
      </c>
      <c r="N128" s="27">
        <f t="shared" si="128"/>
        <v>-0.24419641730679942</v>
      </c>
      <c r="O128" s="27">
        <f t="shared" si="128"/>
        <v>-1.8732109730159596E-2</v>
      </c>
      <c r="P128" s="27">
        <f t="shared" si="128"/>
        <v>0.40415961128120292</v>
      </c>
      <c r="Q128" s="27">
        <f t="shared" si="129"/>
        <v>0.38542750155104333</v>
      </c>
      <c r="W128" t="str">
        <f t="shared" si="130"/>
        <v>34 Culture, media and sports occupations</v>
      </c>
      <c r="X128" s="27">
        <f t="shared" si="131"/>
        <v>0.32146298546874519</v>
      </c>
      <c r="Y128" s="27">
        <f t="shared" si="131"/>
        <v>0.10983255666602165</v>
      </c>
      <c r="Z128" s="27">
        <f t="shared" si="131"/>
        <v>4.5120093447448273E-2</v>
      </c>
      <c r="AA128" s="27">
        <f t="shared" si="131"/>
        <v>0.57205541509461</v>
      </c>
      <c r="AB128" s="27">
        <f t="shared" si="132"/>
        <v>0.61717550854205827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0.87768115356162291</v>
      </c>
      <c r="C129" s="27">
        <f t="shared" si="125"/>
        <v>0.61340515069280244</v>
      </c>
      <c r="D129" s="27">
        <f t="shared" si="125"/>
        <v>0.43100092839192961</v>
      </c>
      <c r="E129" s="27">
        <f t="shared" si="125"/>
        <v>1.1397882088258449</v>
      </c>
      <c r="F129" s="27">
        <f t="shared" si="126"/>
        <v>1.5707891372177745</v>
      </c>
      <c r="L129" t="str">
        <f t="shared" si="127"/>
        <v>35 Business and public service associate professionals</v>
      </c>
      <c r="M129" s="27">
        <f t="shared" si="128"/>
        <v>0.20674833671700821</v>
      </c>
      <c r="N129" s="27">
        <f t="shared" si="128"/>
        <v>0.31530659863257426</v>
      </c>
      <c r="O129" s="27">
        <f t="shared" si="128"/>
        <v>6.7105852001682287E-2</v>
      </c>
      <c r="P129" s="27">
        <f t="shared" si="128"/>
        <v>0.23867255450218572</v>
      </c>
      <c r="Q129" s="27">
        <f t="shared" si="129"/>
        <v>0.30577840650386801</v>
      </c>
      <c r="W129" t="str">
        <f t="shared" si="130"/>
        <v>35 Business and public service associate professionals</v>
      </c>
      <c r="X129" s="27">
        <f t="shared" si="131"/>
        <v>0.67093281684461292</v>
      </c>
      <c r="Y129" s="27">
        <f t="shared" si="131"/>
        <v>0.29809855206023972</v>
      </c>
      <c r="Z129" s="27">
        <f t="shared" si="131"/>
        <v>0.36389507639022511</v>
      </c>
      <c r="AA129" s="27">
        <f t="shared" si="131"/>
        <v>0.90111565432365737</v>
      </c>
      <c r="AB129" s="27">
        <f t="shared" si="132"/>
        <v>1.2650107307138825</v>
      </c>
    </row>
    <row r="130" spans="1:28" x14ac:dyDescent="0.2">
      <c r="A130" t="str">
        <f t="shared" si="124"/>
        <v>41 Administrative occupations</v>
      </c>
      <c r="B130" s="27">
        <f t="shared" si="125"/>
        <v>-0.41381671187064839</v>
      </c>
      <c r="C130" s="27">
        <f t="shared" si="125"/>
        <v>0.7833971672251927</v>
      </c>
      <c r="D130" s="27">
        <f t="shared" si="125"/>
        <v>0.7576852734009627</v>
      </c>
      <c r="E130" s="27">
        <f t="shared" si="125"/>
        <v>1.7027590107364432E-2</v>
      </c>
      <c r="F130" s="27">
        <f t="shared" si="126"/>
        <v>0.77471286350832713</v>
      </c>
      <c r="L130" t="str">
        <f t="shared" si="127"/>
        <v>41 Administrative occupations</v>
      </c>
      <c r="M130" s="27">
        <f t="shared" si="128"/>
        <v>-0.4956298025929895</v>
      </c>
      <c r="N130" s="27">
        <f t="shared" si="128"/>
        <v>0.86257926810550778</v>
      </c>
      <c r="O130" s="27">
        <f t="shared" si="128"/>
        <v>0.39135106622243487</v>
      </c>
      <c r="P130" s="27">
        <f t="shared" si="128"/>
        <v>0.64312006157628332</v>
      </c>
      <c r="Q130" s="27">
        <f t="shared" si="129"/>
        <v>1.0344711277987182</v>
      </c>
      <c r="W130" t="str">
        <f t="shared" si="130"/>
        <v>41 Administrative occupations</v>
      </c>
      <c r="X130" s="27">
        <f t="shared" si="131"/>
        <v>8.1813090722334891E-2</v>
      </c>
      <c r="Y130" s="27">
        <f t="shared" si="131"/>
        <v>-7.9182100880286654E-2</v>
      </c>
      <c r="Z130" s="27">
        <f t="shared" si="131"/>
        <v>0.36633420717848075</v>
      </c>
      <c r="AA130" s="27">
        <f t="shared" si="131"/>
        <v>-0.62609247146886915</v>
      </c>
      <c r="AB130" s="27">
        <f t="shared" si="132"/>
        <v>-0.2597582642903884</v>
      </c>
    </row>
    <row r="131" spans="1:28" x14ac:dyDescent="0.2">
      <c r="A131" t="str">
        <f t="shared" si="124"/>
        <v>42 Secretarial and related occupations</v>
      </c>
      <c r="B131" s="27">
        <f t="shared" si="125"/>
        <v>-0.42483712424828823</v>
      </c>
      <c r="C131" s="27">
        <f t="shared" si="125"/>
        <v>-0.18458459569151575</v>
      </c>
      <c r="D131" s="27">
        <f t="shared" si="125"/>
        <v>-0.23101107194578585</v>
      </c>
      <c r="E131" s="27">
        <f t="shared" si="125"/>
        <v>-0.52497314260207606</v>
      </c>
      <c r="F131" s="27">
        <f t="shared" si="126"/>
        <v>-0.75598421454786191</v>
      </c>
      <c r="L131" t="str">
        <f t="shared" si="127"/>
        <v>42 Secretarial and related occupations</v>
      </c>
      <c r="M131" s="27">
        <f t="shared" si="128"/>
        <v>-0.12641324552505334</v>
      </c>
      <c r="N131" s="27">
        <f t="shared" si="128"/>
        <v>-3.4748344291803679E-2</v>
      </c>
      <c r="O131" s="27">
        <f t="shared" si="128"/>
        <v>8.7189575667550034E-3</v>
      </c>
      <c r="P131" s="27">
        <f t="shared" si="128"/>
        <v>0.10192120945410632</v>
      </c>
      <c r="Q131" s="27">
        <f t="shared" si="129"/>
        <v>0.11064016702086132</v>
      </c>
      <c r="W131" t="str">
        <f t="shared" si="130"/>
        <v>42 Secretarial and related occupations</v>
      </c>
      <c r="X131" s="27">
        <f t="shared" si="131"/>
        <v>-0.29842387872323606</v>
      </c>
      <c r="Y131" s="27">
        <f t="shared" si="131"/>
        <v>-0.14983625139971224</v>
      </c>
      <c r="Z131" s="27">
        <f t="shared" si="131"/>
        <v>-0.23973002951254063</v>
      </c>
      <c r="AA131" s="27">
        <f t="shared" si="131"/>
        <v>-0.62689435205618249</v>
      </c>
      <c r="AB131" s="27">
        <f t="shared" si="132"/>
        <v>-0.86662438156872312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-0.2988197035991238</v>
      </c>
      <c r="C132" s="27">
        <f t="shared" si="125"/>
        <v>0.41858198359915377</v>
      </c>
      <c r="D132" s="27">
        <f t="shared" si="125"/>
        <v>-0.20466581318842803</v>
      </c>
      <c r="E132" s="27">
        <f t="shared" si="125"/>
        <v>0.33289652186902696</v>
      </c>
      <c r="F132" s="27">
        <f t="shared" si="126"/>
        <v>0.12823070868059894</v>
      </c>
      <c r="L132" t="str">
        <f t="shared" si="127"/>
        <v>51 Skilled agricultural and related trades</v>
      </c>
      <c r="M132" s="27">
        <f t="shared" si="128"/>
        <v>-0.40433754069219852</v>
      </c>
      <c r="N132" s="27">
        <f t="shared" si="128"/>
        <v>0.36678568805372347</v>
      </c>
      <c r="O132" s="27">
        <f t="shared" si="128"/>
        <v>-0.12475510634519082</v>
      </c>
      <c r="P132" s="27">
        <f t="shared" si="128"/>
        <v>0.15967022518726459</v>
      </c>
      <c r="Q132" s="27">
        <f t="shared" si="129"/>
        <v>3.4915118842073767E-2</v>
      </c>
      <c r="W132" t="str">
        <f t="shared" si="130"/>
        <v>51 Skilled agricultural and related trades</v>
      </c>
      <c r="X132" s="27">
        <f t="shared" si="131"/>
        <v>0.10551783709306023</v>
      </c>
      <c r="Y132" s="27">
        <f t="shared" si="131"/>
        <v>5.1796295545433524E-2</v>
      </c>
      <c r="Z132" s="27">
        <f t="shared" si="131"/>
        <v>-7.9910706843233648E-2</v>
      </c>
      <c r="AA132" s="27">
        <f t="shared" si="131"/>
        <v>0.17322629668175638</v>
      </c>
      <c r="AB132" s="27">
        <f t="shared" si="132"/>
        <v>9.3315589838522728E-2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-0.43859384696201076</v>
      </c>
      <c r="C133" s="27">
        <f t="shared" si="125"/>
        <v>-1.0502747277349425</v>
      </c>
      <c r="D133" s="27">
        <f t="shared" si="125"/>
        <v>-8.2235453116643598E-2</v>
      </c>
      <c r="E133" s="27">
        <f t="shared" si="125"/>
        <v>-0.36026840514078629</v>
      </c>
      <c r="F133" s="27">
        <f t="shared" si="126"/>
        <v>-0.44250385825742988</v>
      </c>
      <c r="L133" t="str">
        <f t="shared" si="127"/>
        <v>52 Skilled metal, electrical and electronic trades</v>
      </c>
      <c r="M133" s="27">
        <f t="shared" si="128"/>
        <v>-0.54707166280486597</v>
      </c>
      <c r="N133" s="27">
        <f t="shared" si="128"/>
        <v>-0.98438843750866667</v>
      </c>
      <c r="O133" s="27">
        <f t="shared" si="128"/>
        <v>-0.2474237337187315</v>
      </c>
      <c r="P133" s="27">
        <f t="shared" si="128"/>
        <v>-0.51324664067132098</v>
      </c>
      <c r="Q133" s="27">
        <f t="shared" si="129"/>
        <v>-0.76067037439005247</v>
      </c>
      <c r="W133" t="str">
        <f t="shared" si="130"/>
        <v>52 Skilled metal, electrical and electronic trades</v>
      </c>
      <c r="X133" s="27">
        <f t="shared" si="131"/>
        <v>0.10847781584283664</v>
      </c>
      <c r="Y133" s="27">
        <f t="shared" si="131"/>
        <v>-6.5886290226249339E-2</v>
      </c>
      <c r="Z133" s="27">
        <f t="shared" si="131"/>
        <v>0.16518828060205384</v>
      </c>
      <c r="AA133" s="27">
        <f t="shared" si="131"/>
        <v>0.15297823553056861</v>
      </c>
      <c r="AB133" s="27">
        <f t="shared" si="132"/>
        <v>0.31816651613262248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-5.9843279837323848E-5</v>
      </c>
      <c r="C134" s="27">
        <f t="shared" si="125"/>
        <v>-2.1537056160934291</v>
      </c>
      <c r="D134" s="27">
        <f t="shared" si="125"/>
        <v>0.25702608414781736</v>
      </c>
      <c r="E134" s="27">
        <f t="shared" si="125"/>
        <v>-0.38627025303840412</v>
      </c>
      <c r="F134" s="27">
        <f t="shared" si="126"/>
        <v>-0.12924416889058676</v>
      </c>
      <c r="L134" t="str">
        <f t="shared" si="127"/>
        <v>53 Skilled construction and building trades</v>
      </c>
      <c r="M134" s="27">
        <f t="shared" si="128"/>
        <v>-3.20899549799325E-2</v>
      </c>
      <c r="N134" s="27">
        <f t="shared" si="128"/>
        <v>-2.1864412794391139</v>
      </c>
      <c r="O134" s="27">
        <f t="shared" si="128"/>
        <v>0.33331626485308874</v>
      </c>
      <c r="P134" s="27">
        <f t="shared" si="128"/>
        <v>-0.39574365211584883</v>
      </c>
      <c r="Q134" s="27">
        <f t="shared" si="129"/>
        <v>-6.2427387262760092E-2</v>
      </c>
      <c r="W134" t="str">
        <f t="shared" si="130"/>
        <v>53 Skilled construction and building trades</v>
      </c>
      <c r="X134" s="27">
        <f t="shared" si="131"/>
        <v>3.2030111700083186E-2</v>
      </c>
      <c r="Y134" s="27">
        <f t="shared" si="131"/>
        <v>3.2735663345685784E-2</v>
      </c>
      <c r="Z134" s="27">
        <f t="shared" si="131"/>
        <v>-7.6290180705291366E-2</v>
      </c>
      <c r="AA134" s="27">
        <f t="shared" si="131"/>
        <v>9.4733990774574783E-3</v>
      </c>
      <c r="AB134" s="27">
        <f t="shared" si="132"/>
        <v>-6.6816781627833888E-2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-0.22102073688660173</v>
      </c>
      <c r="C135" s="27">
        <f t="shared" si="125"/>
        <v>-0.19858525262636206</v>
      </c>
      <c r="D135" s="27">
        <f t="shared" si="125"/>
        <v>0.55633077530358843</v>
      </c>
      <c r="E135" s="27">
        <f t="shared" si="125"/>
        <v>6.9865264174048924E-2</v>
      </c>
      <c r="F135" s="27">
        <f t="shared" si="126"/>
        <v>0.62619603947763736</v>
      </c>
      <c r="L135" t="str">
        <f t="shared" si="127"/>
        <v>54 Textiles, printing and other skilled trades</v>
      </c>
      <c r="M135" s="27">
        <f t="shared" si="128"/>
        <v>-0.19672784911888286</v>
      </c>
      <c r="N135" s="27">
        <f t="shared" si="128"/>
        <v>-0.35800581809063692</v>
      </c>
      <c r="O135" s="27">
        <f t="shared" si="128"/>
        <v>0.2893463056936878</v>
      </c>
      <c r="P135" s="27">
        <f t="shared" si="128"/>
        <v>1.4946290182480393E-2</v>
      </c>
      <c r="Q135" s="27">
        <f t="shared" si="129"/>
        <v>0.30429259587616819</v>
      </c>
      <c r="W135" t="str">
        <f t="shared" si="130"/>
        <v>54 Textiles, printing and other skilled trades</v>
      </c>
      <c r="X135" s="27">
        <f t="shared" si="131"/>
        <v>-2.4292887767709992E-2</v>
      </c>
      <c r="Y135" s="27">
        <f t="shared" si="131"/>
        <v>0.15942056546427219</v>
      </c>
      <c r="Z135" s="27">
        <f t="shared" si="131"/>
        <v>0.26698446960989752</v>
      </c>
      <c r="AA135" s="27">
        <f t="shared" si="131"/>
        <v>5.4918973991568976E-2</v>
      </c>
      <c r="AB135" s="27">
        <f t="shared" si="132"/>
        <v>0.3219034436014665</v>
      </c>
    </row>
    <row r="136" spans="1:28" x14ac:dyDescent="0.2">
      <c r="A136" t="str">
        <f t="shared" si="124"/>
        <v>61 Caring personal service occupations</v>
      </c>
      <c r="B136" s="27">
        <f t="shared" si="125"/>
        <v>-0.40737707403627255</v>
      </c>
      <c r="C136" s="27">
        <f t="shared" si="125"/>
        <v>-1.0365402693225469</v>
      </c>
      <c r="D136" s="27">
        <f t="shared" si="125"/>
        <v>0.75837802511266972</v>
      </c>
      <c r="E136" s="27">
        <f t="shared" si="125"/>
        <v>1.5918785909615956</v>
      </c>
      <c r="F136" s="27">
        <f t="shared" si="126"/>
        <v>2.3502566160742653</v>
      </c>
      <c r="L136" t="str">
        <f t="shared" si="127"/>
        <v>61 Caring personal service occupations</v>
      </c>
      <c r="M136" s="27">
        <f t="shared" si="128"/>
        <v>-0.13912412968435395</v>
      </c>
      <c r="N136" s="27">
        <f t="shared" si="128"/>
        <v>-2.9642438451084274E-2</v>
      </c>
      <c r="O136" s="27">
        <f t="shared" si="128"/>
        <v>0.44596932949844326</v>
      </c>
      <c r="P136" s="27">
        <f t="shared" si="128"/>
        <v>0.45707060479269046</v>
      </c>
      <c r="Q136" s="27">
        <f t="shared" si="129"/>
        <v>0.90303993429113372</v>
      </c>
      <c r="W136" t="str">
        <f t="shared" si="130"/>
        <v>61 Caring personal service occupations</v>
      </c>
      <c r="X136" s="27">
        <f t="shared" si="131"/>
        <v>-0.26825294435194635</v>
      </c>
      <c r="Y136" s="27">
        <f t="shared" si="131"/>
        <v>-1.0068978308714591</v>
      </c>
      <c r="Z136" s="27">
        <f t="shared" si="131"/>
        <v>0.31240869561424844</v>
      </c>
      <c r="AA136" s="27">
        <f t="shared" si="131"/>
        <v>1.134807986168898</v>
      </c>
      <c r="AB136" s="27">
        <f t="shared" si="132"/>
        <v>1.4472166817831464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0.82932230654028505</v>
      </c>
      <c r="C137" s="27">
        <f t="shared" si="125"/>
        <v>-0.91009831607339553</v>
      </c>
      <c r="D137" s="27">
        <f t="shared" si="125"/>
        <v>0.18235685366482901</v>
      </c>
      <c r="E137" s="27">
        <f t="shared" si="125"/>
        <v>0.70006309789079335</v>
      </c>
      <c r="F137" s="27">
        <f t="shared" si="126"/>
        <v>0.88241995155562236</v>
      </c>
      <c r="L137" t="str">
        <f t="shared" si="127"/>
        <v>62 Leisure, travel and related personal service occupations</v>
      </c>
      <c r="M137" s="27">
        <f t="shared" si="128"/>
        <v>0.28170578338801588</v>
      </c>
      <c r="N137" s="27">
        <f t="shared" si="128"/>
        <v>-4.5209593819153904E-2</v>
      </c>
      <c r="O137" s="27">
        <f t="shared" si="128"/>
        <v>7.975157127778143E-2</v>
      </c>
      <c r="P137" s="27">
        <f t="shared" si="128"/>
        <v>0.31781038460752109</v>
      </c>
      <c r="Q137" s="27">
        <f t="shared" si="129"/>
        <v>0.39756195588530252</v>
      </c>
      <c r="W137" t="str">
        <f t="shared" si="130"/>
        <v>62 Leisure, travel and related personal service occupations</v>
      </c>
      <c r="X137" s="27">
        <f t="shared" si="131"/>
        <v>0.54761652315226872</v>
      </c>
      <c r="Y137" s="27">
        <f t="shared" si="131"/>
        <v>-0.86488872225423918</v>
      </c>
      <c r="Z137" s="27">
        <f t="shared" si="131"/>
        <v>0.1026052823870387</v>
      </c>
      <c r="AA137" s="27">
        <f t="shared" si="131"/>
        <v>0.38225271328327892</v>
      </c>
      <c r="AB137" s="27">
        <f t="shared" si="132"/>
        <v>0.48485799567031762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-4.0848485448105848E-2</v>
      </c>
      <c r="C138" s="27">
        <f t="shared" si="125"/>
        <v>6.8799293253599042E-2</v>
      </c>
      <c r="D138" s="27">
        <f t="shared" si="125"/>
        <v>-9.4293257419467424E-2</v>
      </c>
      <c r="E138" s="27">
        <f t="shared" si="125"/>
        <v>1.1562807515468704E-2</v>
      </c>
      <c r="F138" s="27">
        <f t="shared" si="126"/>
        <v>-8.2730449903998721E-2</v>
      </c>
      <c r="L138" t="str">
        <f t="shared" si="127"/>
        <v>63 Community and civil enforcement occupations</v>
      </c>
      <c r="M138" s="27">
        <f t="shared" si="128"/>
        <v>-5.1912593271272886E-2</v>
      </c>
      <c r="N138" s="27">
        <f t="shared" si="128"/>
        <v>7.558840379801722E-2</v>
      </c>
      <c r="O138" s="27">
        <f t="shared" si="128"/>
        <v>-0.10811612053891131</v>
      </c>
      <c r="P138" s="27">
        <f t="shared" si="128"/>
        <v>1.2573175501937497E-2</v>
      </c>
      <c r="Q138" s="27">
        <f t="shared" si="129"/>
        <v>-9.5542945036973817E-2</v>
      </c>
      <c r="W138" t="str">
        <f t="shared" si="130"/>
        <v>63 Community and civil enforcement occupations</v>
      </c>
      <c r="X138" s="27">
        <f t="shared" si="131"/>
        <v>1.1064107823167316E-2</v>
      </c>
      <c r="Y138" s="27">
        <f t="shared" si="131"/>
        <v>-6.7891105444181366E-3</v>
      </c>
      <c r="Z138" s="27">
        <f t="shared" si="131"/>
        <v>1.3822863119443835E-2</v>
      </c>
      <c r="AA138" s="27">
        <f t="shared" si="131"/>
        <v>-1.010367986468752E-3</v>
      </c>
      <c r="AB138" s="27">
        <f t="shared" si="132"/>
        <v>1.2812495132975082E-2</v>
      </c>
    </row>
    <row r="139" spans="1:28" x14ac:dyDescent="0.2">
      <c r="A139" t="str">
        <f t="shared" si="124"/>
        <v>71 Sales occupations</v>
      </c>
      <c r="B139" s="27">
        <f t="shared" si="125"/>
        <v>-0.8635043573657164</v>
      </c>
      <c r="C139" s="27">
        <f t="shared" si="125"/>
        <v>-4.8974018924276663E-2</v>
      </c>
      <c r="D139" s="27">
        <f t="shared" si="125"/>
        <v>0.15900553109710103</v>
      </c>
      <c r="E139" s="27">
        <f t="shared" si="125"/>
        <v>-0.23393583035073462</v>
      </c>
      <c r="F139" s="27">
        <f t="shared" si="126"/>
        <v>-7.4930299253633592E-2</v>
      </c>
      <c r="L139" t="str">
        <f t="shared" si="127"/>
        <v>71 Sales occupations</v>
      </c>
      <c r="M139" s="27">
        <f t="shared" si="128"/>
        <v>-9.5827237916630281E-2</v>
      </c>
      <c r="N139" s="27">
        <f t="shared" si="128"/>
        <v>2.2060154849020464E-2</v>
      </c>
      <c r="O139" s="27">
        <f t="shared" si="128"/>
        <v>7.5017450543228392E-2</v>
      </c>
      <c r="P139" s="27">
        <f t="shared" si="128"/>
        <v>0.11472361178040202</v>
      </c>
      <c r="Q139" s="27">
        <f t="shared" si="129"/>
        <v>0.18974106232363042</v>
      </c>
      <c r="W139" t="str">
        <f t="shared" si="130"/>
        <v>71 Sales occupations</v>
      </c>
      <c r="X139" s="27">
        <f t="shared" si="131"/>
        <v>-0.76767711944906303</v>
      </c>
      <c r="Y139" s="27">
        <f t="shared" si="131"/>
        <v>-7.1034173773274034E-2</v>
      </c>
      <c r="Z139" s="27">
        <f t="shared" si="131"/>
        <v>8.3988080553842437E-2</v>
      </c>
      <c r="AA139" s="27">
        <f t="shared" si="131"/>
        <v>-0.34865944213108158</v>
      </c>
      <c r="AB139" s="27">
        <f t="shared" si="132"/>
        <v>-0.26467136157723914</v>
      </c>
    </row>
    <row r="140" spans="1:28" x14ac:dyDescent="0.2">
      <c r="A140" t="str">
        <f t="shared" si="124"/>
        <v>72 Customer service occupations</v>
      </c>
      <c r="B140" s="27">
        <f t="shared" si="125"/>
        <v>0.38543262598607342</v>
      </c>
      <c r="C140" s="27">
        <f t="shared" si="125"/>
        <v>0.1104149433247521</v>
      </c>
      <c r="D140" s="27">
        <f t="shared" si="125"/>
        <v>0.59629953917800904</v>
      </c>
      <c r="E140" s="27">
        <f t="shared" si="125"/>
        <v>0.76770172501451217</v>
      </c>
      <c r="F140" s="27">
        <f t="shared" si="126"/>
        <v>1.3640012641925212</v>
      </c>
      <c r="L140" t="str">
        <f t="shared" si="127"/>
        <v>72 Customer service occupations</v>
      </c>
      <c r="M140" s="27">
        <f t="shared" si="128"/>
        <v>-0.10313850444866235</v>
      </c>
      <c r="N140" s="27">
        <f t="shared" si="128"/>
        <v>0.20035794362023651</v>
      </c>
      <c r="O140" s="27">
        <f t="shared" si="128"/>
        <v>0.4405367402356859</v>
      </c>
      <c r="P140" s="27">
        <f t="shared" si="128"/>
        <v>0.46255365277154858</v>
      </c>
      <c r="Q140" s="27">
        <f t="shared" si="129"/>
        <v>0.90309039300723448</v>
      </c>
      <c r="W140" t="str">
        <f t="shared" si="130"/>
        <v>72 Customer service occupations</v>
      </c>
      <c r="X140" s="27">
        <f t="shared" si="131"/>
        <v>0.48857113043473399</v>
      </c>
      <c r="Y140" s="27">
        <f t="shared" si="131"/>
        <v>-8.9943000295481745E-2</v>
      </c>
      <c r="Z140" s="27">
        <f t="shared" si="131"/>
        <v>0.15576279894231781</v>
      </c>
      <c r="AA140" s="27">
        <f t="shared" si="131"/>
        <v>0.30514807224297069</v>
      </c>
      <c r="AB140" s="27">
        <f t="shared" si="132"/>
        <v>0.46091087118528851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-0.72831359348643243</v>
      </c>
      <c r="C141" s="27">
        <f t="shared" si="125"/>
        <v>-0.76158936906159891</v>
      </c>
      <c r="D141" s="27">
        <f t="shared" si="125"/>
        <v>0.34441320643822504</v>
      </c>
      <c r="E141" s="27">
        <f t="shared" si="125"/>
        <v>-0.26236255154536536</v>
      </c>
      <c r="F141" s="27">
        <f t="shared" si="126"/>
        <v>8.2050654892859676E-2</v>
      </c>
      <c r="L141" t="str">
        <f t="shared" si="127"/>
        <v>81 Process, plant and machine operatives</v>
      </c>
      <c r="M141" s="27">
        <f t="shared" si="128"/>
        <v>-0.75403536383898206</v>
      </c>
      <c r="N141" s="27">
        <f t="shared" si="128"/>
        <v>-0.55800500317007096</v>
      </c>
      <c r="O141" s="27">
        <f t="shared" si="128"/>
        <v>8.6143272844978469E-3</v>
      </c>
      <c r="P141" s="27">
        <f t="shared" si="128"/>
        <v>-0.50406519050174747</v>
      </c>
      <c r="Q141" s="27">
        <f t="shared" si="129"/>
        <v>-0.49545086321724963</v>
      </c>
      <c r="W141" t="str">
        <f t="shared" si="130"/>
        <v>81 Process, plant and machine operatives</v>
      </c>
      <c r="X141" s="27">
        <f t="shared" si="131"/>
        <v>2.5721770352562734E-2</v>
      </c>
      <c r="Y141" s="27">
        <f t="shared" si="131"/>
        <v>-0.20358436589152973</v>
      </c>
      <c r="Z141" s="27">
        <f t="shared" si="131"/>
        <v>0.33579887915371298</v>
      </c>
      <c r="AA141" s="27">
        <f t="shared" si="131"/>
        <v>0.24170263895638255</v>
      </c>
      <c r="AB141" s="27">
        <f t="shared" si="132"/>
        <v>0.57750151811009554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0.12830397842819163</v>
      </c>
      <c r="C142" s="27">
        <f t="shared" si="125"/>
        <v>-0.75229459619144112</v>
      </c>
      <c r="D142" s="27">
        <f t="shared" si="125"/>
        <v>0.13412509379667181</v>
      </c>
      <c r="E142" s="27">
        <f t="shared" si="125"/>
        <v>0.2190872512708042</v>
      </c>
      <c r="F142" s="27">
        <f t="shared" si="126"/>
        <v>0.35321234506747601</v>
      </c>
      <c r="L142" t="str">
        <f t="shared" si="127"/>
        <v>82 Transport and mobile machine drivers and operatives</v>
      </c>
      <c r="M142" s="27">
        <f t="shared" si="128"/>
        <v>7.5902395779902321E-2</v>
      </c>
      <c r="N142" s="27">
        <f t="shared" si="128"/>
        <v>-0.6754692266058715</v>
      </c>
      <c r="O142" s="27">
        <f t="shared" si="128"/>
        <v>-8.4467729870514319E-3</v>
      </c>
      <c r="P142" s="27">
        <f t="shared" si="128"/>
        <v>0.12119393914113896</v>
      </c>
      <c r="Q142" s="27">
        <f t="shared" si="129"/>
        <v>0.11274716615408753</v>
      </c>
      <c r="W142" t="str">
        <f t="shared" si="130"/>
        <v>82 Transport and mobile machine drivers and operatives</v>
      </c>
      <c r="X142" s="27">
        <f t="shared" si="131"/>
        <v>5.2401582648287204E-2</v>
      </c>
      <c r="Y142" s="27">
        <f t="shared" si="131"/>
        <v>-7.6825369585566294E-2</v>
      </c>
      <c r="Z142" s="27">
        <f t="shared" si="131"/>
        <v>0.14257186678371037</v>
      </c>
      <c r="AA142" s="27">
        <f t="shared" si="131"/>
        <v>9.7893312129676557E-2</v>
      </c>
      <c r="AB142" s="27">
        <f t="shared" si="132"/>
        <v>0.24046517891338692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-0.77460099619008727</v>
      </c>
      <c r="C143" s="27">
        <f t="shared" si="125"/>
        <v>-0.52445183452701638</v>
      </c>
      <c r="D143" s="27">
        <f t="shared" si="125"/>
        <v>3.9361664730511583</v>
      </c>
      <c r="E143" s="27">
        <f t="shared" si="125"/>
        <v>1.3522267974093989</v>
      </c>
      <c r="F143" s="27">
        <f t="shared" si="126"/>
        <v>5.2883932704605572</v>
      </c>
      <c r="L143" t="str">
        <f t="shared" si="127"/>
        <v>91 Elementary trades and related occupations</v>
      </c>
      <c r="M143" s="27">
        <f t="shared" si="128"/>
        <v>-0.54827376864712951</v>
      </c>
      <c r="N143" s="27">
        <f t="shared" si="128"/>
        <v>-0.34374816249146889</v>
      </c>
      <c r="O143" s="27">
        <f t="shared" si="128"/>
        <v>1.1558917029353126</v>
      </c>
      <c r="P143" s="27">
        <f t="shared" si="128"/>
        <v>0.53886070480625392</v>
      </c>
      <c r="Q143" s="27">
        <f t="shared" si="129"/>
        <v>1.6947524077415665</v>
      </c>
      <c r="W143" t="str">
        <f t="shared" si="130"/>
        <v>91 Elementary trades and related occupations</v>
      </c>
      <c r="X143" s="27">
        <f t="shared" si="131"/>
        <v>-0.22632722754295309</v>
      </c>
      <c r="Y143" s="27">
        <f t="shared" si="131"/>
        <v>-0.18070367203554416</v>
      </c>
      <c r="Z143" s="27">
        <f t="shared" si="131"/>
        <v>2.7802747701158417</v>
      </c>
      <c r="AA143" s="27">
        <f t="shared" si="131"/>
        <v>0.81336609260314496</v>
      </c>
      <c r="AB143" s="27">
        <f t="shared" si="132"/>
        <v>3.5936408627189866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1.4342620444073013</v>
      </c>
      <c r="C144" s="27">
        <f t="shared" si="125"/>
        <v>-1.8780036053476472</v>
      </c>
      <c r="D144" s="27">
        <f t="shared" si="125"/>
        <v>-1.5568784844183057</v>
      </c>
      <c r="E144" s="27">
        <f t="shared" si="125"/>
        <v>-1.0408997799092354</v>
      </c>
      <c r="F144" s="27">
        <f t="shared" si="126"/>
        <v>-2.5977782643275411</v>
      </c>
      <c r="L144" t="str">
        <f t="shared" si="127"/>
        <v>92 Elementary administration and service occupations</v>
      </c>
      <c r="M144" s="27">
        <f t="shared" si="128"/>
        <v>-0.80230753699087209</v>
      </c>
      <c r="N144" s="27">
        <f t="shared" si="128"/>
        <v>0.17877480542220248</v>
      </c>
      <c r="O144" s="27">
        <f t="shared" si="128"/>
        <v>9.6285190514835861E-2</v>
      </c>
      <c r="P144" s="27">
        <f t="shared" si="128"/>
        <v>-0.70611220021691423</v>
      </c>
      <c r="Q144" s="27">
        <f t="shared" si="129"/>
        <v>-0.60982700970207837</v>
      </c>
      <c r="W144" t="str">
        <f t="shared" si="130"/>
        <v>92 Elementary administration and service occupations</v>
      </c>
      <c r="X144" s="27">
        <f t="shared" si="131"/>
        <v>2.2365695813981734</v>
      </c>
      <c r="Y144" s="27">
        <f t="shared" si="131"/>
        <v>-2.0567784107698781</v>
      </c>
      <c r="Z144" s="27">
        <f t="shared" si="131"/>
        <v>-1.6531636749330758</v>
      </c>
      <c r="AA144" s="27">
        <f t="shared" si="131"/>
        <v>-0.33478757969236561</v>
      </c>
      <c r="AB144" s="27">
        <f t="shared" si="132"/>
        <v>-1.9879512546254414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9.3990000000001146</v>
      </c>
      <c r="C146" s="29">
        <f t="shared" ref="C146" si="133">D35-C35</f>
        <v>-4.6490000000002283</v>
      </c>
      <c r="D146" s="29">
        <f>E35-D35</f>
        <v>12.622000000000014</v>
      </c>
      <c r="E146" s="29">
        <f>F35-E35</f>
        <v>18.152000000000157</v>
      </c>
      <c r="F146" s="29">
        <f t="shared" ref="F146" si="134">F35-D35</f>
        <v>30.774000000000171</v>
      </c>
      <c r="L146" s="24" t="str">
        <f>L35</f>
        <v>All occupations</v>
      </c>
      <c r="M146" s="29">
        <f>N35-M35</f>
        <v>0.6282420606898711</v>
      </c>
      <c r="N146" s="29">
        <f t="shared" ref="N146" si="135">O35-N35</f>
        <v>-2.6267933699151627</v>
      </c>
      <c r="O146" s="29">
        <f>P35-O35</f>
        <v>5.4992696083001533</v>
      </c>
      <c r="P146" s="29">
        <f>Q35-P35</f>
        <v>7.7445063546579433</v>
      </c>
      <c r="Q146" s="29">
        <f t="shared" ref="Q146" si="136">Q35-O35</f>
        <v>13.243775962958097</v>
      </c>
      <c r="W146" s="24" t="str">
        <f>W35</f>
        <v>All occupations</v>
      </c>
      <c r="X146" s="29">
        <f>Y35-X35</f>
        <v>8.7707579393101582</v>
      </c>
      <c r="Y146" s="29">
        <f t="shared" ref="Y146" si="137">Z35-Y35</f>
        <v>-2.0222066300849804</v>
      </c>
      <c r="Z146" s="29">
        <f>AA35-Z35</f>
        <v>7.1227303916998039</v>
      </c>
      <c r="AA146" s="29">
        <f>AB35-AA35</f>
        <v>10.407493645342299</v>
      </c>
      <c r="AB146" s="29">
        <f t="shared" ref="AB146" si="138">AB35-Z35</f>
        <v>17.530224037042103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15.259902304173542</v>
      </c>
      <c r="C153" s="11">
        <f t="shared" ref="C153:F153" si="143">C8</f>
        <v>18.113430873465543</v>
      </c>
      <c r="D153" s="11">
        <f t="shared" si="143"/>
        <v>18.791905497568102</v>
      </c>
      <c r="E153" s="11">
        <f t="shared" si="143"/>
        <v>17.223992834116014</v>
      </c>
      <c r="F153" s="11">
        <f t="shared" si="143"/>
        <v>18.953810940712415</v>
      </c>
      <c r="H153" s="40">
        <f>IF(D$151-B$151 &lt;&gt; 0,(EXP(LN(D153/B153)/(D$151-B$151))-1)*100,0)</f>
        <v>4.2518602801734806</v>
      </c>
      <c r="I153" s="40">
        <f>IF(F$151-D$151 &lt;&gt; 0,(EXP(LN(F153/D153)/(F$151-D$151))-1)*100,0)</f>
        <v>5.7208343610448686E-2</v>
      </c>
      <c r="L153" s="10" t="str">
        <f>L8</f>
        <v>11 Corporate managers and directors</v>
      </c>
      <c r="M153" s="11">
        <f>M8</f>
        <v>10.909071636705974</v>
      </c>
      <c r="N153" s="11">
        <f t="shared" ref="N153:Q153" si="144">N8</f>
        <v>12.284304487192768</v>
      </c>
      <c r="O153" s="11">
        <f t="shared" si="144"/>
        <v>12.513527807444527</v>
      </c>
      <c r="P153" s="11">
        <f t="shared" si="144"/>
        <v>10.960931129228937</v>
      </c>
      <c r="Q153" s="11">
        <f t="shared" si="144"/>
        <v>11.578658300200663</v>
      </c>
      <c r="S153" s="40">
        <f>IF(O$151-M$151 &lt;&gt; 0,(EXP(LN(O153/M153)/(O$151-M$151))-1)*100,0)</f>
        <v>2.7823146829335954</v>
      </c>
      <c r="T153" s="40">
        <f>IF(Q$151-O$151 &lt;&gt; 0,(EXP(LN(Q153/O153)/(Q$151-O$151))-1)*100,0)</f>
        <v>-0.51630707492759109</v>
      </c>
      <c r="W153" s="10" t="str">
        <f>W8</f>
        <v>11 Corporate managers and directors</v>
      </c>
      <c r="X153" s="11">
        <f>X8</f>
        <v>4.3508306674675534</v>
      </c>
      <c r="Y153" s="11">
        <f t="shared" ref="Y153:AB153" si="145">Y8</f>
        <v>5.8291263862727973</v>
      </c>
      <c r="Z153" s="11">
        <f t="shared" si="145"/>
        <v>6.2783776901235724</v>
      </c>
      <c r="AA153" s="11">
        <f t="shared" si="145"/>
        <v>6.2630617048870754</v>
      </c>
      <c r="AB153" s="11">
        <f t="shared" si="145"/>
        <v>7.3751526405117502</v>
      </c>
      <c r="AD153" s="40">
        <f>IF(Z$151-X$151 &lt;&gt; 0,(EXP(LN(Z153/X153)/(Z$151-X$151))-1)*100,0)</f>
        <v>7.6105996364242756</v>
      </c>
      <c r="AE153" s="40">
        <f>IF(AB$151-Z$151 &lt;&gt; 0,(EXP(LN(AB153/Z153)/(AB$151-Z$151))-1)*100,0)</f>
        <v>1.0791477882916345</v>
      </c>
    </row>
    <row r="154" spans="1:31" x14ac:dyDescent="0.2">
      <c r="A154" s="10" t="str">
        <f t="shared" si="142"/>
        <v>12 Other managers and proprietors</v>
      </c>
      <c r="B154" s="11">
        <f t="shared" si="142"/>
        <v>10.969041502036886</v>
      </c>
      <c r="C154" s="11">
        <f t="shared" ref="C154:F178" si="146">C9</f>
        <v>12.330972638988179</v>
      </c>
      <c r="D154" s="11">
        <f t="shared" si="146"/>
        <v>12.396074297159016</v>
      </c>
      <c r="E154" s="11">
        <f t="shared" si="146"/>
        <v>13.312762143495677</v>
      </c>
      <c r="F154" s="11">
        <f t="shared" si="146"/>
        <v>15.359262354778041</v>
      </c>
      <c r="H154" s="40">
        <f t="shared" ref="H154:H177" si="147">IF(D$151-B$151 &lt;&gt; 0,(EXP(LN(D154/B154)/(D$151-B$151))-1)*100,0)</f>
        <v>2.4762201881261658</v>
      </c>
      <c r="I154" s="40">
        <f t="shared" ref="I154:I180" si="148">IF(F$151-D$151 &lt;&gt; 0,(EXP(LN(F154/D154)/(F$151-D$151))-1)*100,0)</f>
        <v>1.4391837408232355</v>
      </c>
      <c r="L154" s="10" t="str">
        <f t="shared" ref="L154:Q154" si="149">L9</f>
        <v>12 Other managers and proprietors</v>
      </c>
      <c r="M154" s="11">
        <f t="shared" si="149"/>
        <v>6.6989833576705884</v>
      </c>
      <c r="N154" s="11">
        <f t="shared" si="149"/>
        <v>7.5407313700526473</v>
      </c>
      <c r="O154" s="11">
        <f t="shared" si="149"/>
        <v>7.1455904065011229</v>
      </c>
      <c r="P154" s="11">
        <f t="shared" si="149"/>
        <v>8.2118918726681436</v>
      </c>
      <c r="Q154" s="11">
        <f t="shared" si="149"/>
        <v>9.6930710556854809</v>
      </c>
      <c r="S154" s="40">
        <f t="shared" ref="S154:S177" si="150">IF(O$151-M$151 &lt;&gt; 0,(EXP(LN(O154/M154)/(O$151-M$151))-1)*100,0)</f>
        <v>1.2991599536474663</v>
      </c>
      <c r="T154" s="40">
        <f t="shared" ref="T154:T177" si="151">IF(Q$151-O$151 &lt;&gt; 0,(EXP(LN(Q154/O154)/(Q$151-O$151))-1)*100,0)</f>
        <v>2.0535739692194577</v>
      </c>
      <c r="W154" s="10" t="str">
        <f t="shared" ref="W154:AB154" si="152">W9</f>
        <v>12 Other managers and proprietors</v>
      </c>
      <c r="X154" s="11">
        <f t="shared" si="152"/>
        <v>4.2700581443662875</v>
      </c>
      <c r="Y154" s="11">
        <f t="shared" si="152"/>
        <v>4.7902412689355298</v>
      </c>
      <c r="Z154" s="11">
        <f t="shared" si="152"/>
        <v>5.2504838906579003</v>
      </c>
      <c r="AA154" s="11">
        <f t="shared" si="152"/>
        <v>5.1008702708275422</v>
      </c>
      <c r="AB154" s="11">
        <f t="shared" si="152"/>
        <v>5.6661912990925289</v>
      </c>
      <c r="AD154" s="40">
        <f t="shared" ref="AD154:AD177" si="153">IF(Z$151-X$151 &lt;&gt; 0,(EXP(LN(Z154/X154)/(Z$151-X$151))-1)*100,0)</f>
        <v>4.2204894275443161</v>
      </c>
      <c r="AE154" s="40">
        <f t="shared" ref="AE154:AE177" si="154">IF(AB$151-Z$151 &lt;&gt; 0,(EXP(LN(AB154/Z154)/(AB$151-Z$151))-1)*100,0)</f>
        <v>0.50927187965379428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11.679072863282206</v>
      </c>
      <c r="C155" s="11">
        <f t="shared" si="146"/>
        <v>13.001045660914052</v>
      </c>
      <c r="D155" s="11">
        <f t="shared" si="146"/>
        <v>13.456888147191581</v>
      </c>
      <c r="E155" s="11">
        <f t="shared" si="146"/>
        <v>16.923831586887243</v>
      </c>
      <c r="F155" s="11">
        <f t="shared" si="146"/>
        <v>19.708359362508045</v>
      </c>
      <c r="H155" s="40">
        <f t="shared" si="147"/>
        <v>2.8743857085699709</v>
      </c>
      <c r="I155" s="40">
        <f t="shared" si="148"/>
        <v>2.5763060540974658</v>
      </c>
      <c r="L155" s="10" t="str">
        <f t="shared" ref="L155:Q155" si="155">L10</f>
        <v>21 Science, research, engineering and technology professionals</v>
      </c>
      <c r="M155" s="11">
        <f t="shared" si="155"/>
        <v>9.4494453047600189</v>
      </c>
      <c r="N155" s="11">
        <f t="shared" si="155"/>
        <v>10.53740303168443</v>
      </c>
      <c r="O155" s="11">
        <f t="shared" si="155"/>
        <v>10.476841390166422</v>
      </c>
      <c r="P155" s="11">
        <f t="shared" si="155"/>
        <v>12.722821826189167</v>
      </c>
      <c r="Q155" s="11">
        <f t="shared" si="155"/>
        <v>14.500859884401791</v>
      </c>
      <c r="S155" s="40">
        <f t="shared" si="150"/>
        <v>2.0856764076968792</v>
      </c>
      <c r="T155" s="40">
        <f t="shared" si="151"/>
        <v>2.1905866819943887</v>
      </c>
      <c r="W155" s="10" t="str">
        <f t="shared" ref="W155:AB155" si="156">W10</f>
        <v>21 Science, research, engineering and technology professionals</v>
      </c>
      <c r="X155" s="11">
        <f t="shared" si="156"/>
        <v>2.229627558522191</v>
      </c>
      <c r="Y155" s="11">
        <f t="shared" si="156"/>
        <v>2.4636426292296045</v>
      </c>
      <c r="Z155" s="11">
        <f t="shared" si="156"/>
        <v>2.9800467570251588</v>
      </c>
      <c r="AA155" s="11">
        <f t="shared" si="156"/>
        <v>4.2010097606980814</v>
      </c>
      <c r="AB155" s="11">
        <f t="shared" si="156"/>
        <v>5.2074994781062447</v>
      </c>
      <c r="AD155" s="40">
        <f t="shared" si="153"/>
        <v>5.9737129840435221</v>
      </c>
      <c r="AE155" s="40">
        <f t="shared" si="154"/>
        <v>3.791170677715261</v>
      </c>
    </row>
    <row r="156" spans="1:31" x14ac:dyDescent="0.2">
      <c r="A156" s="10" t="str">
        <f t="shared" si="142"/>
        <v>22 Health professionals</v>
      </c>
      <c r="B156" s="11">
        <f t="shared" si="142"/>
        <v>11.130433871926519</v>
      </c>
      <c r="C156" s="11">
        <f t="shared" si="146"/>
        <v>12.525683081921432</v>
      </c>
      <c r="D156" s="11">
        <f t="shared" si="146"/>
        <v>12.426650092137356</v>
      </c>
      <c r="E156" s="11">
        <f t="shared" si="146"/>
        <v>12.520022051910287</v>
      </c>
      <c r="F156" s="11">
        <f t="shared" si="146"/>
        <v>13.945548558037444</v>
      </c>
      <c r="H156" s="40">
        <f t="shared" si="147"/>
        <v>2.227654190387951</v>
      </c>
      <c r="I156" s="40">
        <f t="shared" si="148"/>
        <v>0.77174263496031514</v>
      </c>
      <c r="L156" s="10" t="str">
        <f t="shared" ref="L156:Q156" si="157">L11</f>
        <v>22 Health professionals</v>
      </c>
      <c r="M156" s="11">
        <f t="shared" si="157"/>
        <v>2.9625606297306715</v>
      </c>
      <c r="N156" s="11">
        <f t="shared" si="157"/>
        <v>3.1690010801553066</v>
      </c>
      <c r="O156" s="11">
        <f t="shared" si="157"/>
        <v>3.5633561575791921</v>
      </c>
      <c r="P156" s="11">
        <f t="shared" si="157"/>
        <v>3.6450568460385262</v>
      </c>
      <c r="Q156" s="11">
        <f t="shared" si="157"/>
        <v>4.1419997456870634</v>
      </c>
      <c r="S156" s="40">
        <f t="shared" si="150"/>
        <v>3.7620150298773192</v>
      </c>
      <c r="T156" s="40">
        <f t="shared" si="151"/>
        <v>1.0082210418478788</v>
      </c>
      <c r="W156" s="10" t="str">
        <f t="shared" ref="W156:AB156" si="158">W11</f>
        <v>22 Health professionals</v>
      </c>
      <c r="X156" s="11">
        <f t="shared" si="158"/>
        <v>8.1678732421958493</v>
      </c>
      <c r="Y156" s="11">
        <f t="shared" si="158"/>
        <v>9.3566820017661172</v>
      </c>
      <c r="Z156" s="11">
        <f t="shared" si="158"/>
        <v>8.863293934558147</v>
      </c>
      <c r="AA156" s="11">
        <f t="shared" si="158"/>
        <v>8.874965205871753</v>
      </c>
      <c r="AB156" s="11">
        <f t="shared" si="158"/>
        <v>9.8035488123503853</v>
      </c>
      <c r="AD156" s="40">
        <f t="shared" si="153"/>
        <v>1.6476242454990242</v>
      </c>
      <c r="AE156" s="40">
        <f t="shared" si="154"/>
        <v>0.67443730321425921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12.133587675654214</v>
      </c>
      <c r="C157" s="11">
        <f t="shared" si="146"/>
        <v>12.526603244922468</v>
      </c>
      <c r="D157" s="11">
        <f t="shared" si="146"/>
        <v>12.598662771985941</v>
      </c>
      <c r="E157" s="11">
        <f t="shared" si="146"/>
        <v>12.537073579336411</v>
      </c>
      <c r="F157" s="11">
        <f t="shared" si="146"/>
        <v>13.75910241171532</v>
      </c>
      <c r="H157" s="40">
        <f t="shared" si="147"/>
        <v>0.75510124047959426</v>
      </c>
      <c r="I157" s="40">
        <f t="shared" si="148"/>
        <v>0.58912803722233065</v>
      </c>
      <c r="L157" s="10" t="str">
        <f t="shared" ref="L157:Q157" si="159">L12</f>
        <v>23 Teaching and other educational professionals</v>
      </c>
      <c r="M157" s="11">
        <f t="shared" si="159"/>
        <v>4.3167698408734481</v>
      </c>
      <c r="N157" s="11">
        <f t="shared" si="159"/>
        <v>4.2135793250729741</v>
      </c>
      <c r="O157" s="11">
        <f t="shared" si="159"/>
        <v>3.938270024582343</v>
      </c>
      <c r="P157" s="11">
        <f t="shared" si="159"/>
        <v>4.0969182164854425</v>
      </c>
      <c r="Q157" s="11">
        <f t="shared" si="159"/>
        <v>4.4721088404709164</v>
      </c>
      <c r="S157" s="40">
        <f t="shared" si="150"/>
        <v>-1.8185776939509735</v>
      </c>
      <c r="T157" s="40">
        <f t="shared" si="151"/>
        <v>0.85105792711166472</v>
      </c>
      <c r="W157" s="10" t="str">
        <f t="shared" ref="W157:AB157" si="160">W12</f>
        <v>23 Teaching and other educational professionals</v>
      </c>
      <c r="X157" s="11">
        <f t="shared" si="160"/>
        <v>7.8168178347807595</v>
      </c>
      <c r="Y157" s="11">
        <f t="shared" si="160"/>
        <v>8.3130239198495097</v>
      </c>
      <c r="Z157" s="11">
        <f t="shared" si="160"/>
        <v>8.660392747403602</v>
      </c>
      <c r="AA157" s="11">
        <f t="shared" si="160"/>
        <v>8.4401553628509731</v>
      </c>
      <c r="AB157" s="11">
        <f t="shared" si="160"/>
        <v>9.2869935712443983</v>
      </c>
      <c r="AD157" s="40">
        <f t="shared" si="153"/>
        <v>2.0708001515467478</v>
      </c>
      <c r="AE157" s="40">
        <f t="shared" si="154"/>
        <v>0.46678477587778211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13.081249669422162</v>
      </c>
      <c r="C158" s="11">
        <f t="shared" si="146"/>
        <v>14.973617092391786</v>
      </c>
      <c r="D158" s="11">
        <f t="shared" si="146"/>
        <v>16.263827805276318</v>
      </c>
      <c r="E158" s="11">
        <f t="shared" si="146"/>
        <v>17.451591001639404</v>
      </c>
      <c r="F158" s="11">
        <f t="shared" si="146"/>
        <v>19.800688812619288</v>
      </c>
      <c r="H158" s="40">
        <f t="shared" si="147"/>
        <v>4.4515061125857791</v>
      </c>
      <c r="I158" s="40">
        <f t="shared" si="148"/>
        <v>1.3204637064800684</v>
      </c>
      <c r="L158" s="10" t="str">
        <f t="shared" ref="L158:Q158" si="161">L13</f>
        <v>24 Business, media and public service professionals</v>
      </c>
      <c r="M158" s="11">
        <f t="shared" si="161"/>
        <v>7.9936720960460672</v>
      </c>
      <c r="N158" s="11">
        <f t="shared" si="161"/>
        <v>8.6474506044243995</v>
      </c>
      <c r="O158" s="11">
        <f t="shared" si="161"/>
        <v>9.2200138284179189</v>
      </c>
      <c r="P158" s="11">
        <f t="shared" si="161"/>
        <v>9.9180948216125131</v>
      </c>
      <c r="Q158" s="11">
        <f t="shared" si="161"/>
        <v>10.995205064484926</v>
      </c>
      <c r="S158" s="40">
        <f t="shared" si="150"/>
        <v>2.8956579677650751</v>
      </c>
      <c r="T158" s="40">
        <f t="shared" si="151"/>
        <v>1.1808019828736249</v>
      </c>
      <c r="W158" s="10" t="str">
        <f t="shared" ref="W158:AB158" si="162">W13</f>
        <v>24 Business, media and public service professionals</v>
      </c>
      <c r="X158" s="11">
        <f t="shared" si="162"/>
        <v>5.0875775733760946</v>
      </c>
      <c r="Y158" s="11">
        <f t="shared" si="162"/>
        <v>6.3261664879673738</v>
      </c>
      <c r="Z158" s="11">
        <f t="shared" si="162"/>
        <v>7.0438139768584005</v>
      </c>
      <c r="AA158" s="11">
        <f t="shared" si="162"/>
        <v>7.5334961800269067</v>
      </c>
      <c r="AB158" s="11">
        <f t="shared" si="162"/>
        <v>8.805483748134364</v>
      </c>
      <c r="AD158" s="40">
        <f t="shared" si="153"/>
        <v>6.7233297620877375</v>
      </c>
      <c r="AE158" s="40">
        <f t="shared" si="154"/>
        <v>1.4992943179322316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3.6697116443512665</v>
      </c>
      <c r="C159" s="11">
        <f t="shared" si="146"/>
        <v>4.1447431666922476</v>
      </c>
      <c r="D159" s="11">
        <f t="shared" si="146"/>
        <v>4.5345446291381224</v>
      </c>
      <c r="E159" s="11">
        <f t="shared" si="146"/>
        <v>4.2979035193760788</v>
      </c>
      <c r="F159" s="11">
        <f t="shared" si="146"/>
        <v>4.6954007921960752</v>
      </c>
      <c r="H159" s="40">
        <f t="shared" si="147"/>
        <v>4.3230674094020038</v>
      </c>
      <c r="I159" s="40">
        <f t="shared" si="148"/>
        <v>0.23266229817406892</v>
      </c>
      <c r="L159" s="10" t="str">
        <f t="shared" ref="L159:Q159" si="163">L14</f>
        <v>31 Science, engineering and technology associate professionals</v>
      </c>
      <c r="M159" s="11">
        <f t="shared" si="163"/>
        <v>2.6606344127021142</v>
      </c>
      <c r="N159" s="11">
        <f t="shared" si="163"/>
        <v>3.1026180226876097</v>
      </c>
      <c r="O159" s="11">
        <f t="shared" si="163"/>
        <v>3.2426961039548723</v>
      </c>
      <c r="P159" s="11">
        <f t="shared" si="163"/>
        <v>2.906977742704699</v>
      </c>
      <c r="Q159" s="11">
        <f t="shared" si="163"/>
        <v>3.040670928237351</v>
      </c>
      <c r="S159" s="40">
        <f t="shared" si="150"/>
        <v>4.0361349086229792</v>
      </c>
      <c r="T159" s="40">
        <f t="shared" si="151"/>
        <v>-0.42792792447372552</v>
      </c>
      <c r="W159" s="10" t="str">
        <f t="shared" ref="W159:AB159" si="164">W14</f>
        <v>31 Science, engineering and technology associate professionals</v>
      </c>
      <c r="X159" s="11">
        <f t="shared" si="164"/>
        <v>1.0090772316491539</v>
      </c>
      <c r="Y159" s="11">
        <f t="shared" si="164"/>
        <v>1.0421251440046388</v>
      </c>
      <c r="Z159" s="11">
        <f t="shared" si="164"/>
        <v>1.2918485251832534</v>
      </c>
      <c r="AA159" s="11">
        <f t="shared" si="164"/>
        <v>1.3909257766713863</v>
      </c>
      <c r="AB159" s="11">
        <f t="shared" si="164"/>
        <v>1.6547298639587285</v>
      </c>
      <c r="AD159" s="40">
        <f t="shared" si="153"/>
        <v>5.0648481900678499</v>
      </c>
      <c r="AE159" s="40">
        <f t="shared" si="154"/>
        <v>1.6641188243440963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4.9437037661279204</v>
      </c>
      <c r="C160" s="11">
        <f t="shared" si="146"/>
        <v>5.3064533997171948</v>
      </c>
      <c r="D160" s="11">
        <f t="shared" si="146"/>
        <v>5.3187991738810947</v>
      </c>
      <c r="E160" s="11">
        <f t="shared" si="146"/>
        <v>8.4243379260238775</v>
      </c>
      <c r="F160" s="11">
        <f t="shared" si="146"/>
        <v>10.108679850281332</v>
      </c>
      <c r="H160" s="40">
        <f t="shared" si="147"/>
        <v>1.473404307813686</v>
      </c>
      <c r="I160" s="40">
        <f t="shared" si="148"/>
        <v>4.3739348897000818</v>
      </c>
      <c r="L160" s="10" t="str">
        <f t="shared" ref="L160:Q160" si="165">L15</f>
        <v>32 Health and social care associate professionals</v>
      </c>
      <c r="M160" s="11">
        <f t="shared" si="165"/>
        <v>1.1554984766499574</v>
      </c>
      <c r="N160" s="11">
        <f t="shared" si="165"/>
        <v>1.0849562290318762</v>
      </c>
      <c r="O160" s="11">
        <f t="shared" si="165"/>
        <v>1.213966677579515</v>
      </c>
      <c r="P160" s="11">
        <f t="shared" si="165"/>
        <v>1.6548353618969907</v>
      </c>
      <c r="Q160" s="11">
        <f t="shared" si="165"/>
        <v>1.9319941146268855</v>
      </c>
      <c r="S160" s="40">
        <f t="shared" si="150"/>
        <v>0.99211740222033828</v>
      </c>
      <c r="T160" s="40">
        <f>IF(Q$151-O$151 &lt;&gt; 0,(EXP(LN(Q160/O160)/(Q$151-O$151))-1)*100,0)</f>
        <v>3.146208569865161</v>
      </c>
      <c r="W160" s="10" t="str">
        <f t="shared" ref="W160:AB160" si="166">W15</f>
        <v>32 Health and social care associate professionals</v>
      </c>
      <c r="X160" s="11">
        <f t="shared" si="166"/>
        <v>3.7882052894779665</v>
      </c>
      <c r="Y160" s="11">
        <f t="shared" si="166"/>
        <v>4.221497170685323</v>
      </c>
      <c r="Z160" s="11">
        <f t="shared" si="166"/>
        <v>4.1048324963015821</v>
      </c>
      <c r="AA160" s="11">
        <f t="shared" si="166"/>
        <v>6.7695025641268849</v>
      </c>
      <c r="AB160" s="11">
        <f t="shared" si="166"/>
        <v>8.1766857356544396</v>
      </c>
      <c r="AD160" s="40">
        <f t="shared" si="153"/>
        <v>1.6184079897002324</v>
      </c>
      <c r="AE160" s="40">
        <f t="shared" si="154"/>
        <v>4.7013121513592937</v>
      </c>
    </row>
    <row r="161" spans="1:31" x14ac:dyDescent="0.2">
      <c r="A161" s="10" t="str">
        <f t="shared" si="142"/>
        <v>33 Protective service occupations</v>
      </c>
      <c r="B161" s="11">
        <f t="shared" si="142"/>
        <v>1.6141128294358236</v>
      </c>
      <c r="C161" s="11">
        <f t="shared" si="146"/>
        <v>1.6470821911419928</v>
      </c>
      <c r="D161" s="11">
        <f t="shared" si="146"/>
        <v>1.772146459956627</v>
      </c>
      <c r="E161" s="11">
        <f t="shared" si="146"/>
        <v>1.5198925442975706</v>
      </c>
      <c r="F161" s="11">
        <f t="shared" si="146"/>
        <v>1.6629511854067132</v>
      </c>
      <c r="H161" s="40">
        <f t="shared" si="147"/>
        <v>1.8856790794613332</v>
      </c>
      <c r="I161" s="40">
        <f t="shared" si="148"/>
        <v>-0.42308681966763961</v>
      </c>
      <c r="L161" s="10" t="str">
        <f t="shared" ref="L161:Q161" si="167">L16</f>
        <v>33 Protective service occupations</v>
      </c>
      <c r="M161" s="11">
        <f t="shared" si="167"/>
        <v>1.215956808318235</v>
      </c>
      <c r="N161" s="11">
        <f t="shared" si="167"/>
        <v>1.1978109932352328</v>
      </c>
      <c r="O161" s="11">
        <f t="shared" si="167"/>
        <v>1.2752012360895653</v>
      </c>
      <c r="P161" s="11">
        <f t="shared" si="167"/>
        <v>1.0867745084838192</v>
      </c>
      <c r="Q161" s="11">
        <f t="shared" si="167"/>
        <v>1.1261324040918967</v>
      </c>
      <c r="S161" s="40">
        <f t="shared" si="150"/>
        <v>0.95599541866464577</v>
      </c>
      <c r="T161" s="40">
        <f t="shared" si="151"/>
        <v>-0.82534112015527628</v>
      </c>
      <c r="W161" s="10" t="str">
        <f t="shared" ref="W161:AB161" si="168">W16</f>
        <v>33 Protective service occupations</v>
      </c>
      <c r="X161" s="11">
        <f t="shared" si="168"/>
        <v>0.39815602111758996</v>
      </c>
      <c r="Y161" s="11">
        <f t="shared" si="168"/>
        <v>0.4492711979067609</v>
      </c>
      <c r="Z161" s="11">
        <f t="shared" si="168"/>
        <v>0.49694522386705969</v>
      </c>
      <c r="AA161" s="11">
        <f t="shared" si="168"/>
        <v>0.43311803581375141</v>
      </c>
      <c r="AB161" s="11">
        <f t="shared" si="168"/>
        <v>0.53681878131481597</v>
      </c>
      <c r="AD161" s="40">
        <f t="shared" si="153"/>
        <v>4.5324300866441236</v>
      </c>
      <c r="AE161" s="40">
        <f t="shared" si="154"/>
        <v>0.51586446313220957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5.4445814823343985</v>
      </c>
      <c r="C162" s="11">
        <f t="shared" si="146"/>
        <v>5.7115566230397592</v>
      </c>
      <c r="D162" s="11">
        <f t="shared" si="146"/>
        <v>5.5771927623989823</v>
      </c>
      <c r="E162" s="11">
        <f t="shared" si="146"/>
        <v>5.6035807461162701</v>
      </c>
      <c r="F162" s="11">
        <f t="shared" si="146"/>
        <v>6.5797957724920959</v>
      </c>
      <c r="H162" s="40">
        <f t="shared" si="147"/>
        <v>0.48245347592228427</v>
      </c>
      <c r="I162" s="40">
        <f t="shared" si="148"/>
        <v>1.1082167041881474</v>
      </c>
      <c r="L162" s="10" t="str">
        <f t="shared" ref="L162:Q162" si="169">L17</f>
        <v>34 Culture, media and sports occupations</v>
      </c>
      <c r="M162" s="11">
        <f t="shared" si="169"/>
        <v>2.6822864955616059</v>
      </c>
      <c r="N162" s="11">
        <f t="shared" si="169"/>
        <v>2.6277986507982174</v>
      </c>
      <c r="O162" s="11">
        <f t="shared" si="169"/>
        <v>2.383602233491418</v>
      </c>
      <c r="P162" s="11">
        <f t="shared" si="169"/>
        <v>2.3648701237612584</v>
      </c>
      <c r="Q162" s="11">
        <f t="shared" si="169"/>
        <v>2.7690297350424613</v>
      </c>
      <c r="S162" s="40">
        <f t="shared" si="150"/>
        <v>-2.3334775996967871</v>
      </c>
      <c r="T162" s="40">
        <f t="shared" si="151"/>
        <v>1.0042362508232427</v>
      </c>
      <c r="W162" s="10" t="str">
        <f t="shared" ref="W162:AB162" si="170">W17</f>
        <v>34 Culture, media and sports occupations</v>
      </c>
      <c r="X162" s="11">
        <f t="shared" si="170"/>
        <v>2.7622949867727948</v>
      </c>
      <c r="Y162" s="11">
        <f t="shared" si="170"/>
        <v>3.08375797224154</v>
      </c>
      <c r="Z162" s="11">
        <f t="shared" si="170"/>
        <v>3.1935905289075617</v>
      </c>
      <c r="AA162" s="11">
        <f t="shared" si="170"/>
        <v>3.2387106223550099</v>
      </c>
      <c r="AB162" s="11">
        <f t="shared" si="170"/>
        <v>3.8107660374496199</v>
      </c>
      <c r="AD162" s="40">
        <f t="shared" si="153"/>
        <v>2.9441886961806052</v>
      </c>
      <c r="AE162" s="40">
        <f t="shared" si="154"/>
        <v>1.1848604262559181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13.342921106071834</v>
      </c>
      <c r="C163" s="11">
        <f t="shared" si="146"/>
        <v>14.220602259633457</v>
      </c>
      <c r="D163" s="11">
        <f t="shared" si="146"/>
        <v>14.83400741032626</v>
      </c>
      <c r="E163" s="11">
        <f t="shared" si="146"/>
        <v>15.265008338718189</v>
      </c>
      <c r="F163" s="11">
        <f t="shared" si="146"/>
        <v>16.404796547544034</v>
      </c>
      <c r="H163" s="40">
        <f t="shared" si="147"/>
        <v>2.1413314387625171</v>
      </c>
      <c r="I163" s="40">
        <f t="shared" si="148"/>
        <v>0.673265789896349</v>
      </c>
      <c r="L163" s="10" t="str">
        <f t="shared" ref="L163:Q163" si="171">L18</f>
        <v>35 Business and public service associate professionals</v>
      </c>
      <c r="M163" s="11">
        <f t="shared" si="171"/>
        <v>7.3380492470499714</v>
      </c>
      <c r="N163" s="11">
        <f t="shared" si="171"/>
        <v>7.5447975837669796</v>
      </c>
      <c r="O163" s="11">
        <f t="shared" si="171"/>
        <v>7.8601041823995539</v>
      </c>
      <c r="P163" s="11">
        <f t="shared" si="171"/>
        <v>7.9272100344012362</v>
      </c>
      <c r="Q163" s="11">
        <f t="shared" si="171"/>
        <v>8.1658825889034219</v>
      </c>
      <c r="S163" s="40">
        <f t="shared" si="150"/>
        <v>1.3840266641278909</v>
      </c>
      <c r="T163" s="40">
        <f t="shared" si="151"/>
        <v>0.2547569797765048</v>
      </c>
      <c r="W163" s="10" t="str">
        <f t="shared" ref="W163:AB163" si="172">W18</f>
        <v>35 Business and public service associate professionals</v>
      </c>
      <c r="X163" s="11">
        <f t="shared" si="172"/>
        <v>6.0048718590218702</v>
      </c>
      <c r="Y163" s="11">
        <f t="shared" si="172"/>
        <v>6.6758046758664831</v>
      </c>
      <c r="Z163" s="11">
        <f t="shared" si="172"/>
        <v>6.9739032279267228</v>
      </c>
      <c r="AA163" s="11">
        <f t="shared" si="172"/>
        <v>7.3377983043169479</v>
      </c>
      <c r="AB163" s="11">
        <f t="shared" si="172"/>
        <v>8.2389139586406053</v>
      </c>
      <c r="AD163" s="40">
        <f t="shared" si="153"/>
        <v>3.0372916073207135</v>
      </c>
      <c r="AE163" s="40">
        <f t="shared" si="154"/>
        <v>1.1174875086866987</v>
      </c>
    </row>
    <row r="164" spans="1:31" x14ac:dyDescent="0.2">
      <c r="A164" s="10" t="str">
        <f t="shared" si="142"/>
        <v>41 Administrative occupations</v>
      </c>
      <c r="B164" s="11">
        <f t="shared" si="142"/>
        <v>19.841504673109625</v>
      </c>
      <c r="C164" s="11">
        <f t="shared" si="146"/>
        <v>19.427687961238977</v>
      </c>
      <c r="D164" s="11">
        <f t="shared" si="146"/>
        <v>20.21108512846417</v>
      </c>
      <c r="E164" s="11">
        <f t="shared" si="146"/>
        <v>20.968770401865132</v>
      </c>
      <c r="F164" s="11">
        <f t="shared" si="146"/>
        <v>20.985797991972497</v>
      </c>
      <c r="H164" s="40">
        <f t="shared" si="147"/>
        <v>0.36978769914466358</v>
      </c>
      <c r="I164" s="40">
        <f t="shared" si="148"/>
        <v>0.2510793456907523</v>
      </c>
      <c r="L164" s="10" t="str">
        <f t="shared" ref="L164:Q164" si="173">L19</f>
        <v>41 Administrative occupations</v>
      </c>
      <c r="M164" s="11">
        <f t="shared" si="173"/>
        <v>5.2368930125443987</v>
      </c>
      <c r="N164" s="11">
        <f t="shared" si="173"/>
        <v>4.7412632099514092</v>
      </c>
      <c r="O164" s="11">
        <f t="shared" si="173"/>
        <v>5.6038424780569169</v>
      </c>
      <c r="P164" s="11">
        <f t="shared" si="173"/>
        <v>5.9951935442793518</v>
      </c>
      <c r="Q164" s="11">
        <f t="shared" si="173"/>
        <v>6.6383136058556351</v>
      </c>
      <c r="S164" s="40">
        <f t="shared" si="150"/>
        <v>1.3636973391734308</v>
      </c>
      <c r="T164" s="40">
        <f t="shared" si="151"/>
        <v>1.1357710340368365</v>
      </c>
      <c r="W164" s="10" t="str">
        <f t="shared" ref="W164:AB164" si="174">W19</f>
        <v>41 Administrative occupations</v>
      </c>
      <c r="X164" s="11">
        <f t="shared" si="174"/>
        <v>14.604611660565217</v>
      </c>
      <c r="Y164" s="11">
        <f t="shared" si="174"/>
        <v>14.686424751287552</v>
      </c>
      <c r="Z164" s="11">
        <f t="shared" si="174"/>
        <v>14.607242650407265</v>
      </c>
      <c r="AA164" s="11">
        <f t="shared" si="174"/>
        <v>14.973576857585746</v>
      </c>
      <c r="AB164" s="11">
        <f t="shared" si="174"/>
        <v>14.347484386116877</v>
      </c>
      <c r="AD164" s="40">
        <f t="shared" si="153"/>
        <v>3.6026980200221104E-3</v>
      </c>
      <c r="AE164" s="40">
        <f t="shared" si="154"/>
        <v>-0.11954751776810379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5.4813237089955145</v>
      </c>
      <c r="C165" s="11">
        <f t="shared" si="146"/>
        <v>5.0564865847472262</v>
      </c>
      <c r="D165" s="11">
        <f t="shared" si="146"/>
        <v>4.8719019890557105</v>
      </c>
      <c r="E165" s="11">
        <f t="shared" si="146"/>
        <v>4.6408909171099246</v>
      </c>
      <c r="F165" s="11">
        <f t="shared" si="146"/>
        <v>4.1159177745078486</v>
      </c>
      <c r="H165" s="40">
        <f t="shared" si="147"/>
        <v>-2.3296782523636761</v>
      </c>
      <c r="I165" s="40">
        <f t="shared" si="148"/>
        <v>-1.1178555207165375</v>
      </c>
      <c r="L165" s="10" t="str">
        <f t="shared" ref="L165:Q165" si="175">L20</f>
        <v>42 Secretarial and related occupations</v>
      </c>
      <c r="M165" s="11">
        <f t="shared" si="175"/>
        <v>0.59024313535790063</v>
      </c>
      <c r="N165" s="11">
        <f t="shared" si="175"/>
        <v>0.46382988983284729</v>
      </c>
      <c r="O165" s="11">
        <f t="shared" si="175"/>
        <v>0.42908154554104361</v>
      </c>
      <c r="P165" s="11">
        <f t="shared" si="175"/>
        <v>0.43780050310779861</v>
      </c>
      <c r="Q165" s="11">
        <f t="shared" si="175"/>
        <v>0.53972171256190493</v>
      </c>
      <c r="S165" s="40">
        <f>IF(O$151-M$151 &lt;&gt; 0,(EXP(LN(O165/M165)/(O$151-M$151))-1)*100,0)</f>
        <v>-6.1786282794570768</v>
      </c>
      <c r="T165" s="40">
        <f t="shared" si="151"/>
        <v>1.5411326710428108</v>
      </c>
      <c r="W165" s="10" t="str">
        <f t="shared" ref="W165:AB165" si="176">W20</f>
        <v>42 Secretarial and related occupations</v>
      </c>
      <c r="X165" s="11">
        <f t="shared" si="176"/>
        <v>4.8910805736376162</v>
      </c>
      <c r="Y165" s="11">
        <f t="shared" si="176"/>
        <v>4.5926566949143801</v>
      </c>
      <c r="Z165" s="11">
        <f t="shared" si="176"/>
        <v>4.4428204435146679</v>
      </c>
      <c r="AA165" s="11">
        <f t="shared" si="176"/>
        <v>4.2030904140021272</v>
      </c>
      <c r="AB165" s="11">
        <f t="shared" si="176"/>
        <v>3.5761960619459447</v>
      </c>
      <c r="AD165" s="40">
        <f t="shared" si="153"/>
        <v>-1.9041151773252385</v>
      </c>
      <c r="AE165" s="40">
        <f t="shared" si="154"/>
        <v>-1.4361852190399649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5.1006222444355123</v>
      </c>
      <c r="C166" s="11">
        <f t="shared" si="146"/>
        <v>4.8018025408363885</v>
      </c>
      <c r="D166" s="11">
        <f t="shared" si="146"/>
        <v>5.2203845244355422</v>
      </c>
      <c r="E166" s="11">
        <f t="shared" si="146"/>
        <v>5.0157187112471142</v>
      </c>
      <c r="F166" s="11">
        <f t="shared" si="146"/>
        <v>5.3486152331161412</v>
      </c>
      <c r="H166" s="40">
        <f t="shared" si="147"/>
        <v>0.46524937701777347</v>
      </c>
      <c r="I166" s="40">
        <f t="shared" si="148"/>
        <v>0.16190846115189395</v>
      </c>
      <c r="L166" s="10" t="str">
        <f t="shared" ref="L166:Q166" si="177">L21</f>
        <v>51 Skilled agricultural and related trades</v>
      </c>
      <c r="M166" s="11">
        <f t="shared" si="177"/>
        <v>4.6105434375927192</v>
      </c>
      <c r="N166" s="11">
        <f t="shared" si="177"/>
        <v>4.2062058969005207</v>
      </c>
      <c r="O166" s="11">
        <f t="shared" si="177"/>
        <v>4.5729915849542442</v>
      </c>
      <c r="P166" s="11">
        <f t="shared" si="177"/>
        <v>4.4482364786090534</v>
      </c>
      <c r="Q166" s="11">
        <f t="shared" si="177"/>
        <v>4.6079067037963179</v>
      </c>
      <c r="S166" s="40">
        <f t="shared" si="150"/>
        <v>-0.16342886708002879</v>
      </c>
      <c r="T166" s="40">
        <f t="shared" si="151"/>
        <v>5.0720005588056338E-2</v>
      </c>
      <c r="W166" s="10" t="str">
        <f t="shared" ref="W166:AB166" si="178">W21</f>
        <v>51 Skilled agricultural and related trades</v>
      </c>
      <c r="X166" s="11">
        <f t="shared" si="178"/>
        <v>0.4900788068428002</v>
      </c>
      <c r="Y166" s="11">
        <f t="shared" si="178"/>
        <v>0.59559664393586043</v>
      </c>
      <c r="Z166" s="11">
        <f t="shared" si="178"/>
        <v>0.64739293948129395</v>
      </c>
      <c r="AA166" s="11">
        <f t="shared" si="178"/>
        <v>0.5674822326380603</v>
      </c>
      <c r="AB166" s="11">
        <f t="shared" si="178"/>
        <v>0.74070852931981668</v>
      </c>
      <c r="AD166" s="40">
        <f t="shared" si="153"/>
        <v>5.7256605751571987</v>
      </c>
      <c r="AE166" s="40">
        <f t="shared" si="154"/>
        <v>0.90173310102210635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10.577470041910884</v>
      </c>
      <c r="C167" s="11">
        <f t="shared" si="146"/>
        <v>10.138876194948873</v>
      </c>
      <c r="D167" s="11">
        <f t="shared" si="146"/>
        <v>9.0886014672139304</v>
      </c>
      <c r="E167" s="11">
        <f t="shared" si="146"/>
        <v>9.0063660140972868</v>
      </c>
      <c r="F167" s="11">
        <f t="shared" si="146"/>
        <v>8.6460976089565005</v>
      </c>
      <c r="H167" s="40">
        <f t="shared" si="147"/>
        <v>-2.9885376394028551</v>
      </c>
      <c r="I167" s="40">
        <f t="shared" si="148"/>
        <v>-0.33220010163084179</v>
      </c>
      <c r="L167" s="10" t="str">
        <f t="shared" ref="L167:Q167" si="179">L22</f>
        <v>52 Skilled metal, electrical and electronic trades</v>
      </c>
      <c r="M167" s="11">
        <f t="shared" si="179"/>
        <v>10.406818004012608</v>
      </c>
      <c r="N167" s="11">
        <f t="shared" si="179"/>
        <v>9.8597463412077424</v>
      </c>
      <c r="O167" s="11">
        <f t="shared" si="179"/>
        <v>8.8753579036990757</v>
      </c>
      <c r="P167" s="11">
        <f t="shared" si="179"/>
        <v>8.6279341699803442</v>
      </c>
      <c r="Q167" s="11">
        <f t="shared" si="179"/>
        <v>8.1146875293090233</v>
      </c>
      <c r="S167" s="40">
        <f t="shared" si="150"/>
        <v>-3.1335055492009767</v>
      </c>
      <c r="T167" s="40">
        <f t="shared" si="151"/>
        <v>-0.59557250571641296</v>
      </c>
      <c r="W167" s="10" t="str">
        <f t="shared" ref="W167:AB167" si="180">W22</f>
        <v>52 Skilled metal, electrical and electronic trades</v>
      </c>
      <c r="X167" s="11">
        <f t="shared" si="180"/>
        <v>0.17065203789828057</v>
      </c>
      <c r="Y167" s="11">
        <f t="shared" si="180"/>
        <v>0.27912985374111721</v>
      </c>
      <c r="Z167" s="11">
        <f t="shared" si="180"/>
        <v>0.21324356351486787</v>
      </c>
      <c r="AA167" s="11">
        <f t="shared" si="180"/>
        <v>0.37843184411692171</v>
      </c>
      <c r="AB167" s="11">
        <f t="shared" si="180"/>
        <v>0.53141007964749032</v>
      </c>
      <c r="AD167" s="40">
        <f t="shared" si="153"/>
        <v>4.55694624860572</v>
      </c>
      <c r="AE167" s="40">
        <f t="shared" si="154"/>
        <v>6.2764217868602978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11.675972177464685</v>
      </c>
      <c r="C168" s="11">
        <f t="shared" si="146"/>
        <v>11.675912334184847</v>
      </c>
      <c r="D168" s="11">
        <f t="shared" si="146"/>
        <v>9.5222067180914181</v>
      </c>
      <c r="E168" s="11">
        <f t="shared" si="146"/>
        <v>9.7792328022392354</v>
      </c>
      <c r="F168" s="11">
        <f t="shared" si="146"/>
        <v>9.3929625492008313</v>
      </c>
      <c r="H168" s="40">
        <f t="shared" si="147"/>
        <v>-3.9960922873990112</v>
      </c>
      <c r="I168" s="40">
        <f t="shared" si="148"/>
        <v>-9.1064352251468694E-2</v>
      </c>
      <c r="L168" s="10" t="str">
        <f t="shared" ref="L168:Q168" si="181">L23</f>
        <v>53 Skilled construction and building trades</v>
      </c>
      <c r="M168" s="11">
        <f t="shared" si="181"/>
        <v>11.534232372876284</v>
      </c>
      <c r="N168" s="11">
        <f t="shared" si="181"/>
        <v>11.502142417896351</v>
      </c>
      <c r="O168" s="11">
        <f t="shared" si="181"/>
        <v>9.3157011384572375</v>
      </c>
      <c r="P168" s="11">
        <f t="shared" si="181"/>
        <v>9.6490174033103262</v>
      </c>
      <c r="Q168" s="11">
        <f t="shared" si="181"/>
        <v>9.2532737511944774</v>
      </c>
      <c r="S168" s="40">
        <f t="shared" si="150"/>
        <v>-4.1823820181735023</v>
      </c>
      <c r="T168" s="40">
        <f t="shared" si="151"/>
        <v>-4.481570870737972E-2</v>
      </c>
      <c r="W168" s="10" t="str">
        <f t="shared" ref="W168:AB168" si="182">W23</f>
        <v>53 Skilled construction and building trades</v>
      </c>
      <c r="X168" s="11">
        <f t="shared" si="182"/>
        <v>0.14173980458841712</v>
      </c>
      <c r="Y168" s="11">
        <f t="shared" si="182"/>
        <v>0.1737699162885003</v>
      </c>
      <c r="Z168" s="11">
        <f t="shared" si="182"/>
        <v>0.20650557963418609</v>
      </c>
      <c r="AA168" s="11">
        <f t="shared" si="182"/>
        <v>0.13021539892889472</v>
      </c>
      <c r="AB168" s="11">
        <f t="shared" si="182"/>
        <v>0.1396887980063522</v>
      </c>
      <c r="AD168" s="40">
        <f t="shared" si="153"/>
        <v>7.8171858734884525</v>
      </c>
      <c r="AE168" s="40">
        <f t="shared" si="154"/>
        <v>-2.5724041323205049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6.5843523199046201</v>
      </c>
      <c r="C169" s="11">
        <f t="shared" si="146"/>
        <v>6.3633315830180184</v>
      </c>
      <c r="D169" s="11">
        <f t="shared" si="146"/>
        <v>6.1647463303916563</v>
      </c>
      <c r="E169" s="11">
        <f t="shared" si="146"/>
        <v>6.7210771056952447</v>
      </c>
      <c r="F169" s="11">
        <f t="shared" si="146"/>
        <v>6.7909423698692937</v>
      </c>
      <c r="H169" s="40">
        <f t="shared" si="147"/>
        <v>-1.3083454564522978</v>
      </c>
      <c r="I169" s="40">
        <f t="shared" si="148"/>
        <v>0.64703582963436812</v>
      </c>
      <c r="L169" s="10" t="str">
        <f t="shared" ref="L169:Q169" si="183">L24</f>
        <v>54 Textiles, printing and other skilled trades</v>
      </c>
      <c r="M169" s="11">
        <f t="shared" si="183"/>
        <v>3.8446830338536633</v>
      </c>
      <c r="N169" s="11">
        <f t="shared" si="183"/>
        <v>3.6479551847347804</v>
      </c>
      <c r="O169" s="11">
        <f t="shared" si="183"/>
        <v>3.2899493666441435</v>
      </c>
      <c r="P169" s="11">
        <f t="shared" si="183"/>
        <v>3.5792956723378313</v>
      </c>
      <c r="Q169" s="11">
        <f t="shared" si="183"/>
        <v>3.5942419625203117</v>
      </c>
      <c r="S169" s="40">
        <f t="shared" si="150"/>
        <v>-3.0683211894957929</v>
      </c>
      <c r="T169" s="40">
        <f t="shared" si="151"/>
        <v>0.59148195751532739</v>
      </c>
      <c r="W169" s="10" t="str">
        <f t="shared" ref="W169:AB169" si="184">W24</f>
        <v>54 Textiles, printing and other skilled trades</v>
      </c>
      <c r="X169" s="11">
        <f t="shared" si="184"/>
        <v>2.7396692860509537</v>
      </c>
      <c r="Y169" s="11">
        <f t="shared" si="184"/>
        <v>2.7153763982832437</v>
      </c>
      <c r="Z169" s="11">
        <f t="shared" si="184"/>
        <v>2.8747969637475159</v>
      </c>
      <c r="AA169" s="11">
        <f t="shared" si="184"/>
        <v>3.1417814333574134</v>
      </c>
      <c r="AB169" s="11">
        <f t="shared" si="184"/>
        <v>3.1967004073489824</v>
      </c>
      <c r="AD169" s="40">
        <f t="shared" si="153"/>
        <v>0.96754748294127779</v>
      </c>
      <c r="AE169" s="40">
        <f t="shared" si="154"/>
        <v>0.71008996495309784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20.555866211708402</v>
      </c>
      <c r="C170" s="11">
        <f t="shared" si="146"/>
        <v>20.148489137672129</v>
      </c>
      <c r="D170" s="11">
        <f t="shared" si="146"/>
        <v>19.111948868349582</v>
      </c>
      <c r="E170" s="11">
        <f t="shared" si="146"/>
        <v>19.870326893462252</v>
      </c>
      <c r="F170" s="11">
        <f t="shared" si="146"/>
        <v>21.462205484423848</v>
      </c>
      <c r="H170" s="40">
        <f t="shared" si="147"/>
        <v>-1.4460946626943305</v>
      </c>
      <c r="I170" s="40">
        <f t="shared" si="148"/>
        <v>0.77619535927950789</v>
      </c>
      <c r="L170" s="10" t="str">
        <f t="shared" ref="L170:Q170" si="185">L25</f>
        <v>61 Caring personal service occupations</v>
      </c>
      <c r="M170" s="11">
        <f t="shared" si="185"/>
        <v>2.0775647134076798</v>
      </c>
      <c r="N170" s="11">
        <f t="shared" si="185"/>
        <v>1.9384405837233258</v>
      </c>
      <c r="O170" s="11">
        <f t="shared" si="185"/>
        <v>1.9087981452722416</v>
      </c>
      <c r="P170" s="11">
        <f t="shared" si="185"/>
        <v>2.3547674747706848</v>
      </c>
      <c r="Q170" s="11">
        <f t="shared" si="185"/>
        <v>2.8118380795633753</v>
      </c>
      <c r="S170" s="40">
        <f t="shared" si="150"/>
        <v>-1.6801768298666753</v>
      </c>
      <c r="T170" s="40">
        <f t="shared" si="151"/>
        <v>2.6160642342985874</v>
      </c>
      <c r="W170" s="10" t="str">
        <f t="shared" ref="W170:AB170" si="186">W25</f>
        <v>61 Caring personal service occupations</v>
      </c>
      <c r="X170" s="11">
        <f t="shared" si="186"/>
        <v>18.478301498300738</v>
      </c>
      <c r="Y170" s="11">
        <f t="shared" si="186"/>
        <v>18.210048553948791</v>
      </c>
      <c r="Z170" s="11">
        <f t="shared" si="186"/>
        <v>17.203150723077332</v>
      </c>
      <c r="AA170" s="11">
        <f t="shared" si="186"/>
        <v>17.515559418691581</v>
      </c>
      <c r="AB170" s="11">
        <f t="shared" si="186"/>
        <v>18.650367404860479</v>
      </c>
      <c r="AD170" s="40">
        <f t="shared" si="153"/>
        <v>-1.4199148180133125</v>
      </c>
      <c r="AE170" s="40">
        <f t="shared" si="154"/>
        <v>0.53994110452482147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6.1445991823375676</v>
      </c>
      <c r="C171" s="11">
        <f t="shared" si="146"/>
        <v>6.9739214888778527</v>
      </c>
      <c r="D171" s="11">
        <f t="shared" si="146"/>
        <v>6.0638231728044572</v>
      </c>
      <c r="E171" s="11">
        <f t="shared" si="146"/>
        <v>6.2461800264692862</v>
      </c>
      <c r="F171" s="11">
        <f t="shared" si="146"/>
        <v>6.9462431243600795</v>
      </c>
      <c r="H171" s="40">
        <f t="shared" si="147"/>
        <v>-0.2643106127827477</v>
      </c>
      <c r="I171" s="40">
        <f t="shared" si="148"/>
        <v>0.90985065798057096</v>
      </c>
      <c r="L171" s="10" t="str">
        <f t="shared" ref="L171:Q171" si="187">L26</f>
        <v>62 Leisure, travel and related personal service occupations</v>
      </c>
      <c r="M171" s="11">
        <f t="shared" si="187"/>
        <v>1.5715015113867616</v>
      </c>
      <c r="N171" s="11">
        <f t="shared" si="187"/>
        <v>1.8532072947747775</v>
      </c>
      <c r="O171" s="11">
        <f t="shared" si="187"/>
        <v>1.8079977009556236</v>
      </c>
      <c r="P171" s="11">
        <f t="shared" si="187"/>
        <v>1.8877492722334051</v>
      </c>
      <c r="Q171" s="11">
        <f t="shared" si="187"/>
        <v>2.2055596568409261</v>
      </c>
      <c r="S171" s="40">
        <f t="shared" si="150"/>
        <v>2.8434445667203656</v>
      </c>
      <c r="T171" s="40">
        <f t="shared" si="151"/>
        <v>1.333893354871285</v>
      </c>
      <c r="W171" s="10" t="str">
        <f t="shared" ref="W171:AB171" si="188">W26</f>
        <v>62 Leisure, travel and related personal service occupations</v>
      </c>
      <c r="X171" s="11">
        <f t="shared" si="188"/>
        <v>4.5730976709508067</v>
      </c>
      <c r="Y171" s="11">
        <f t="shared" si="188"/>
        <v>5.1207141941030754</v>
      </c>
      <c r="Z171" s="11">
        <f t="shared" si="188"/>
        <v>4.2558254718488362</v>
      </c>
      <c r="AA171" s="11">
        <f t="shared" si="188"/>
        <v>4.3584307542358749</v>
      </c>
      <c r="AB171" s="11">
        <f t="shared" si="188"/>
        <v>4.7406834675191538</v>
      </c>
      <c r="AD171" s="40">
        <f t="shared" si="153"/>
        <v>-1.4277507533840272</v>
      </c>
      <c r="AE171" s="40">
        <f t="shared" si="154"/>
        <v>0.72187688035172393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0.22038217697327314</v>
      </c>
      <c r="C172" s="11">
        <f t="shared" si="146"/>
        <v>0.17953369152516729</v>
      </c>
      <c r="D172" s="11">
        <f t="shared" si="146"/>
        <v>0.24833298477876634</v>
      </c>
      <c r="E172" s="11">
        <f t="shared" si="146"/>
        <v>0.15403972735929891</v>
      </c>
      <c r="F172" s="11">
        <f t="shared" si="146"/>
        <v>0.16560253487476762</v>
      </c>
      <c r="H172" s="40">
        <f t="shared" si="147"/>
        <v>2.4168909574433739</v>
      </c>
      <c r="I172" s="40">
        <f t="shared" si="148"/>
        <v>-2.6650437253606718</v>
      </c>
      <c r="L172" s="10" t="str">
        <f t="shared" ref="L172:Q172" si="189">L27</f>
        <v>63 Community and civil enforcement occupations</v>
      </c>
      <c r="M172" s="11">
        <f t="shared" si="189"/>
        <v>0.17562644022706309</v>
      </c>
      <c r="N172" s="11">
        <f t="shared" si="189"/>
        <v>0.1237138469557902</v>
      </c>
      <c r="O172" s="11">
        <f t="shared" si="189"/>
        <v>0.19930225075380742</v>
      </c>
      <c r="P172" s="11">
        <f t="shared" si="189"/>
        <v>9.1186130214896105E-2</v>
      </c>
      <c r="Q172" s="11">
        <f t="shared" si="189"/>
        <v>0.1037593057168336</v>
      </c>
      <c r="S172" s="40">
        <f t="shared" si="150"/>
        <v>2.5615229020537811</v>
      </c>
      <c r="T172" s="40">
        <f t="shared" si="151"/>
        <v>-4.2583318203224252</v>
      </c>
      <c r="W172" s="10" t="str">
        <f t="shared" ref="W172:AB172" si="190">W27</f>
        <v>63 Community and civil enforcement occupations</v>
      </c>
      <c r="X172" s="11">
        <f t="shared" si="190"/>
        <v>4.4755736746209723E-2</v>
      </c>
      <c r="Y172" s="11">
        <f t="shared" si="190"/>
        <v>5.5819844569377039E-2</v>
      </c>
      <c r="Z172" s="11">
        <f t="shared" si="190"/>
        <v>4.9030734024958902E-2</v>
      </c>
      <c r="AA172" s="11">
        <f t="shared" si="190"/>
        <v>6.2853597144402737E-2</v>
      </c>
      <c r="AB172" s="11">
        <f t="shared" si="190"/>
        <v>6.1843229157933985E-2</v>
      </c>
      <c r="AD172" s="40">
        <f t="shared" si="153"/>
        <v>1.8413005709043029</v>
      </c>
      <c r="AE172" s="40">
        <f t="shared" si="154"/>
        <v>1.5597408981032679</v>
      </c>
    </row>
    <row r="173" spans="1:31" x14ac:dyDescent="0.2">
      <c r="A173" s="10" t="str">
        <f t="shared" si="142"/>
        <v>71 Sales occupations</v>
      </c>
      <c r="B173" s="11">
        <f t="shared" si="142"/>
        <v>22.196667575155402</v>
      </c>
      <c r="C173" s="11">
        <f t="shared" si="146"/>
        <v>21.333163217789686</v>
      </c>
      <c r="D173" s="11">
        <f t="shared" si="146"/>
        <v>21.284189198865409</v>
      </c>
      <c r="E173" s="11">
        <f t="shared" si="146"/>
        <v>21.44319472996251</v>
      </c>
      <c r="F173" s="11">
        <f t="shared" si="146"/>
        <v>21.209258899611775</v>
      </c>
      <c r="H173" s="40">
        <f t="shared" si="147"/>
        <v>-0.83603884240712745</v>
      </c>
      <c r="I173" s="40">
        <f t="shared" si="148"/>
        <v>-2.3508430105634304E-2</v>
      </c>
      <c r="L173" s="10" t="str">
        <f t="shared" ref="L173:Q173" si="191">L28</f>
        <v>71 Sales occupations</v>
      </c>
      <c r="M173" s="11">
        <f t="shared" si="191"/>
        <v>8.2797189664303925</v>
      </c>
      <c r="N173" s="11">
        <f t="shared" si="191"/>
        <v>8.1838917285137622</v>
      </c>
      <c r="O173" s="11">
        <f t="shared" si="191"/>
        <v>8.2059518833627827</v>
      </c>
      <c r="P173" s="11">
        <f t="shared" si="191"/>
        <v>8.2809693339060111</v>
      </c>
      <c r="Q173" s="11">
        <f t="shared" si="191"/>
        <v>8.3956929456864131</v>
      </c>
      <c r="S173" s="40">
        <f t="shared" si="150"/>
        <v>-0.17882583888291226</v>
      </c>
      <c r="T173" s="40">
        <f t="shared" si="151"/>
        <v>0.15251017451902715</v>
      </c>
      <c r="W173" s="10" t="str">
        <f t="shared" ref="W173:AB173" si="192">W28</f>
        <v>71 Sales occupations</v>
      </c>
      <c r="X173" s="11">
        <f t="shared" si="192"/>
        <v>13.916948608724974</v>
      </c>
      <c r="Y173" s="11">
        <f t="shared" si="192"/>
        <v>13.149271489275911</v>
      </c>
      <c r="Z173" s="11">
        <f t="shared" si="192"/>
        <v>13.078237315502637</v>
      </c>
      <c r="AA173" s="11">
        <f t="shared" si="192"/>
        <v>13.162225396056479</v>
      </c>
      <c r="AB173" s="11">
        <f t="shared" si="192"/>
        <v>12.813565953925398</v>
      </c>
      <c r="AD173" s="40">
        <f t="shared" si="153"/>
        <v>-1.2354616572734289</v>
      </c>
      <c r="AE173" s="40">
        <f t="shared" si="154"/>
        <v>-0.13620798789492072</v>
      </c>
    </row>
    <row r="174" spans="1:31" x14ac:dyDescent="0.2">
      <c r="A174" s="10" t="str">
        <f t="shared" si="142"/>
        <v>72 Customer service occupations</v>
      </c>
      <c r="B174" s="11">
        <f t="shared" si="142"/>
        <v>3.6497907237344158</v>
      </c>
      <c r="C174" s="11">
        <f t="shared" si="146"/>
        <v>4.0352233497204892</v>
      </c>
      <c r="D174" s="11">
        <f t="shared" si="146"/>
        <v>4.1456382930452413</v>
      </c>
      <c r="E174" s="11">
        <f t="shared" si="146"/>
        <v>4.7419378322232504</v>
      </c>
      <c r="F174" s="11">
        <f t="shared" si="146"/>
        <v>5.5096395572377626</v>
      </c>
      <c r="H174" s="40">
        <f t="shared" si="147"/>
        <v>2.5804710066652969</v>
      </c>
      <c r="I174" s="40">
        <f t="shared" si="148"/>
        <v>1.9143765463074391</v>
      </c>
      <c r="L174" s="10" t="str">
        <f t="shared" ref="L174:Q174" si="193">L29</f>
        <v>72 Customer service occupations</v>
      </c>
      <c r="M174" s="11">
        <f t="shared" si="193"/>
        <v>1.4635701605760181</v>
      </c>
      <c r="N174" s="11">
        <f t="shared" si="193"/>
        <v>1.3604316561273557</v>
      </c>
      <c r="O174" s="11">
        <f t="shared" si="193"/>
        <v>1.5607895997475922</v>
      </c>
      <c r="P174" s="11">
        <f t="shared" si="193"/>
        <v>2.0013263399832781</v>
      </c>
      <c r="Q174" s="11">
        <f t="shared" si="193"/>
        <v>2.4638799927548267</v>
      </c>
      <c r="S174" s="40">
        <f t="shared" si="150"/>
        <v>1.2945695396000323</v>
      </c>
      <c r="T174" s="40">
        <f t="shared" si="151"/>
        <v>3.0904287628529703</v>
      </c>
      <c r="W174" s="10" t="str">
        <f t="shared" ref="W174:AB174" si="194">W29</f>
        <v>72 Customer service occupations</v>
      </c>
      <c r="X174" s="11">
        <f t="shared" si="194"/>
        <v>2.1862205631583964</v>
      </c>
      <c r="Y174" s="11">
        <f t="shared" si="194"/>
        <v>2.6747916935931304</v>
      </c>
      <c r="Z174" s="11">
        <f t="shared" si="194"/>
        <v>2.5848486932976487</v>
      </c>
      <c r="AA174" s="11">
        <f t="shared" si="194"/>
        <v>2.7406114922399665</v>
      </c>
      <c r="AB174" s="11">
        <f t="shared" si="194"/>
        <v>3.0457595644829372</v>
      </c>
      <c r="AD174" s="40">
        <f t="shared" si="153"/>
        <v>3.4065932117195663</v>
      </c>
      <c r="AE174" s="40">
        <f>IF(AB$151-Z$151 &lt;&gt; 0,(EXP(LN(AB174/Z174)/(AB$151-Z$151))-1)*100,0)</f>
        <v>1.0998937929583841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7.4156682981051523</v>
      </c>
      <c r="C175" s="11">
        <f t="shared" si="146"/>
        <v>6.6873547046187198</v>
      </c>
      <c r="D175" s="11">
        <f t="shared" si="146"/>
        <v>5.9257653355571209</v>
      </c>
      <c r="E175" s="11">
        <f t="shared" si="146"/>
        <v>6.270178541995346</v>
      </c>
      <c r="F175" s="11">
        <f t="shared" si="146"/>
        <v>6.0078159904499806</v>
      </c>
      <c r="H175" s="40">
        <f t="shared" si="147"/>
        <v>-4.3865848588131477</v>
      </c>
      <c r="I175" s="40">
        <f t="shared" si="148"/>
        <v>9.1718284407393824E-2</v>
      </c>
      <c r="L175" s="10" t="str">
        <f t="shared" ref="L175:Q175" si="195">L30</f>
        <v>81 Process, plant and machine operatives</v>
      </c>
      <c r="M175" s="11">
        <f t="shared" si="195"/>
        <v>5.9155846842327886</v>
      </c>
      <c r="N175" s="11">
        <f t="shared" si="195"/>
        <v>5.1615493203938065</v>
      </c>
      <c r="O175" s="11">
        <f t="shared" si="195"/>
        <v>4.6035443172237356</v>
      </c>
      <c r="P175" s="11">
        <f t="shared" si="195"/>
        <v>4.6121586445082334</v>
      </c>
      <c r="Q175" s="11">
        <f t="shared" si="195"/>
        <v>4.108093454006486</v>
      </c>
      <c r="S175" s="40">
        <f t="shared" si="150"/>
        <v>-4.8915879858608236</v>
      </c>
      <c r="T175" s="40">
        <f t="shared" si="151"/>
        <v>-0.75624245110693655</v>
      </c>
      <c r="W175" s="10" t="str">
        <f t="shared" ref="W175:AB175" si="196">W30</f>
        <v>81 Process, plant and machine operatives</v>
      </c>
      <c r="X175" s="11">
        <f t="shared" si="196"/>
        <v>1.5000836138723583</v>
      </c>
      <c r="Y175" s="11">
        <f t="shared" si="196"/>
        <v>1.5258053842249211</v>
      </c>
      <c r="Z175" s="11">
        <f t="shared" si="196"/>
        <v>1.3222210183333913</v>
      </c>
      <c r="AA175" s="11">
        <f t="shared" si="196"/>
        <v>1.6580198974871043</v>
      </c>
      <c r="AB175" s="11">
        <f t="shared" si="196"/>
        <v>1.8997225364434869</v>
      </c>
      <c r="AD175" s="40">
        <f t="shared" si="153"/>
        <v>-2.4925682070673805</v>
      </c>
      <c r="AE175" s="40">
        <f t="shared" si="154"/>
        <v>2.445387117267428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7.9378793744915468</v>
      </c>
      <c r="C176" s="11">
        <f t="shared" si="146"/>
        <v>8.0661833529197384</v>
      </c>
      <c r="D176" s="11">
        <f t="shared" si="146"/>
        <v>7.3138887567282973</v>
      </c>
      <c r="E176" s="11">
        <f t="shared" si="146"/>
        <v>7.4480138505249691</v>
      </c>
      <c r="F176" s="11">
        <f t="shared" si="146"/>
        <v>7.6671011017957733</v>
      </c>
      <c r="H176" s="40">
        <f t="shared" si="147"/>
        <v>-1.6240881000388119</v>
      </c>
      <c r="I176" s="40">
        <f t="shared" si="148"/>
        <v>0.31491803578886923</v>
      </c>
      <c r="L176" s="10" t="str">
        <f t="shared" ref="L176:Q176" si="197">L31</f>
        <v>82 Transport and mobile machine drivers and operatives</v>
      </c>
      <c r="M176" s="11">
        <f t="shared" si="197"/>
        <v>7.3450111565088028</v>
      </c>
      <c r="N176" s="11">
        <f t="shared" si="197"/>
        <v>7.4209135522887051</v>
      </c>
      <c r="O176" s="11">
        <f t="shared" si="197"/>
        <v>6.7454443256828336</v>
      </c>
      <c r="P176" s="11">
        <f t="shared" si="197"/>
        <v>6.7369975526957822</v>
      </c>
      <c r="Q176" s="11">
        <f t="shared" si="197"/>
        <v>6.8581914918369211</v>
      </c>
      <c r="S176" s="40">
        <f t="shared" si="150"/>
        <v>-1.6886589085686299</v>
      </c>
      <c r="T176" s="40">
        <f t="shared" si="151"/>
        <v>0.11057050909863975</v>
      </c>
      <c r="W176" s="10" t="str">
        <f t="shared" ref="W176:AB176" si="198">W31</f>
        <v>82 Transport and mobile machine drivers and operatives</v>
      </c>
      <c r="X176" s="11">
        <f t="shared" si="198"/>
        <v>0.59286821798274791</v>
      </c>
      <c r="Y176" s="11">
        <f t="shared" si="198"/>
        <v>0.64526980063103512</v>
      </c>
      <c r="Z176" s="11">
        <f t="shared" si="198"/>
        <v>0.56844443104546882</v>
      </c>
      <c r="AA176" s="11">
        <f t="shared" si="198"/>
        <v>0.71101629782917919</v>
      </c>
      <c r="AB176" s="11">
        <f t="shared" si="198"/>
        <v>0.80890960995885575</v>
      </c>
      <c r="AD176" s="40">
        <f t="shared" si="153"/>
        <v>-0.83784203742114371</v>
      </c>
      <c r="AE176" s="40">
        <f t="shared" si="154"/>
        <v>2.3797658423448498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5.4775112857963064</v>
      </c>
      <c r="C177" s="11">
        <f t="shared" si="146"/>
        <v>4.7029102896062192</v>
      </c>
      <c r="D177" s="11">
        <f t="shared" si="146"/>
        <v>4.1784584550792028</v>
      </c>
      <c r="E177" s="11">
        <f t="shared" si="146"/>
        <v>8.1146249281303611</v>
      </c>
      <c r="F177" s="11">
        <f t="shared" si="146"/>
        <v>9.46685172553976</v>
      </c>
      <c r="H177" s="40">
        <f t="shared" si="147"/>
        <v>-5.2702128487532418</v>
      </c>
      <c r="I177" s="40">
        <f t="shared" si="148"/>
        <v>5.6037399793088083</v>
      </c>
      <c r="L177" s="10" t="str">
        <f t="shared" ref="L177:Q178" si="199">L32</f>
        <v>91 Elementary trades and related occupations</v>
      </c>
      <c r="M177" s="11">
        <f t="shared" si="199"/>
        <v>4.0030418744530945</v>
      </c>
      <c r="N177" s="11">
        <f t="shared" si="199"/>
        <v>3.4547681058059649</v>
      </c>
      <c r="O177" s="11">
        <f t="shared" si="199"/>
        <v>3.1110199433144961</v>
      </c>
      <c r="P177" s="11">
        <f t="shared" si="199"/>
        <v>4.2669116462498087</v>
      </c>
      <c r="Q177" s="11">
        <f t="shared" si="199"/>
        <v>4.8057723510560626</v>
      </c>
      <c r="S177" s="40">
        <f t="shared" si="150"/>
        <v>-4.9170751947223534</v>
      </c>
      <c r="T177" s="40">
        <f t="shared" si="151"/>
        <v>2.9415476563104503</v>
      </c>
      <c r="W177" s="10" t="str">
        <f t="shared" ref="W177:AB178" si="200">W32</f>
        <v>91 Elementary trades and related occupations</v>
      </c>
      <c r="X177" s="11">
        <f t="shared" si="200"/>
        <v>1.47446941134321</v>
      </c>
      <c r="Y177" s="11">
        <f t="shared" si="200"/>
        <v>1.2481421838002569</v>
      </c>
      <c r="Z177" s="11">
        <f t="shared" si="200"/>
        <v>1.0674385117647127</v>
      </c>
      <c r="AA177" s="11">
        <f t="shared" si="200"/>
        <v>3.8477132818805542</v>
      </c>
      <c r="AB177" s="11">
        <f t="shared" si="200"/>
        <v>4.6610793744836991</v>
      </c>
      <c r="AD177" s="40">
        <f t="shared" si="153"/>
        <v>-6.2564447914225436</v>
      </c>
      <c r="AE177" s="40">
        <f t="shared" si="154"/>
        <v>10.325585790442982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28.193071291060253</v>
      </c>
      <c r="C178" s="11">
        <f t="shared" si="146"/>
        <v>29.627333335467554</v>
      </c>
      <c r="D178" s="11">
        <f t="shared" si="146"/>
        <v>27.749329730119907</v>
      </c>
      <c r="E178" s="11">
        <f t="shared" si="146"/>
        <v>26.192451245701601</v>
      </c>
      <c r="F178" s="11">
        <f t="shared" si="146"/>
        <v>25.151551465792366</v>
      </c>
      <c r="H178" s="40">
        <f>IF(D$151-B$151 &lt;&gt; 0,(EXP(LN(D178/B178)/(D$151-B$151))-1)*100,0)</f>
        <v>-0.31678841976021666</v>
      </c>
      <c r="I178" s="40">
        <f t="shared" ref="I178" si="201">IF(F$151-D$151 &lt;&gt; 0,(EXP(LN(F178/D178)/(F$151-D$151))-1)*100,0)</f>
        <v>-0.65313840390351929</v>
      </c>
      <c r="L178" s="10" t="str">
        <f t="shared" si="199"/>
        <v>92 Elementary administration and service occupations</v>
      </c>
      <c r="M178" s="11">
        <f t="shared" si="199"/>
        <v>13.505910636755074</v>
      </c>
      <c r="N178" s="11">
        <f t="shared" si="199"/>
        <v>12.703603099764202</v>
      </c>
      <c r="O178" s="11">
        <f t="shared" si="199"/>
        <v>12.882377905186404</v>
      </c>
      <c r="P178" s="11">
        <f t="shared" si="199"/>
        <v>12.97866309570124</v>
      </c>
      <c r="Q178" s="11">
        <f t="shared" si="199"/>
        <v>12.272550895484326</v>
      </c>
      <c r="S178" s="40">
        <f t="shared" ref="S178" si="202">IF(O$151-M$151 &lt;&gt; 0,(EXP(LN(O178/M178)/(O$151-M$151))-1)*100,0)</f>
        <v>-0.94088751077865407</v>
      </c>
      <c r="T178" s="40">
        <f t="shared" ref="T178" si="203">IF(Q$151-O$151 &lt;&gt; 0,(EXP(LN(Q178/O178)/(Q$151-O$151))-1)*100,0)</f>
        <v>-0.32277920786178971</v>
      </c>
      <c r="W178" s="10" t="str">
        <f t="shared" si="200"/>
        <v>92 Elementary administration and service occupations</v>
      </c>
      <c r="X178" s="11">
        <f t="shared" si="200"/>
        <v>14.687160654305194</v>
      </c>
      <c r="Y178" s="11">
        <f t="shared" si="200"/>
        <v>16.923730235703367</v>
      </c>
      <c r="Z178" s="11">
        <f t="shared" si="200"/>
        <v>14.866951824933489</v>
      </c>
      <c r="AA178" s="11">
        <f t="shared" si="200"/>
        <v>13.213788150000413</v>
      </c>
      <c r="AB178" s="11">
        <f t="shared" si="200"/>
        <v>12.879000570308047</v>
      </c>
      <c r="AD178" s="40">
        <f t="shared" ref="AD178" si="204">IF(Z$151-X$151 &lt;&gt; 0,(EXP(LN(Z178/X178)/(Z$151-X$151))-1)*100,0)</f>
        <v>0.24363759466625723</v>
      </c>
      <c r="AE178" s="40">
        <f t="shared" ref="AE178" si="205">IF(AB$151-Z$151 &lt;&gt; 0,(EXP(LN(AB178/Z178)/(AB$151-Z$151))-1)*100,0)</f>
        <v>-0.95238665612698004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264.32099999999991</v>
      </c>
      <c r="C180" s="34">
        <f t="shared" si="206"/>
        <v>273.72000000000003</v>
      </c>
      <c r="D180" s="34">
        <f t="shared" si="206"/>
        <v>269.0709999999998</v>
      </c>
      <c r="E180" s="34">
        <f t="shared" si="206"/>
        <v>281.69299999999981</v>
      </c>
      <c r="F180" s="34">
        <f t="shared" si="206"/>
        <v>299.84499999999997</v>
      </c>
      <c r="H180" s="43">
        <f>IF(D$151-B$151 &lt;&gt; 0,(EXP(LN(D180/B180)/(D$151-B$151))-1)*100,0)</f>
        <v>0.3568554518623035</v>
      </c>
      <c r="I180" s="43">
        <f t="shared" si="148"/>
        <v>0.72454816770322061</v>
      </c>
      <c r="L180" s="231" t="str">
        <f t="shared" ref="L180:Q180" si="207">L35</f>
        <v>All occupations</v>
      </c>
      <c r="M180" s="34">
        <f t="shared" si="207"/>
        <v>137.94387144628391</v>
      </c>
      <c r="N180" s="34">
        <f t="shared" si="207"/>
        <v>138.57211350697378</v>
      </c>
      <c r="O180" s="34">
        <f t="shared" si="207"/>
        <v>135.94532013705862</v>
      </c>
      <c r="P180" s="34">
        <f t="shared" si="207"/>
        <v>141.44458974535877</v>
      </c>
      <c r="Q180" s="34">
        <f t="shared" si="207"/>
        <v>149.18909610001671</v>
      </c>
      <c r="S180" s="43">
        <f t="shared" ref="S180" si="208">IF(O$151-M$151 &lt;&gt; 0,(EXP(LN(O180/M180)/(O$151-M$151))-1)*100,0)</f>
        <v>-0.29145697102380685</v>
      </c>
      <c r="T180" s="43">
        <f t="shared" ref="T180" si="209">IF(Q$151-O$151 &lt;&gt; 0,(EXP(LN(Q180/O180)/(Q$151-O$151))-1)*100,0)</f>
        <v>0.62167010099667408</v>
      </c>
      <c r="W180" s="231" t="str">
        <f t="shared" ref="W180:AB180" si="210">W35</f>
        <v>All occupations</v>
      </c>
      <c r="X180" s="34">
        <f t="shared" si="210"/>
        <v>126.37712855371603</v>
      </c>
      <c r="Y180" s="34">
        <f t="shared" si="210"/>
        <v>135.14788649302619</v>
      </c>
      <c r="Z180" s="34">
        <f t="shared" si="210"/>
        <v>133.12567986294121</v>
      </c>
      <c r="AA180" s="34">
        <f t="shared" si="210"/>
        <v>140.24841025464102</v>
      </c>
      <c r="AB180" s="34">
        <f t="shared" si="210"/>
        <v>150.65590389998331</v>
      </c>
      <c r="AD180" s="43">
        <f t="shared" ref="AD180" si="211">IF(Z$151-X$151 &lt;&gt; 0,(EXP(LN(Z180/X180)/(Z$151-X$151))-1)*100,0)</f>
        <v>1.0458940933205652</v>
      </c>
      <c r="AE180" s="43">
        <f t="shared" ref="AE180" si="212">IF(AB$151-Z$151 &lt;&gt; 0,(EXP(LN(AB180/Z180)/(AB$151-Z$151))-1)*100,0)</f>
        <v>0.82810874715928406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Cornwall and the Isles of Scilly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26.228943806210427</v>
      </c>
      <c r="C7" s="31">
        <f>'Occ T1'!C8</f>
        <v>30.444403512453722</v>
      </c>
      <c r="D7" s="31">
        <f>'Occ T1'!D8</f>
        <v>31.18797979472712</v>
      </c>
      <c r="E7" s="31">
        <f>'Occ T1'!E8</f>
        <v>30.536754977611693</v>
      </c>
      <c r="F7" s="31">
        <f>'Occ T1'!F8</f>
        <v>34.313073295490454</v>
      </c>
      <c r="H7" s="31">
        <f>C7-B7</f>
        <v>4.2154597062432941</v>
      </c>
      <c r="I7" s="31">
        <f>D7-C7</f>
        <v>0.74357628227339845</v>
      </c>
      <c r="J7" s="31">
        <f>E7-D7</f>
        <v>-0.6512248171154269</v>
      </c>
      <c r="K7" s="31">
        <f>F7-E7</f>
        <v>3.7763183178787614</v>
      </c>
      <c r="L7" s="31">
        <f>F7-D7</f>
        <v>3.1250935007633345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15.259902304173542</v>
      </c>
      <c r="C8" s="32">
        <f>'Occ T2'!C8</f>
        <v>18.113430873465543</v>
      </c>
      <c r="D8" s="32">
        <f>'Occ T2'!D8</f>
        <v>18.791905497568102</v>
      </c>
      <c r="E8" s="32">
        <f>'Occ T2'!E8</f>
        <v>17.223992834116014</v>
      </c>
      <c r="F8" s="32">
        <f>'Occ T2'!F8</f>
        <v>18.953810940712415</v>
      </c>
      <c r="H8" s="31">
        <f t="shared" ref="H8:H9" si="0">C8-B8</f>
        <v>2.8535285692920009</v>
      </c>
      <c r="I8" s="31">
        <f t="shared" ref="I8:I9" si="1">D8-C8</f>
        <v>0.67847462410255943</v>
      </c>
      <c r="J8" s="31">
        <f t="shared" ref="J8:J9" si="2">E8-D8</f>
        <v>-1.5679126634520877</v>
      </c>
      <c r="K8" s="31">
        <f t="shared" ref="K8:K9" si="3">F8-E8</f>
        <v>1.7298181065964009</v>
      </c>
      <c r="L8" s="31">
        <f t="shared" ref="L8:L49" si="4">F8-D8</f>
        <v>0.16190544314431321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10.969041502036886</v>
      </c>
      <c r="C9" s="32">
        <f>'Occ T2'!C9</f>
        <v>12.330972638988179</v>
      </c>
      <c r="D9" s="32">
        <f>'Occ T2'!D9</f>
        <v>12.396074297159016</v>
      </c>
      <c r="E9" s="32">
        <f>'Occ T2'!E9</f>
        <v>13.312762143495677</v>
      </c>
      <c r="F9" s="32">
        <f>'Occ T2'!F9</f>
        <v>15.359262354778041</v>
      </c>
      <c r="H9" s="31">
        <f t="shared" si="0"/>
        <v>1.3619311369512932</v>
      </c>
      <c r="I9" s="31">
        <f t="shared" si="1"/>
        <v>6.510165817083724E-2</v>
      </c>
      <c r="J9" s="31">
        <f t="shared" si="2"/>
        <v>0.91668784633666078</v>
      </c>
      <c r="K9" s="31">
        <f t="shared" si="3"/>
        <v>2.046500211282364</v>
      </c>
      <c r="L9" s="31">
        <f t="shared" si="4"/>
        <v>2.9631880576190248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48.024344080285104</v>
      </c>
      <c r="C11" s="31">
        <f>'Occ T1'!C9</f>
        <v>53.026949080149734</v>
      </c>
      <c r="D11" s="31">
        <f>'Occ T1'!D9</f>
        <v>54.746028816591192</v>
      </c>
      <c r="E11" s="31">
        <f>'Occ T1'!E9</f>
        <v>59.432518219773343</v>
      </c>
      <c r="F11" s="31">
        <f>'Occ T1'!F9</f>
        <v>67.213699144880096</v>
      </c>
      <c r="H11" s="31">
        <f>C11-B11</f>
        <v>5.00260499986463</v>
      </c>
      <c r="I11" s="31">
        <f t="shared" ref="I11:I49" si="5">D11-C11</f>
        <v>1.7190797364414578</v>
      </c>
      <c r="J11" s="31">
        <f>E11-D11</f>
        <v>4.6864894031821507</v>
      </c>
      <c r="K11" s="31">
        <f>F11-E11</f>
        <v>7.781180925106753</v>
      </c>
      <c r="L11" s="31">
        <f t="shared" si="4"/>
        <v>12.467670328288904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11.679072863282206</v>
      </c>
      <c r="C12" s="10">
        <f>'Occ T2'!C10</f>
        <v>13.001045660914052</v>
      </c>
      <c r="D12" s="10">
        <f>'Occ T2'!D10</f>
        <v>13.456888147191581</v>
      </c>
      <c r="E12" s="10">
        <f>'Occ T2'!E10</f>
        <v>16.923831586887243</v>
      </c>
      <c r="F12" s="10">
        <f>'Occ T2'!F10</f>
        <v>19.708359362508045</v>
      </c>
      <c r="H12" s="11">
        <f t="shared" ref="H12:K14" si="6">C12-B12</f>
        <v>1.3219727976318456</v>
      </c>
      <c r="I12" s="31">
        <f t="shared" si="5"/>
        <v>0.45584248627752899</v>
      </c>
      <c r="J12" s="11">
        <f t="shared" si="6"/>
        <v>3.4669434396956618</v>
      </c>
      <c r="K12" s="11">
        <f t="shared" si="6"/>
        <v>2.784527775620802</v>
      </c>
      <c r="L12" s="31">
        <f t="shared" si="4"/>
        <v>6.2514712153164638</v>
      </c>
    </row>
    <row r="13" spans="1:12" x14ac:dyDescent="0.2">
      <c r="A13" s="10" t="str">
        <f>'Occ T2'!A11</f>
        <v>22 Health professionals</v>
      </c>
      <c r="B13" s="10">
        <f>'Occ T2'!B11</f>
        <v>11.130433871926519</v>
      </c>
      <c r="C13" s="10">
        <f>'Occ T2'!C11</f>
        <v>12.525683081921432</v>
      </c>
      <c r="D13" s="10">
        <f>'Occ T2'!D11</f>
        <v>12.426650092137356</v>
      </c>
      <c r="E13" s="10">
        <f>'Occ T2'!E11</f>
        <v>12.520022051910287</v>
      </c>
      <c r="F13" s="10">
        <f>'Occ T2'!F11</f>
        <v>13.945548558037444</v>
      </c>
      <c r="H13" s="11">
        <f t="shared" si="6"/>
        <v>1.3952492099949136</v>
      </c>
      <c r="I13" s="31">
        <f t="shared" si="5"/>
        <v>-9.9032989784076264E-2</v>
      </c>
      <c r="J13" s="11">
        <f t="shared" si="6"/>
        <v>9.3371959772930779E-2</v>
      </c>
      <c r="K13" s="11">
        <f t="shared" si="6"/>
        <v>1.4255265061271576</v>
      </c>
      <c r="L13" s="31">
        <f t="shared" si="4"/>
        <v>1.5188984659000884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12.133587675654214</v>
      </c>
      <c r="C14" s="10">
        <f>'Occ T2'!C12</f>
        <v>12.526603244922468</v>
      </c>
      <c r="D14" s="10">
        <f>'Occ T2'!D12</f>
        <v>12.598662771985941</v>
      </c>
      <c r="E14" s="10">
        <f>'Occ T2'!E12</f>
        <v>12.537073579336411</v>
      </c>
      <c r="F14" s="10">
        <f>'Occ T2'!F12</f>
        <v>13.75910241171532</v>
      </c>
      <c r="H14" s="11">
        <f t="shared" si="6"/>
        <v>0.39301556926825398</v>
      </c>
      <c r="I14" s="31">
        <f t="shared" si="5"/>
        <v>7.2059527063473183E-2</v>
      </c>
      <c r="J14" s="11">
        <f t="shared" si="6"/>
        <v>-6.1589192649529778E-2</v>
      </c>
      <c r="K14" s="11">
        <f t="shared" si="6"/>
        <v>1.2220288323789088</v>
      </c>
      <c r="L14" s="31">
        <f t="shared" si="4"/>
        <v>1.160439639729379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13.081249669422162</v>
      </c>
      <c r="C15" s="10">
        <f>'Occ T2'!C13</f>
        <v>14.973617092391786</v>
      </c>
      <c r="D15" s="10">
        <f>'Occ T2'!D13</f>
        <v>16.263827805276318</v>
      </c>
      <c r="E15" s="10">
        <f>'Occ T2'!E13</f>
        <v>17.451591001639404</v>
      </c>
      <c r="F15" s="10">
        <f>'Occ T2'!F13</f>
        <v>19.800688812619288</v>
      </c>
      <c r="H15" s="11">
        <f t="shared" ref="H15" si="7">C15-B15</f>
        <v>1.8923674229696239</v>
      </c>
      <c r="I15" s="31">
        <f t="shared" si="5"/>
        <v>1.2902107128845319</v>
      </c>
      <c r="J15" s="11">
        <f t="shared" ref="J15" si="8">E15-D15</f>
        <v>1.1877631963630861</v>
      </c>
      <c r="K15" s="11">
        <f t="shared" ref="K15" si="9">F15-E15</f>
        <v>2.3490978109798846</v>
      </c>
      <c r="L15" s="31">
        <f t="shared" si="4"/>
        <v>3.5368610073429707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29.015030828321244</v>
      </c>
      <c r="C17" s="31">
        <f>'Occ T1'!C10</f>
        <v>31.030437640224655</v>
      </c>
      <c r="D17" s="31">
        <f>'Occ T1'!D10</f>
        <v>32.03669043570109</v>
      </c>
      <c r="E17" s="31">
        <f>'Occ T1'!E10</f>
        <v>35.11072307453199</v>
      </c>
      <c r="F17" s="31">
        <f>'Occ T1'!F10</f>
        <v>39.451624147920256</v>
      </c>
      <c r="H17" s="31">
        <f t="shared" ref="H17:K21" si="10">C17-B17</f>
        <v>2.0154068119034108</v>
      </c>
      <c r="I17" s="31">
        <f t="shared" si="5"/>
        <v>1.0062527954764349</v>
      </c>
      <c r="J17" s="31">
        <f t="shared" si="10"/>
        <v>3.0740326388309001</v>
      </c>
      <c r="K17" s="31">
        <f t="shared" si="10"/>
        <v>4.3409010733882667</v>
      </c>
      <c r="L17" s="31">
        <f t="shared" si="4"/>
        <v>7.4149337122191668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3.6697116443512665</v>
      </c>
      <c r="C18" s="10">
        <f>'Occ T2'!C14</f>
        <v>4.1447431666922476</v>
      </c>
      <c r="D18" s="10">
        <f>'Occ T2'!D14</f>
        <v>4.5345446291381224</v>
      </c>
      <c r="E18" s="10">
        <f>'Occ T2'!E14</f>
        <v>4.2979035193760788</v>
      </c>
      <c r="F18" s="10">
        <f>'Occ T2'!F14</f>
        <v>4.6954007921960752</v>
      </c>
      <c r="H18" s="11">
        <f t="shared" si="10"/>
        <v>0.47503152234098112</v>
      </c>
      <c r="I18" s="31">
        <f t="shared" si="5"/>
        <v>0.38980146244587477</v>
      </c>
      <c r="J18" s="11">
        <f t="shared" si="10"/>
        <v>-0.23664110976204356</v>
      </c>
      <c r="K18" s="11">
        <f t="shared" si="10"/>
        <v>0.39749727281999636</v>
      </c>
      <c r="L18" s="31">
        <f t="shared" si="4"/>
        <v>0.16085616305795281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4.9437037661279204</v>
      </c>
      <c r="C19" s="10">
        <f>'Occ T2'!C15</f>
        <v>5.3064533997171948</v>
      </c>
      <c r="D19" s="10">
        <f>'Occ T2'!D15</f>
        <v>5.3187991738810947</v>
      </c>
      <c r="E19" s="10">
        <f>'Occ T2'!E15</f>
        <v>8.4243379260238775</v>
      </c>
      <c r="F19" s="10">
        <f>'Occ T2'!F15</f>
        <v>10.108679850281332</v>
      </c>
      <c r="H19" s="11">
        <f t="shared" si="10"/>
        <v>0.36274963358927437</v>
      </c>
      <c r="I19" s="31">
        <f t="shared" si="5"/>
        <v>1.2345774163899925E-2</v>
      </c>
      <c r="J19" s="11">
        <f t="shared" si="10"/>
        <v>3.1055387521427829</v>
      </c>
      <c r="K19" s="11">
        <f t="shared" si="10"/>
        <v>1.6843419242574544</v>
      </c>
      <c r="L19" s="31">
        <f t="shared" si="4"/>
        <v>4.7898806764002373</v>
      </c>
    </row>
    <row r="20" spans="1:12" x14ac:dyDescent="0.2">
      <c r="A20" s="10" t="str">
        <f>'Occ T2'!A16</f>
        <v>33 Protective service occupations</v>
      </c>
      <c r="B20" s="10">
        <f>'Occ T2'!B16</f>
        <v>1.6141128294358236</v>
      </c>
      <c r="C20" s="10">
        <f>'Occ T2'!C16</f>
        <v>1.6470821911419928</v>
      </c>
      <c r="D20" s="10">
        <f>'Occ T2'!D16</f>
        <v>1.772146459956627</v>
      </c>
      <c r="E20" s="10">
        <f>'Occ T2'!E16</f>
        <v>1.5198925442975706</v>
      </c>
      <c r="F20" s="10">
        <f>'Occ T2'!F16</f>
        <v>1.6629511854067132</v>
      </c>
      <c r="H20" s="11">
        <f t="shared" si="10"/>
        <v>3.2969361706169265E-2</v>
      </c>
      <c r="I20" s="31">
        <f t="shared" si="5"/>
        <v>0.12506426881463417</v>
      </c>
      <c r="J20" s="11">
        <f t="shared" si="10"/>
        <v>-0.25225391565905642</v>
      </c>
      <c r="K20" s="11">
        <f t="shared" si="10"/>
        <v>0.14305864110914257</v>
      </c>
      <c r="L20" s="31">
        <f t="shared" si="4"/>
        <v>-0.10919527454991385</v>
      </c>
    </row>
    <row r="21" spans="1:12" x14ac:dyDescent="0.2">
      <c r="A21" s="10" t="str">
        <f>'Occ T2'!A17</f>
        <v>34 Culture, media and sports occupations</v>
      </c>
      <c r="B21" s="10">
        <f>'Occ T2'!B17</f>
        <v>5.4445814823343985</v>
      </c>
      <c r="C21" s="10">
        <f>'Occ T2'!C17</f>
        <v>5.7115566230397592</v>
      </c>
      <c r="D21" s="10">
        <f>'Occ T2'!D17</f>
        <v>5.5771927623989823</v>
      </c>
      <c r="E21" s="10">
        <f>'Occ T2'!E17</f>
        <v>5.6035807461162701</v>
      </c>
      <c r="F21" s="10">
        <f>'Occ T2'!F17</f>
        <v>6.5797957724920959</v>
      </c>
      <c r="H21" s="11">
        <f t="shared" si="10"/>
        <v>0.26697514070536066</v>
      </c>
      <c r="I21" s="31">
        <f t="shared" si="5"/>
        <v>-0.13436386064077688</v>
      </c>
      <c r="J21" s="11">
        <f t="shared" si="10"/>
        <v>2.6387983717287788E-2</v>
      </c>
      <c r="K21" s="11">
        <f t="shared" si="10"/>
        <v>0.9762150263758258</v>
      </c>
      <c r="L21" s="31">
        <f t="shared" si="4"/>
        <v>1.0026030100931136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13.342921106071834</v>
      </c>
      <c r="C22" s="10">
        <f>'Occ T2'!C18</f>
        <v>14.220602259633457</v>
      </c>
      <c r="D22" s="10">
        <f>'Occ T2'!D18</f>
        <v>14.83400741032626</v>
      </c>
      <c r="E22" s="10">
        <f>'Occ T2'!E18</f>
        <v>15.265008338718189</v>
      </c>
      <c r="F22" s="10">
        <f>'Occ T2'!F18</f>
        <v>16.404796547544034</v>
      </c>
      <c r="H22" s="11">
        <f t="shared" ref="H22" si="11">C22-B22</f>
        <v>0.87768115356162291</v>
      </c>
      <c r="I22" s="31">
        <f t="shared" si="5"/>
        <v>0.61340515069280244</v>
      </c>
      <c r="J22" s="11">
        <f t="shared" ref="J22" si="12">E22-D22</f>
        <v>0.43100092839192961</v>
      </c>
      <c r="K22" s="11">
        <f t="shared" ref="K22" si="13">F22-E22</f>
        <v>1.1397882088258449</v>
      </c>
      <c r="L22" s="31">
        <f t="shared" si="4"/>
        <v>1.5707891372177745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25.32282838210514</v>
      </c>
      <c r="C24" s="31">
        <f>'Occ T1'!C11</f>
        <v>24.484174545986203</v>
      </c>
      <c r="D24" s="31">
        <f>'Occ T1'!D11</f>
        <v>25.082987117519881</v>
      </c>
      <c r="E24" s="31">
        <f>'Occ T1'!E11</f>
        <v>25.609661318975057</v>
      </c>
      <c r="F24" s="31">
        <f>'Occ T1'!F11</f>
        <v>25.101715766480346</v>
      </c>
      <c r="H24" s="31">
        <f t="shared" ref="H24:K26" si="14">C24-B24</f>
        <v>-0.83865383611893662</v>
      </c>
      <c r="I24" s="31">
        <f t="shared" si="5"/>
        <v>0.59881257153367784</v>
      </c>
      <c r="J24" s="31">
        <f t="shared" si="14"/>
        <v>0.52667420145517596</v>
      </c>
      <c r="K24" s="31">
        <f t="shared" si="14"/>
        <v>-0.50794555249471074</v>
      </c>
      <c r="L24" s="31">
        <f t="shared" si="4"/>
        <v>1.8728648960465222E-2</v>
      </c>
    </row>
    <row r="25" spans="1:12" x14ac:dyDescent="0.2">
      <c r="A25" t="str">
        <f>'Occ T2'!A19</f>
        <v>41 Administrative occupations</v>
      </c>
      <c r="B25" s="32">
        <f>'Occ T2'!B19</f>
        <v>19.841504673109625</v>
      </c>
      <c r="C25" s="32">
        <f>'Occ T2'!C19</f>
        <v>19.427687961238977</v>
      </c>
      <c r="D25" s="32">
        <f>'Occ T2'!D19</f>
        <v>20.21108512846417</v>
      </c>
      <c r="E25" s="32">
        <f>'Occ T2'!E19</f>
        <v>20.968770401865132</v>
      </c>
      <c r="F25" s="32">
        <f>'Occ T2'!F19</f>
        <v>20.985797991972497</v>
      </c>
      <c r="H25" s="11">
        <f t="shared" si="14"/>
        <v>-0.41381671187064839</v>
      </c>
      <c r="I25" s="31">
        <f t="shared" si="5"/>
        <v>0.7833971672251927</v>
      </c>
      <c r="J25" s="11">
        <f t="shared" si="14"/>
        <v>0.7576852734009627</v>
      </c>
      <c r="K25" s="11">
        <f t="shared" si="14"/>
        <v>1.7027590107364432E-2</v>
      </c>
      <c r="L25" s="31">
        <f t="shared" si="4"/>
        <v>0.77471286350832713</v>
      </c>
    </row>
    <row r="26" spans="1:12" x14ac:dyDescent="0.2">
      <c r="A26" t="str">
        <f>'Occ T2'!A20</f>
        <v>42 Secretarial and related occupations</v>
      </c>
      <c r="B26" s="32">
        <f>'Occ T2'!B20</f>
        <v>5.4813237089955145</v>
      </c>
      <c r="C26" s="32">
        <f>'Occ T2'!C20</f>
        <v>5.0564865847472262</v>
      </c>
      <c r="D26" s="32">
        <f>'Occ T2'!D20</f>
        <v>4.8719019890557105</v>
      </c>
      <c r="E26" s="32">
        <f>'Occ T2'!E20</f>
        <v>4.6408909171099246</v>
      </c>
      <c r="F26" s="32">
        <f>'Occ T2'!F20</f>
        <v>4.1159177745078486</v>
      </c>
      <c r="H26" s="11">
        <f t="shared" si="14"/>
        <v>-0.42483712424828823</v>
      </c>
      <c r="I26" s="31">
        <f t="shared" si="5"/>
        <v>-0.18458459569151575</v>
      </c>
      <c r="J26" s="11">
        <f t="shared" si="14"/>
        <v>-0.23101107194578585</v>
      </c>
      <c r="K26" s="11">
        <f t="shared" si="14"/>
        <v>-0.52497314260207606</v>
      </c>
      <c r="L26" s="31">
        <f t="shared" si="4"/>
        <v>-0.75598421454786191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33.938416783715695</v>
      </c>
      <c r="C28" s="31">
        <f>'Occ T1'!C12</f>
        <v>32.97992265298813</v>
      </c>
      <c r="D28" s="31">
        <f>'Occ T1'!D12</f>
        <v>29.995939040132548</v>
      </c>
      <c r="E28" s="31">
        <f>'Occ T1'!E12</f>
        <v>30.522394633278878</v>
      </c>
      <c r="F28" s="31">
        <f>'Occ T1'!F12</f>
        <v>30.178617761142768</v>
      </c>
      <c r="H28" s="31">
        <f t="shared" ref="H28:K30" si="15">C28-B28</f>
        <v>-0.95849413072756562</v>
      </c>
      <c r="I28" s="31">
        <f t="shared" si="5"/>
        <v>-2.9839836128555817</v>
      </c>
      <c r="J28" s="31">
        <f t="shared" si="15"/>
        <v>0.52645559314633061</v>
      </c>
      <c r="K28" s="31">
        <f t="shared" si="15"/>
        <v>-0.34377687213611097</v>
      </c>
      <c r="L28" s="31">
        <f t="shared" si="4"/>
        <v>0.18267872101021965</v>
      </c>
    </row>
    <row r="29" spans="1:12" x14ac:dyDescent="0.2">
      <c r="A29" s="10" t="str">
        <f>'Occ T2'!A21</f>
        <v>51 Skilled agricultural and related trades</v>
      </c>
      <c r="B29" s="10">
        <f>'Occ T2'!B21</f>
        <v>5.1006222444355123</v>
      </c>
      <c r="C29" s="10">
        <f>'Occ T2'!C21</f>
        <v>4.8018025408363885</v>
      </c>
      <c r="D29" s="10">
        <f>'Occ T2'!D21</f>
        <v>5.2203845244355422</v>
      </c>
      <c r="E29" s="10">
        <f>'Occ T2'!E21</f>
        <v>5.0157187112471142</v>
      </c>
      <c r="F29" s="10">
        <f>'Occ T2'!F21</f>
        <v>5.3486152331161412</v>
      </c>
      <c r="H29" s="11">
        <f t="shared" si="15"/>
        <v>-0.2988197035991238</v>
      </c>
      <c r="I29" s="31">
        <f t="shared" si="5"/>
        <v>0.41858198359915377</v>
      </c>
      <c r="J29" s="11">
        <f t="shared" si="15"/>
        <v>-0.20466581318842803</v>
      </c>
      <c r="K29" s="11">
        <f t="shared" si="15"/>
        <v>0.33289652186902696</v>
      </c>
      <c r="L29" s="31">
        <f t="shared" si="4"/>
        <v>0.12823070868059894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10.577470041910884</v>
      </c>
      <c r="C30" s="10">
        <f>'Occ T2'!C22</f>
        <v>10.138876194948873</v>
      </c>
      <c r="D30" s="10">
        <f>'Occ T2'!D22</f>
        <v>9.0886014672139304</v>
      </c>
      <c r="E30" s="10">
        <f>'Occ T2'!E22</f>
        <v>9.0063660140972868</v>
      </c>
      <c r="F30" s="10">
        <f>'Occ T2'!F22</f>
        <v>8.6460976089565005</v>
      </c>
      <c r="H30" s="11">
        <f t="shared" si="15"/>
        <v>-0.43859384696201076</v>
      </c>
      <c r="I30" s="31">
        <f t="shared" si="5"/>
        <v>-1.0502747277349425</v>
      </c>
      <c r="J30" s="11">
        <f t="shared" si="15"/>
        <v>-8.2235453116643598E-2</v>
      </c>
      <c r="K30" s="11">
        <f t="shared" si="15"/>
        <v>-0.36026840514078629</v>
      </c>
      <c r="L30" s="31">
        <f t="shared" si="4"/>
        <v>-0.44250385825742988</v>
      </c>
    </row>
    <row r="31" spans="1:12" x14ac:dyDescent="0.2">
      <c r="A31" s="10" t="str">
        <f>'Occ T2'!A23</f>
        <v>53 Skilled construction and building trades</v>
      </c>
      <c r="B31" s="10">
        <f>'Occ T2'!B23</f>
        <v>11.675972177464685</v>
      </c>
      <c r="C31" s="10">
        <f>'Occ T2'!C23</f>
        <v>11.675912334184847</v>
      </c>
      <c r="D31" s="10">
        <f>'Occ T2'!D23</f>
        <v>9.5222067180914181</v>
      </c>
      <c r="E31" s="10">
        <f>'Occ T2'!E23</f>
        <v>9.7792328022392354</v>
      </c>
      <c r="F31" s="10">
        <f>'Occ T2'!F23</f>
        <v>9.3929625492008313</v>
      </c>
      <c r="H31" s="11">
        <f t="shared" ref="H31:H32" si="16">C31-B31</f>
        <v>-5.9843279837323848E-5</v>
      </c>
      <c r="I31" s="31">
        <f t="shared" si="5"/>
        <v>-2.1537056160934291</v>
      </c>
      <c r="J31" s="11">
        <f t="shared" ref="J31:J32" si="17">E31-D31</f>
        <v>0.25702608414781736</v>
      </c>
      <c r="K31" s="11">
        <f t="shared" ref="K31:K32" si="18">F31-E31</f>
        <v>-0.38627025303840412</v>
      </c>
      <c r="L31" s="31">
        <f t="shared" si="4"/>
        <v>-0.12924416889058676</v>
      </c>
    </row>
    <row r="32" spans="1:12" x14ac:dyDescent="0.2">
      <c r="A32" s="10" t="str">
        <f>'Occ T2'!A24</f>
        <v>54 Textiles, printing and other skilled trades</v>
      </c>
      <c r="B32" s="10">
        <f>'Occ T2'!B24</f>
        <v>6.5843523199046201</v>
      </c>
      <c r="C32" s="10">
        <f>'Occ T2'!C24</f>
        <v>6.3633315830180184</v>
      </c>
      <c r="D32" s="10">
        <f>'Occ T2'!D24</f>
        <v>6.1647463303916563</v>
      </c>
      <c r="E32" s="10">
        <f>'Occ T2'!E24</f>
        <v>6.7210771056952447</v>
      </c>
      <c r="F32" s="10">
        <f>'Occ T2'!F24</f>
        <v>6.7909423698692937</v>
      </c>
      <c r="H32" s="11">
        <f t="shared" si="16"/>
        <v>-0.22102073688660173</v>
      </c>
      <c r="I32" s="31">
        <f t="shared" si="5"/>
        <v>-0.19858525262636206</v>
      </c>
      <c r="J32" s="11">
        <f t="shared" si="17"/>
        <v>0.55633077530358843</v>
      </c>
      <c r="K32" s="11">
        <f t="shared" si="18"/>
        <v>6.9865264174048924E-2</v>
      </c>
      <c r="L32" s="31">
        <f t="shared" si="4"/>
        <v>0.62619603947763736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26.920847571019245</v>
      </c>
      <c r="C34" s="31">
        <f>'Occ T1'!C13</f>
        <v>27.301944318075151</v>
      </c>
      <c r="D34" s="31">
        <f>'Occ T1'!D13</f>
        <v>25.424105025932807</v>
      </c>
      <c r="E34" s="31">
        <f>'Occ T1'!E13</f>
        <v>26.270546647290836</v>
      </c>
      <c r="F34" s="31">
        <f>'Occ T1'!F13</f>
        <v>28.574051143658696</v>
      </c>
      <c r="H34" s="31">
        <f t="shared" ref="H34:K36" si="19">C34-B34</f>
        <v>0.38109674705590635</v>
      </c>
      <c r="I34" s="31">
        <f t="shared" si="5"/>
        <v>-1.8778392921423439</v>
      </c>
      <c r="J34" s="31">
        <f t="shared" si="19"/>
        <v>0.84644162135802858</v>
      </c>
      <c r="K34" s="31">
        <f t="shared" si="19"/>
        <v>2.3035044963678608</v>
      </c>
      <c r="L34" s="31">
        <f t="shared" si="4"/>
        <v>3.1499461177258894</v>
      </c>
    </row>
    <row r="35" spans="1:12" x14ac:dyDescent="0.2">
      <c r="A35" s="10" t="str">
        <f>'Occ T2'!A25</f>
        <v>61 Caring personal service occupations</v>
      </c>
      <c r="B35" s="10">
        <f>'Occ T2'!B25</f>
        <v>20.555866211708402</v>
      </c>
      <c r="C35" s="10">
        <f>'Occ T2'!C25</f>
        <v>20.148489137672129</v>
      </c>
      <c r="D35" s="10">
        <f>'Occ T2'!D25</f>
        <v>19.111948868349582</v>
      </c>
      <c r="E35" s="10">
        <f>'Occ T2'!E25</f>
        <v>19.870326893462252</v>
      </c>
      <c r="F35" s="10">
        <f>'Occ T2'!F25</f>
        <v>21.462205484423848</v>
      </c>
      <c r="G35" s="10"/>
      <c r="H35" s="11">
        <f t="shared" si="19"/>
        <v>-0.40737707403627255</v>
      </c>
      <c r="I35" s="31">
        <f t="shared" si="5"/>
        <v>-1.0365402693225469</v>
      </c>
      <c r="J35" s="11">
        <f t="shared" si="19"/>
        <v>0.75837802511266972</v>
      </c>
      <c r="K35" s="11">
        <f t="shared" si="19"/>
        <v>1.5918785909615956</v>
      </c>
      <c r="L35" s="31">
        <f t="shared" si="4"/>
        <v>2.3502566160742653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6.1445991823375676</v>
      </c>
      <c r="C36" s="10">
        <f>'Occ T2'!C26</f>
        <v>6.9739214888778527</v>
      </c>
      <c r="D36" s="10">
        <f>'Occ T2'!D26</f>
        <v>6.0638231728044572</v>
      </c>
      <c r="E36" s="10">
        <f>'Occ T2'!E26</f>
        <v>6.2461800264692862</v>
      </c>
      <c r="F36" s="10">
        <f>'Occ T2'!F26</f>
        <v>6.9462431243600795</v>
      </c>
      <c r="G36" s="10"/>
      <c r="H36" s="11">
        <f t="shared" si="19"/>
        <v>0.82932230654028505</v>
      </c>
      <c r="I36" s="31">
        <f t="shared" si="5"/>
        <v>-0.91009831607339553</v>
      </c>
      <c r="J36" s="11">
        <f t="shared" si="19"/>
        <v>0.18235685366482901</v>
      </c>
      <c r="K36" s="11">
        <f t="shared" si="19"/>
        <v>0.70006309789079335</v>
      </c>
      <c r="L36" s="31">
        <f t="shared" si="4"/>
        <v>0.88241995155562236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0.22038217697327314</v>
      </c>
      <c r="C37" s="10">
        <f>'Occ T2'!C27</f>
        <v>0.17953369152516729</v>
      </c>
      <c r="D37" s="10">
        <f>'Occ T2'!D27</f>
        <v>0.24833298477876634</v>
      </c>
      <c r="E37" s="10">
        <f>'Occ T2'!E27</f>
        <v>0.15403972735929891</v>
      </c>
      <c r="F37" s="10">
        <f>'Occ T2'!F27</f>
        <v>0.16560253487476762</v>
      </c>
      <c r="G37" s="10"/>
      <c r="H37" s="11">
        <f t="shared" ref="H37" si="20">C37-B37</f>
        <v>-4.0848485448105848E-2</v>
      </c>
      <c r="I37" s="31">
        <f t="shared" ref="I37" si="21">D37-C37</f>
        <v>6.8799293253599042E-2</v>
      </c>
      <c r="J37" s="11">
        <f t="shared" ref="J37" si="22">E37-D37</f>
        <v>-9.4293257419467424E-2</v>
      </c>
      <c r="K37" s="11">
        <f t="shared" ref="K37" si="23">F37-E37</f>
        <v>1.1562807515468704E-2</v>
      </c>
      <c r="L37" s="31">
        <f t="shared" ref="L37" si="24">F37-D37</f>
        <v>-8.2730449903998721E-2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25.846458298889818</v>
      </c>
      <c r="C39" s="31">
        <f>'Occ T1'!C14</f>
        <v>25.368386567510175</v>
      </c>
      <c r="D39" s="31">
        <f>'Occ T1'!D14</f>
        <v>25.42982749191065</v>
      </c>
      <c r="E39" s="31">
        <f>'Occ T1'!E14</f>
        <v>26.18513256218576</v>
      </c>
      <c r="F39" s="31">
        <f>'Occ T1'!F14</f>
        <v>26.718898456849537</v>
      </c>
      <c r="H39" s="31">
        <f>C39-B39</f>
        <v>-0.47807173137964298</v>
      </c>
      <c r="I39" s="31">
        <f t="shared" si="5"/>
        <v>6.1440924400475438E-2</v>
      </c>
      <c r="J39" s="31">
        <f>E39-D39</f>
        <v>0.75530507027511007</v>
      </c>
      <c r="K39" s="31">
        <f>F39-E39</f>
        <v>0.53376589466377666</v>
      </c>
      <c r="L39" s="31">
        <f t="shared" si="4"/>
        <v>1.2890709649388867</v>
      </c>
    </row>
    <row r="40" spans="1:12" s="30" customFormat="1" x14ac:dyDescent="0.2">
      <c r="A40" s="126" t="str">
        <f>'Occ T2'!A28</f>
        <v>71 Sales occupations</v>
      </c>
      <c r="B40" s="126">
        <f>'Occ T2'!B28</f>
        <v>22.196667575155402</v>
      </c>
      <c r="C40" s="126">
        <f>'Occ T2'!C28</f>
        <v>21.333163217789686</v>
      </c>
      <c r="D40" s="126">
        <f>'Occ T2'!D28</f>
        <v>21.284189198865409</v>
      </c>
      <c r="E40" s="126">
        <f>'Occ T2'!E28</f>
        <v>21.44319472996251</v>
      </c>
      <c r="F40" s="126">
        <f>'Occ T2'!F28</f>
        <v>21.209258899611775</v>
      </c>
      <c r="G40"/>
      <c r="H40" s="11">
        <f>C40-B40</f>
        <v>-0.8635043573657164</v>
      </c>
      <c r="I40" s="31">
        <f t="shared" si="5"/>
        <v>-4.8974018924276663E-2</v>
      </c>
      <c r="J40" s="11">
        <f t="shared" ref="J40" si="25">E40-D40</f>
        <v>0.15900553109710103</v>
      </c>
      <c r="K40" s="11">
        <f t="shared" ref="K40" si="26">F40-E40</f>
        <v>-0.23393583035073462</v>
      </c>
      <c r="L40" s="31">
        <f t="shared" si="4"/>
        <v>-7.4930299253633592E-2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3.6497907237344158</v>
      </c>
      <c r="C41" s="126">
        <f>'Occ T2'!C29</f>
        <v>4.0352233497204892</v>
      </c>
      <c r="D41" s="126">
        <f>'Occ T2'!D29</f>
        <v>4.1456382930452413</v>
      </c>
      <c r="E41" s="126">
        <f>'Occ T2'!E29</f>
        <v>4.7419378322232504</v>
      </c>
      <c r="F41" s="126">
        <f>'Occ T2'!F29</f>
        <v>5.5096395572377626</v>
      </c>
      <c r="G41"/>
      <c r="H41" s="11">
        <f t="shared" ref="H41" si="27">C41-B41</f>
        <v>0.38543262598607342</v>
      </c>
      <c r="I41" s="31">
        <f t="shared" si="5"/>
        <v>0.1104149433247521</v>
      </c>
      <c r="J41" s="11">
        <f t="shared" ref="J41" si="28">E41-D41</f>
        <v>0.59629953917800904</v>
      </c>
      <c r="K41" s="11">
        <f t="shared" ref="K41" si="29">F41-E41</f>
        <v>0.76770172501451217</v>
      </c>
      <c r="L41" s="31">
        <f t="shared" si="4"/>
        <v>1.3640012641925212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15.353547672596699</v>
      </c>
      <c r="C43" s="31">
        <f>'Occ T1'!C15</f>
        <v>14.753538057538458</v>
      </c>
      <c r="D43" s="31">
        <f>'Occ T1'!D15</f>
        <v>13.239654092285418</v>
      </c>
      <c r="E43" s="31">
        <f>'Occ T1'!E15</f>
        <v>13.718192392520315</v>
      </c>
      <c r="F43" s="31">
        <f>'Occ T1'!F15</f>
        <v>13.674917092245753</v>
      </c>
      <c r="H43" s="31">
        <f t="shared" ref="H43:K45" si="30">C43-B43</f>
        <v>-0.6000096150582408</v>
      </c>
      <c r="I43" s="31">
        <f t="shared" si="5"/>
        <v>-1.51388396525304</v>
      </c>
      <c r="J43" s="31">
        <f t="shared" si="30"/>
        <v>0.47853830023489685</v>
      </c>
      <c r="K43" s="31">
        <f t="shared" si="30"/>
        <v>-4.3275300274562056E-2</v>
      </c>
      <c r="L43" s="31">
        <f t="shared" si="4"/>
        <v>0.4352629999603348</v>
      </c>
    </row>
    <row r="44" spans="1:12" x14ac:dyDescent="0.2">
      <c r="A44" s="10" t="str">
        <f>'Occ T2'!A30</f>
        <v>81 Process, plant and machine operatives</v>
      </c>
      <c r="B44" s="10">
        <f>'Occ T2'!B30</f>
        <v>7.4156682981051523</v>
      </c>
      <c r="C44" s="10">
        <f>'Occ T2'!C30</f>
        <v>6.6873547046187198</v>
      </c>
      <c r="D44" s="10">
        <f>'Occ T2'!D30</f>
        <v>5.9257653355571209</v>
      </c>
      <c r="E44" s="10">
        <f>'Occ T2'!E30</f>
        <v>6.270178541995346</v>
      </c>
      <c r="F44" s="10">
        <f>'Occ T2'!F30</f>
        <v>6.0078159904499806</v>
      </c>
      <c r="H44" s="11">
        <f t="shared" si="30"/>
        <v>-0.72831359348643243</v>
      </c>
      <c r="I44" s="31">
        <f t="shared" si="5"/>
        <v>-0.76158936906159891</v>
      </c>
      <c r="J44" s="11">
        <f t="shared" si="30"/>
        <v>0.34441320643822504</v>
      </c>
      <c r="K44" s="11">
        <f t="shared" si="30"/>
        <v>-0.26236255154536536</v>
      </c>
      <c r="L44" s="31">
        <f t="shared" si="4"/>
        <v>8.2050654892859676E-2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7.9378793744915468</v>
      </c>
      <c r="C45" s="10">
        <f>'Occ T2'!C31</f>
        <v>8.0661833529197384</v>
      </c>
      <c r="D45" s="10">
        <f>'Occ T2'!D31</f>
        <v>7.3138887567282973</v>
      </c>
      <c r="E45" s="10">
        <f>'Occ T2'!E31</f>
        <v>7.4480138505249691</v>
      </c>
      <c r="F45" s="10">
        <f>'Occ T2'!F31</f>
        <v>7.6671011017957733</v>
      </c>
      <c r="H45" s="11">
        <f t="shared" si="30"/>
        <v>0.12830397842819163</v>
      </c>
      <c r="I45" s="31">
        <f t="shared" si="5"/>
        <v>-0.75229459619144112</v>
      </c>
      <c r="J45" s="11">
        <f t="shared" si="30"/>
        <v>0.13412509379667181</v>
      </c>
      <c r="K45" s="11">
        <f t="shared" si="30"/>
        <v>0.2190872512708042</v>
      </c>
      <c r="L45" s="31">
        <f t="shared" si="4"/>
        <v>0.35321234506747601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33.67058257685656</v>
      </c>
      <c r="C47" s="31">
        <f>'Occ T1'!C16</f>
        <v>34.330243625073777</v>
      </c>
      <c r="D47" s="31">
        <f>'Occ T1'!D16</f>
        <v>31.927788185199109</v>
      </c>
      <c r="E47" s="31">
        <f>'Occ T1'!E16</f>
        <v>34.307076173831959</v>
      </c>
      <c r="F47" s="31">
        <f>'Occ T1'!F16</f>
        <v>34.618403191332128</v>
      </c>
      <c r="H47" s="31">
        <f t="shared" ref="H47:K49" si="31">C47-B47</f>
        <v>0.65966104821721672</v>
      </c>
      <c r="I47" s="31">
        <f t="shared" si="5"/>
        <v>-2.402455439874668</v>
      </c>
      <c r="J47" s="31">
        <f t="shared" si="31"/>
        <v>2.37928798863285</v>
      </c>
      <c r="K47" s="31">
        <f t="shared" si="31"/>
        <v>0.31132701750016878</v>
      </c>
      <c r="L47" s="31">
        <f t="shared" si="4"/>
        <v>2.6906150061330187</v>
      </c>
    </row>
    <row r="48" spans="1:12" x14ac:dyDescent="0.2">
      <c r="A48" s="10" t="str">
        <f>'Occ T2'!A32</f>
        <v>91 Elementary trades and related occupations</v>
      </c>
      <c r="B48" s="10">
        <f>'Occ T2'!B32</f>
        <v>5.4775112857963064</v>
      </c>
      <c r="C48" s="10">
        <f>'Occ T2'!C32</f>
        <v>4.7029102896062192</v>
      </c>
      <c r="D48" s="10">
        <f>'Occ T2'!D32</f>
        <v>4.1784584550792028</v>
      </c>
      <c r="E48" s="10">
        <f>'Occ T2'!E32</f>
        <v>8.1146249281303611</v>
      </c>
      <c r="F48" s="10">
        <f>'Occ T2'!F32</f>
        <v>9.46685172553976</v>
      </c>
      <c r="H48" s="11">
        <f t="shared" si="31"/>
        <v>-0.77460099619008727</v>
      </c>
      <c r="I48" s="31">
        <f t="shared" si="5"/>
        <v>-0.52445183452701638</v>
      </c>
      <c r="J48" s="11">
        <f t="shared" si="31"/>
        <v>3.9361664730511583</v>
      </c>
      <c r="K48" s="11">
        <f t="shared" si="31"/>
        <v>1.3522267974093989</v>
      </c>
      <c r="L48" s="31">
        <f t="shared" si="4"/>
        <v>5.2883932704605572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28.193071291060253</v>
      </c>
      <c r="C49" s="10">
        <f>'Occ T2'!C33</f>
        <v>29.627333335467554</v>
      </c>
      <c r="D49" s="10">
        <f>'Occ T2'!D33</f>
        <v>27.749329730119907</v>
      </c>
      <c r="E49" s="10">
        <f>'Occ T2'!E33</f>
        <v>26.192451245701601</v>
      </c>
      <c r="F49" s="10">
        <f>'Occ T2'!F33</f>
        <v>25.151551465792366</v>
      </c>
      <c r="H49" s="11">
        <f t="shared" si="31"/>
        <v>1.4342620444073013</v>
      </c>
      <c r="I49" s="31">
        <f t="shared" si="5"/>
        <v>-1.8780036053476472</v>
      </c>
      <c r="J49" s="11">
        <f t="shared" si="31"/>
        <v>-1.5568784844183057</v>
      </c>
      <c r="K49" s="11">
        <f t="shared" si="31"/>
        <v>-1.0408997799092354</v>
      </c>
      <c r="L49" s="31">
        <f t="shared" si="4"/>
        <v>-2.5977782643275411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264.32099999999991</v>
      </c>
      <c r="C51" s="34">
        <f>'Occ T1'!C18</f>
        <v>273.72000000000003</v>
      </c>
      <c r="D51" s="34">
        <f>'Occ T1'!D18</f>
        <v>269.07099999999986</v>
      </c>
      <c r="E51" s="34">
        <f>'Occ T1'!E18</f>
        <v>281.69299999999981</v>
      </c>
      <c r="F51" s="34">
        <f>'Occ T1'!F18</f>
        <v>299.84500000000003</v>
      </c>
      <c r="G51" s="24"/>
      <c r="H51" s="34">
        <f>C51-B51</f>
        <v>9.3990000000001146</v>
      </c>
      <c r="I51" s="205">
        <f>D51-C51</f>
        <v>-4.6490000000001714</v>
      </c>
      <c r="J51" s="34">
        <f>E51-D51</f>
        <v>12.621999999999957</v>
      </c>
      <c r="K51" s="34">
        <f>F51-E51</f>
        <v>18.152000000000214</v>
      </c>
      <c r="L51" s="205">
        <f>F51-D51</f>
        <v>30.774000000000171</v>
      </c>
    </row>
    <row r="53" spans="1:12" ht="15.75" x14ac:dyDescent="0.25">
      <c r="A53" s="19" t="str">
        <f>CONCATENATE(A1," (Continued)")</f>
        <v>Occupation Table 3  Employment Change by Occupation in Occupation Group (SOC 2020), 2015-2035, Cornwall and the Isles of Scilly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3.7962507899104381</v>
      </c>
      <c r="C59" s="44">
        <f>IF(AND(D$5-C$5 &lt;&gt; 0,D7 &lt;&gt; 0,C7 &lt;&gt; 0),(EXP(LN(D7/C7)/(D$5-C$5))-1)*100,0)</f>
        <v>2.4424071306544892</v>
      </c>
      <c r="D59" s="44">
        <f>IF(AND(E$5-D$5 &lt;&gt; 0,E7 &lt;&gt; 0,D7 &lt;&gt; 0),(EXP(LN(E7/D7)/(E$5-D$5))-1)*100,0)</f>
        <v>-0.42114505196320096</v>
      </c>
      <c r="E59" s="44">
        <f>IF(AND(F$5-E$5 &lt;&gt; 0,F7 &lt;&gt; 0,E7 &lt;&gt; 0),(EXP(LN(F7/E7)/(F$5-E$5))-1)*100,0)</f>
        <v>1.1727776157559378</v>
      </c>
      <c r="F59" s="44">
        <f>IF(AND(F$5-D$5 &lt;&gt; 0,F7 &lt;&gt; 0,D7 &lt;&gt; 0),(EXP(LN(F7/D7)/(F$5-D$5))-1)*100,0)</f>
        <v>0.63865522470947234</v>
      </c>
      <c r="H59" s="44">
        <f>(B7/B$51)*100</f>
        <v>9.9231403506382154</v>
      </c>
      <c r="I59" s="44">
        <f>(C7/C$51)*100</f>
        <v>11.122462192186804</v>
      </c>
      <c r="J59" s="44">
        <f>(D7/D$51)*100</f>
        <v>11.590985202688932</v>
      </c>
      <c r="K59" s="44">
        <f>(E7/E$51)*100</f>
        <v>10.840437986606593</v>
      </c>
      <c r="L59" s="44">
        <f>(F7/F$51)*100</f>
        <v>11.443603627037453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4.3787859540798335</v>
      </c>
      <c r="C60" s="44">
        <f t="shared" si="32"/>
        <v>3.7456991380714122</v>
      </c>
      <c r="D60" s="44">
        <f t="shared" si="32"/>
        <v>-1.7273644888252893</v>
      </c>
      <c r="E60" s="44">
        <f t="shared" si="32"/>
        <v>0.96161077200995759</v>
      </c>
      <c r="F60" s="44">
        <f>IF(AND(F$5-D$5 &lt;&gt; 0,F8 &lt;&gt; 0,D8 &lt;&gt; 0),(EXP(LN(F8/D8)/(F$5-D$5))-1)*100,0)</f>
        <v>5.7208343610448686E-2</v>
      </c>
      <c r="H60" s="44">
        <f t="shared" ref="H60:L60" si="33">(B8/B$51)*100</f>
        <v>5.7732462816702217</v>
      </c>
      <c r="I60" s="44">
        <f t="shared" si="33"/>
        <v>6.6175036071407067</v>
      </c>
      <c r="J60" s="44">
        <f t="shared" si="33"/>
        <v>6.9839951156267714</v>
      </c>
      <c r="K60" s="44">
        <f t="shared" si="33"/>
        <v>6.1144553943889361</v>
      </c>
      <c r="L60" s="44">
        <f t="shared" si="33"/>
        <v>6.3212029350872667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2.9691585142225474</v>
      </c>
      <c r="C61" s="44">
        <f>IF(AND(D$5-C$5 &lt;&gt; 0,D9 &lt;&gt; 0,C9 &lt;&gt; 0),(EXP(LN(D9/C9)/(D$5-C$5))-1)*100,0)</f>
        <v>0.52795233658209373</v>
      </c>
      <c r="D61" s="44">
        <f t="shared" si="34"/>
        <v>1.437094348698742</v>
      </c>
      <c r="E61" s="44">
        <f t="shared" si="34"/>
        <v>1.440228453024317</v>
      </c>
      <c r="F61" s="44">
        <f>IF(AND(F$5-D$5 &lt;&gt; 0,F9 &lt;&gt; 0,D9 &lt;&gt; 0),(EXP(LN(F9/D9)/(F$5-D$5))-1)*100,0)</f>
        <v>1.4391837408232355</v>
      </c>
      <c r="H61" s="44">
        <f t="shared" ref="H61:L61" si="35">(B9/B$51)*100</f>
        <v>4.1498940689679928</v>
      </c>
      <c r="I61" s="44">
        <f t="shared" si="35"/>
        <v>4.5049585850460971</v>
      </c>
      <c r="J61" s="44">
        <f t="shared" si="35"/>
        <v>4.606990087062159</v>
      </c>
      <c r="K61" s="44">
        <f t="shared" si="35"/>
        <v>4.7259825922176573</v>
      </c>
      <c r="L61" s="44">
        <f t="shared" si="35"/>
        <v>5.1224006919501877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2.5082453417152983</v>
      </c>
      <c r="C63" s="44">
        <f t="shared" si="36"/>
        <v>3.2418982541180696</v>
      </c>
      <c r="D63" s="44">
        <f t="shared" si="36"/>
        <v>1.6563008258884571</v>
      </c>
      <c r="E63" s="44">
        <f t="shared" si="36"/>
        <v>1.2379556290293747</v>
      </c>
      <c r="F63" s="44">
        <f>IF(AND(F$5-D$5 &lt;&gt; 0,F11 &lt;&gt; 0,D11 &lt;&gt; 0),(EXP(LN(F11/D11)/(F$5-D$5))-1)*100,0)</f>
        <v>1.3772123870487096</v>
      </c>
      <c r="H63" s="44">
        <f>(B11/B$51)*100</f>
        <v>18.168947635747866</v>
      </c>
      <c r="I63" s="44">
        <f>(C11/C$51)*100</f>
        <v>19.372698041849237</v>
      </c>
      <c r="J63" s="44">
        <f>(D11/D$51)*100</f>
        <v>20.346313358403997</v>
      </c>
      <c r="K63" s="44">
        <f>(E11/E$51)*100</f>
        <v>21.098329819971877</v>
      </c>
      <c r="L63" s="44">
        <f>(F11/F$51)*100</f>
        <v>22.416148058123394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2.7170359996831817</v>
      </c>
      <c r="C64" s="44">
        <f t="shared" si="36"/>
        <v>3.5061986409905543</v>
      </c>
      <c r="D64" s="49">
        <f t="shared" si="36"/>
        <v>4.691352500825019</v>
      </c>
      <c r="E64" s="49">
        <f t="shared" si="36"/>
        <v>1.534860803624416</v>
      </c>
      <c r="F64" s="44">
        <f>IF(AND(F$5-D$5 &lt;&gt; 0,F12 &lt;&gt; 0,D12 &lt;&gt; 0),(EXP(LN(F12/D12)/(F$5-D$5))-1)*100,0)</f>
        <v>2.5763060540974658</v>
      </c>
      <c r="H64" s="40">
        <f t="shared" ref="H64:L67" si="37">(B12/B$11)*100</f>
        <v>24.319067937206214</v>
      </c>
      <c r="I64" s="40">
        <f t="shared" si="37"/>
        <v>24.517808183275061</v>
      </c>
      <c r="J64" s="40">
        <f t="shared" si="37"/>
        <v>24.580574039944558</v>
      </c>
      <c r="K64" s="40">
        <f t="shared" si="37"/>
        <v>28.475710089054651</v>
      </c>
      <c r="L64" s="40">
        <f t="shared" si="37"/>
        <v>29.321938255513054</v>
      </c>
    </row>
    <row r="65" spans="1:12" x14ac:dyDescent="0.2">
      <c r="A65" t="str">
        <f>A13</f>
        <v>22 Health professionals</v>
      </c>
      <c r="B65" s="49">
        <f t="shared" si="36"/>
        <v>2.9964678626404284</v>
      </c>
      <c r="C65" s="44">
        <f t="shared" si="36"/>
        <v>-0.7906394336849587</v>
      </c>
      <c r="D65" s="49">
        <f t="shared" si="36"/>
        <v>0.14982732202457605</v>
      </c>
      <c r="E65" s="49">
        <f t="shared" si="36"/>
        <v>1.0841470460928759</v>
      </c>
      <c r="F65" s="44">
        <f>IF(AND(F$5-D$5 &lt;&gt; 0,F13 &lt;&gt; 0,D13 &lt;&gt; 0),(EXP(LN(F13/D13)/(F$5-D$5))-1)*100,0)</f>
        <v>0.77174263496031514</v>
      </c>
      <c r="H65" s="40">
        <f t="shared" si="37"/>
        <v>23.176649437042016</v>
      </c>
      <c r="I65" s="40">
        <f t="shared" si="37"/>
        <v>23.621353480074784</v>
      </c>
      <c r="J65" s="40">
        <f t="shared" si="37"/>
        <v>22.698724201108387</v>
      </c>
      <c r="K65" s="40">
        <f t="shared" si="37"/>
        <v>21.065945759883427</v>
      </c>
      <c r="L65" s="40">
        <f t="shared" si="37"/>
        <v>20.748074775616224</v>
      </c>
    </row>
    <row r="66" spans="1:12" x14ac:dyDescent="0.2">
      <c r="A66" t="str">
        <f>A14</f>
        <v>23 Teaching and other educational professionals</v>
      </c>
      <c r="B66" s="49">
        <f t="shared" si="36"/>
        <v>0.80011379658653237</v>
      </c>
      <c r="C66" s="44">
        <f t="shared" si="36"/>
        <v>0.57525193106664485</v>
      </c>
      <c r="D66" s="49">
        <f t="shared" si="36"/>
        <v>-9.7962745670987506E-2</v>
      </c>
      <c r="E66" s="49">
        <f t="shared" si="36"/>
        <v>0.93444349011708727</v>
      </c>
      <c r="F66" s="44">
        <f>IF(AND(F$5-D$5 &lt;&gt; 0,F14 &lt;&gt; 0,D14 &lt;&gt; 0),(EXP(LN(F14/D14)/(F$5-D$5))-1)*100,0)</f>
        <v>0.58912803722233065</v>
      </c>
      <c r="H66" s="40">
        <f t="shared" si="37"/>
        <v>25.265493799081952</v>
      </c>
      <c r="I66" s="40">
        <f t="shared" si="37"/>
        <v>23.623088754340031</v>
      </c>
      <c r="J66" s="40">
        <f t="shared" si="37"/>
        <v>23.01292540175594</v>
      </c>
      <c r="K66" s="40">
        <f t="shared" si="37"/>
        <v>21.094636328509626</v>
      </c>
      <c r="L66" s="40">
        <f t="shared" si="37"/>
        <v>20.470681701445084</v>
      </c>
    </row>
    <row r="67" spans="1:12" x14ac:dyDescent="0.2">
      <c r="A67" t="str">
        <f>A15</f>
        <v>24 Business, media and public service professionals</v>
      </c>
      <c r="B67" s="49">
        <f t="shared" si="36"/>
        <v>3.4354413998484157</v>
      </c>
      <c r="C67" s="44">
        <f t="shared" si="36"/>
        <v>8.6165600797959421</v>
      </c>
      <c r="D67" s="49">
        <f t="shared" si="36"/>
        <v>1.4197303993099597</v>
      </c>
      <c r="E67" s="49">
        <f t="shared" si="36"/>
        <v>1.2708668007716195</v>
      </c>
      <c r="F67" s="44">
        <f>IF(AND(F$5-D$5 &lt;&gt; 0,F15 &lt;&gt; 0,D15 &lt;&gt; 0),(EXP(LN(F15/D15)/(F$5-D$5))-1)*100,0)</f>
        <v>1.3204637064800684</v>
      </c>
      <c r="H67" s="40">
        <f t="shared" si="37"/>
        <v>27.238788826669808</v>
      </c>
      <c r="I67" s="40">
        <f t="shared" si="37"/>
        <v>28.23774958231013</v>
      </c>
      <c r="J67" s="40">
        <f t="shared" si="37"/>
        <v>29.707776357191122</v>
      </c>
      <c r="K67" s="40">
        <f t="shared" si="37"/>
        <v>29.3637078225523</v>
      </c>
      <c r="L67" s="40">
        <f t="shared" si="37"/>
        <v>29.459305267425645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1.6930366801078733</v>
      </c>
      <c r="C69" s="44">
        <f t="shared" si="39"/>
        <v>3.2427927931381495</v>
      </c>
      <c r="D69" s="44">
        <f t="shared" si="39"/>
        <v>1.8493884739086086</v>
      </c>
      <c r="E69" s="44">
        <f t="shared" si="39"/>
        <v>1.1725069165704927</v>
      </c>
      <c r="F69" s="44">
        <f t="shared" ref="F69:F74" si="40">IF(AND(F$5-D$5 &lt;&gt; 0,F17 &lt;&gt; 0,D17 &lt;&gt; 0),(EXP(LN(F17/D17)/(F$5-D$5))-1)*100,0)</f>
        <v>1.3976327878012285</v>
      </c>
      <c r="H69" s="44">
        <f>(B17/B$51)*100</f>
        <v>10.977194709584655</v>
      </c>
      <c r="I69" s="44">
        <f>(C17/C$51)*100</f>
        <v>11.336562048891077</v>
      </c>
      <c r="J69" s="44">
        <f>(D17/D$51)*100</f>
        <v>11.906407764382303</v>
      </c>
      <c r="K69" s="44">
        <f>(E17/E$51)*100</f>
        <v>12.464180180030038</v>
      </c>
      <c r="L69" s="44">
        <f>(F17/F$51)*100</f>
        <v>13.157339341299757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3.0899718572396484</v>
      </c>
      <c r="C70" s="44">
        <f t="shared" si="39"/>
        <v>9.4047193461437075</v>
      </c>
      <c r="D70" s="49">
        <f t="shared" si="39"/>
        <v>-1.0662214458577401</v>
      </c>
      <c r="E70" s="49">
        <f t="shared" si="39"/>
        <v>0.88848504987490973</v>
      </c>
      <c r="F70" s="44">
        <f t="shared" si="40"/>
        <v>0.23266229817406892</v>
      </c>
      <c r="H70" s="40">
        <f t="shared" ref="H70:L74" si="41">(B18/B$17)*100</f>
        <v>12.647622765126625</v>
      </c>
      <c r="I70" s="40">
        <f t="shared" si="41"/>
        <v>13.357024527812108</v>
      </c>
      <c r="J70" s="40">
        <f t="shared" si="41"/>
        <v>14.154223071946628</v>
      </c>
      <c r="K70" s="40">
        <f t="shared" si="41"/>
        <v>12.240999737466581</v>
      </c>
      <c r="L70" s="40">
        <f t="shared" si="41"/>
        <v>11.901666645183223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1.7859838538704542</v>
      </c>
      <c r="C71" s="44">
        <f t="shared" si="39"/>
        <v>0.2326558481519525</v>
      </c>
      <c r="D71" s="49">
        <f t="shared" si="39"/>
        <v>9.6337924201150837</v>
      </c>
      <c r="E71" s="49">
        <f t="shared" si="39"/>
        <v>1.8394080525058643</v>
      </c>
      <c r="F71" s="44">
        <f t="shared" si="40"/>
        <v>4.3739348897000818</v>
      </c>
      <c r="H71" s="40">
        <f t="shared" si="41"/>
        <v>17.038423275781692</v>
      </c>
      <c r="I71" s="40">
        <f t="shared" si="41"/>
        <v>17.100801030400088</v>
      </c>
      <c r="J71" s="40">
        <f t="shared" si="41"/>
        <v>16.602211718954354</v>
      </c>
      <c r="K71" s="40">
        <f t="shared" si="41"/>
        <v>23.993632680651281</v>
      </c>
      <c r="L71" s="40">
        <f t="shared" si="41"/>
        <v>25.622975146421755</v>
      </c>
    </row>
    <row r="72" spans="1:12" x14ac:dyDescent="0.2">
      <c r="A72" t="str">
        <f t="shared" si="38"/>
        <v>33 Protective service occupations</v>
      </c>
      <c r="B72" s="49">
        <f t="shared" si="39"/>
        <v>0.5067767760180697</v>
      </c>
      <c r="C72" s="44">
        <f t="shared" si="39"/>
        <v>7.5930800227960615</v>
      </c>
      <c r="D72" s="49">
        <f t="shared" si="39"/>
        <v>-3.0243599625903506</v>
      </c>
      <c r="E72" s="49">
        <f t="shared" si="39"/>
        <v>0.90360012490529051</v>
      </c>
      <c r="F72" s="44">
        <f t="shared" si="40"/>
        <v>-0.42308681966763961</v>
      </c>
      <c r="H72" s="40">
        <f t="shared" si="41"/>
        <v>5.5630229689789141</v>
      </c>
      <c r="I72" s="40">
        <f t="shared" si="41"/>
        <v>5.3079566915514125</v>
      </c>
      <c r="J72" s="40">
        <f t="shared" si="41"/>
        <v>5.5316152694155321</v>
      </c>
      <c r="K72" s="40">
        <f t="shared" si="41"/>
        <v>4.3288557204338636</v>
      </c>
      <c r="L72" s="40">
        <f t="shared" si="41"/>
        <v>4.2151653355806848</v>
      </c>
    </row>
    <row r="73" spans="1:12" x14ac:dyDescent="0.2">
      <c r="A73" t="str">
        <f t="shared" si="38"/>
        <v>34 Culture, media and sports occupations</v>
      </c>
      <c r="B73" s="49">
        <f t="shared" si="39"/>
        <v>1.2039576517503203</v>
      </c>
      <c r="C73" s="44">
        <f t="shared" si="39"/>
        <v>-2.3524910897104401</v>
      </c>
      <c r="D73" s="49">
        <f t="shared" si="39"/>
        <v>9.4449610051805521E-2</v>
      </c>
      <c r="E73" s="49">
        <f t="shared" si="39"/>
        <v>1.618944103732356</v>
      </c>
      <c r="F73" s="44">
        <f t="shared" si="40"/>
        <v>1.1082167041881474</v>
      </c>
      <c r="H73" s="40">
        <f t="shared" si="41"/>
        <v>18.764693081146081</v>
      </c>
      <c r="I73" s="40">
        <f t="shared" si="41"/>
        <v>18.406303801645024</v>
      </c>
      <c r="J73" s="40">
        <f t="shared" si="41"/>
        <v>17.408766906159144</v>
      </c>
      <c r="K73" s="40">
        <f t="shared" si="41"/>
        <v>15.959741798028929</v>
      </c>
      <c r="L73" s="40">
        <f t="shared" si="41"/>
        <v>16.678136615673296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1.6053948458281786</v>
      </c>
      <c r="C74" s="44">
        <f t="shared" si="39"/>
        <v>4.3134962886488326</v>
      </c>
      <c r="D74" s="49">
        <f t="shared" si="39"/>
        <v>0.57446032298642535</v>
      </c>
      <c r="E74" s="49">
        <f t="shared" si="39"/>
        <v>0.72270491773902545</v>
      </c>
      <c r="F74" s="44">
        <f t="shared" si="40"/>
        <v>0.673265789896349</v>
      </c>
      <c r="H74" s="40">
        <f t="shared" si="41"/>
        <v>45.986237908966686</v>
      </c>
      <c r="I74" s="40">
        <f t="shared" si="41"/>
        <v>45.827913948591359</v>
      </c>
      <c r="J74" s="40">
        <f t="shared" si="41"/>
        <v>46.303183033524334</v>
      </c>
      <c r="K74" s="40">
        <f t="shared" si="41"/>
        <v>43.476770063419337</v>
      </c>
      <c r="L74" s="40">
        <f t="shared" si="41"/>
        <v>41.582056257141026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-0.83844836347336527</v>
      </c>
      <c r="C76" s="44">
        <f t="shared" si="42"/>
        <v>2.4457127211251706</v>
      </c>
      <c r="D76" s="44">
        <f t="shared" si="42"/>
        <v>0.41646206946621689</v>
      </c>
      <c r="E76" s="44">
        <f t="shared" si="42"/>
        <v>-0.20013420919111624</v>
      </c>
      <c r="F76" s="44">
        <f>IF(AND(F$5-D$5 &lt;&gt; 0,F24 &lt;&gt; 0,D24 &lt;&gt; 0),(EXP(LN(F24/D24)/(F$5-D$5))-1)*100,0)</f>
        <v>4.9760490675954117E-3</v>
      </c>
      <c r="H76" s="44">
        <f>(B24/B$51)*100</f>
        <v>9.5803316354376484</v>
      </c>
      <c r="I76" s="44">
        <f>(C24/C$51)*100</f>
        <v>8.9449709725216273</v>
      </c>
      <c r="J76" s="44">
        <f>(D24/D$51)*100</f>
        <v>9.3220700549371323</v>
      </c>
      <c r="K76" s="44">
        <f>(E24/E$51)*100</f>
        <v>9.0913374911606155</v>
      </c>
      <c r="L76" s="44">
        <f>(F24/F$51)*100</f>
        <v>8.3715638968401489</v>
      </c>
    </row>
    <row r="77" spans="1:12" x14ac:dyDescent="0.2">
      <c r="A77" t="str">
        <f>A25</f>
        <v>41 Administrative occupations</v>
      </c>
      <c r="B77" s="49">
        <f t="shared" si="42"/>
        <v>-0.52553113528667206</v>
      </c>
      <c r="C77" s="44">
        <f t="shared" si="42"/>
        <v>4.0323746643871505</v>
      </c>
      <c r="D77" s="49">
        <f t="shared" si="42"/>
        <v>0.73877526825201212</v>
      </c>
      <c r="E77" s="49">
        <f t="shared" si="42"/>
        <v>8.1174865055544387E-3</v>
      </c>
      <c r="F77" s="44">
        <f>IF(AND(F$5-D$5 &lt;&gt; 0,F25 &lt;&gt; 0,D25 &lt;&gt; 0),(EXP(LN(F25/D25)/(F$5-D$5))-1)*100,0)</f>
        <v>0.2510793456907523</v>
      </c>
      <c r="H77" s="40">
        <f t="shared" ref="H77:L78" si="43">(B25/B$24)*100</f>
        <v>78.354220048859162</v>
      </c>
      <c r="I77" s="40">
        <f t="shared" si="43"/>
        <v>79.347939317904604</v>
      </c>
      <c r="J77" s="40">
        <f t="shared" si="43"/>
        <v>80.576866837152735</v>
      </c>
      <c r="K77" s="40">
        <f t="shared" si="43"/>
        <v>81.878358876728555</v>
      </c>
      <c r="L77" s="40">
        <f t="shared" si="43"/>
        <v>83.603042067729675</v>
      </c>
    </row>
    <row r="78" spans="1:12" x14ac:dyDescent="0.2">
      <c r="A78" t="str">
        <f>A26</f>
        <v>42 Secretarial and related occupations</v>
      </c>
      <c r="B78" s="49">
        <f t="shared" si="42"/>
        <v>-1.9966655905740094</v>
      </c>
      <c r="C78" s="44">
        <f t="shared" si="42"/>
        <v>-3.650451605039573</v>
      </c>
      <c r="D78" s="49">
        <f t="shared" si="42"/>
        <v>-0.9668567366715064</v>
      </c>
      <c r="E78" s="49">
        <f t="shared" si="42"/>
        <v>-1.1932685536570897</v>
      </c>
      <c r="F78" s="44">
        <f>IF(AND(F$5-D$5 &lt;&gt; 0,F26 &lt;&gt; 0,D26 &lt;&gt; 0),(EXP(LN(F26/D26)/(F$5-D$5))-1)*100,0)</f>
        <v>-1.1178555207165375</v>
      </c>
      <c r="H78" s="40">
        <f t="shared" si="43"/>
        <v>21.645779951140831</v>
      </c>
      <c r="I78" s="40">
        <f t="shared" si="43"/>
        <v>20.652060682095399</v>
      </c>
      <c r="J78" s="40">
        <f t="shared" si="43"/>
        <v>19.423133162847261</v>
      </c>
      <c r="K78" s="40">
        <f t="shared" si="43"/>
        <v>18.121641123271445</v>
      </c>
      <c r="L78" s="40">
        <f t="shared" si="43"/>
        <v>16.396957932270322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-0.71365726949706998</v>
      </c>
      <c r="C80" s="44">
        <f t="shared" si="44"/>
        <v>-9.0478793545175851</v>
      </c>
      <c r="D80" s="44">
        <f t="shared" si="44"/>
        <v>0.34857927509102105</v>
      </c>
      <c r="E80" s="44">
        <f t="shared" si="44"/>
        <v>-0.11320599355084671</v>
      </c>
      <c r="F80" s="44">
        <f>IF(AND(F$5-D$5 &lt;&gt; 0,F28 &lt;&gt; 0,D28 &lt;&gt; 0),(EXP(LN(F28/D28)/(F$5-D$5))-1)*100,0)</f>
        <v>4.0485828571790172E-2</v>
      </c>
      <c r="H80" s="44">
        <f>(B28/B$51)*100</f>
        <v>12.839848814023746</v>
      </c>
      <c r="I80" s="44">
        <f>(C28/C$51)*100</f>
        <v>12.048780744186805</v>
      </c>
      <c r="J80" s="44">
        <f>(D28/D$51)*100</f>
        <v>11.147964306867914</v>
      </c>
      <c r="K80" s="44">
        <f>(E28/E$51)*100</f>
        <v>10.83534011611183</v>
      </c>
      <c r="L80" s="44">
        <f>(F28/F$51)*100</f>
        <v>10.064739369054934</v>
      </c>
    </row>
    <row r="81" spans="1:12" x14ac:dyDescent="0.2">
      <c r="A81" t="str">
        <f>A29</f>
        <v>51 Skilled agricultural and related trades</v>
      </c>
      <c r="B81" s="49">
        <f t="shared" si="44"/>
        <v>-1.4979465737020137</v>
      </c>
      <c r="C81" s="44">
        <f t="shared" si="44"/>
        <v>8.7171844331242365</v>
      </c>
      <c r="D81" s="49">
        <f t="shared" si="44"/>
        <v>-0.79669620647839778</v>
      </c>
      <c r="E81" s="49">
        <f t="shared" si="44"/>
        <v>0.64467885606160902</v>
      </c>
      <c r="F81" s="44">
        <f>IF(AND(F$5-D$5 &lt;&gt; 0,F29 &lt;&gt; 0,D29 &lt;&gt; 0),(EXP(LN(F29/D29)/(F$5-D$5))-1)*100,0)</f>
        <v>0.16190846115189395</v>
      </c>
      <c r="H81" s="40">
        <f t="shared" ref="H81:L84" si="45">(B29/B$28)*100</f>
        <v>15.0290518174168</v>
      </c>
      <c r="I81" s="40">
        <f t="shared" si="45"/>
        <v>14.559775022399343</v>
      </c>
      <c r="J81" s="40">
        <f t="shared" si="45"/>
        <v>17.403637597246142</v>
      </c>
      <c r="K81" s="40">
        <f t="shared" si="45"/>
        <v>16.432913509932884</v>
      </c>
      <c r="L81" s="40">
        <f t="shared" si="45"/>
        <v>17.723194864156053</v>
      </c>
    </row>
    <row r="82" spans="1:12" x14ac:dyDescent="0.2">
      <c r="A82" t="str">
        <f>A30</f>
        <v>52 Skilled metal, electrical and electronic trades</v>
      </c>
      <c r="B82" s="49">
        <f t="shared" si="44"/>
        <v>-1.0531429108783352</v>
      </c>
      <c r="C82" s="44">
        <f t="shared" si="44"/>
        <v>-10.358886996353533</v>
      </c>
      <c r="D82" s="49">
        <f t="shared" si="44"/>
        <v>-0.18162246978140617</v>
      </c>
      <c r="E82" s="49">
        <f t="shared" si="44"/>
        <v>-0.40740371533281028</v>
      </c>
      <c r="F82" s="44">
        <f>IF(AND(F$5-D$5 &lt;&gt; 0,F30 &lt;&gt; 0,D30 &lt;&gt; 0),(EXP(LN(F30/D30)/(F$5-D$5))-1)*100,0)</f>
        <v>-0.33220010163084179</v>
      </c>
      <c r="H82" s="40">
        <f t="shared" si="45"/>
        <v>31.166657270194637</v>
      </c>
      <c r="I82" s="40">
        <f t="shared" si="45"/>
        <v>30.742571174678741</v>
      </c>
      <c r="J82" s="40">
        <f t="shared" si="45"/>
        <v>30.299439717669756</v>
      </c>
      <c r="K82" s="40">
        <f t="shared" si="45"/>
        <v>29.507403079958721</v>
      </c>
      <c r="L82" s="40">
        <f t="shared" si="45"/>
        <v>28.649746908186764</v>
      </c>
    </row>
    <row r="83" spans="1:12" x14ac:dyDescent="0.2">
      <c r="A83" t="str">
        <f>A31</f>
        <v>53 Skilled construction and building trades</v>
      </c>
      <c r="B83" s="49">
        <f t="shared" si="44"/>
        <v>-1.2813364477226585E-4</v>
      </c>
      <c r="C83" s="44">
        <f t="shared" si="44"/>
        <v>-18.445715884554815</v>
      </c>
      <c r="D83" s="49">
        <f t="shared" si="44"/>
        <v>0.53410961334712237</v>
      </c>
      <c r="E83" s="49">
        <f t="shared" si="44"/>
        <v>-0.40219194785735546</v>
      </c>
      <c r="F83" s="44">
        <f>IF(AND(F$5-D$5 &lt;&gt; 0,F31 &lt;&gt; 0,D31 &lt;&gt; 0),(EXP(LN(F31/D31)/(F$5-D$5))-1)*100,0)</f>
        <v>-9.1064352251468694E-2</v>
      </c>
      <c r="H83" s="40">
        <f t="shared" si="45"/>
        <v>34.403408538099633</v>
      </c>
      <c r="I83" s="40">
        <f t="shared" si="45"/>
        <v>35.403091926678478</v>
      </c>
      <c r="J83" s="40">
        <f t="shared" si="45"/>
        <v>31.744986230807264</v>
      </c>
      <c r="K83" s="40">
        <f t="shared" si="45"/>
        <v>32.039533331951745</v>
      </c>
      <c r="L83" s="40">
        <f t="shared" si="45"/>
        <v>31.124561845556009</v>
      </c>
    </row>
    <row r="84" spans="1:12" x14ac:dyDescent="0.2">
      <c r="A84" t="str">
        <f>A32</f>
        <v>54 Textiles, printing and other skilled trades</v>
      </c>
      <c r="B84" s="49">
        <f t="shared" si="44"/>
        <v>-0.84996468711936446</v>
      </c>
      <c r="C84" s="44">
        <f t="shared" si="44"/>
        <v>-3.1207748651088885</v>
      </c>
      <c r="D84" s="49">
        <f t="shared" si="44"/>
        <v>1.7430455146083323</v>
      </c>
      <c r="E84" s="49">
        <f t="shared" si="44"/>
        <v>0.10346643530350086</v>
      </c>
      <c r="F84" s="44">
        <f>IF(AND(F$5-D$5 &lt;&gt; 0,F32 &lt;&gt; 0,D32 &lt;&gt; 0),(EXP(LN(F32/D32)/(F$5-D$5))-1)*100,0)</f>
        <v>0.64703582963436812</v>
      </c>
      <c r="H84" s="40">
        <f t="shared" si="45"/>
        <v>19.400882374288948</v>
      </c>
      <c r="I84" s="40">
        <f t="shared" si="45"/>
        <v>19.294561876243428</v>
      </c>
      <c r="J84" s="40">
        <f t="shared" si="45"/>
        <v>20.551936454276827</v>
      </c>
      <c r="K84" s="40">
        <f t="shared" si="45"/>
        <v>22.020150078156664</v>
      </c>
      <c r="L84" s="40">
        <f t="shared" si="45"/>
        <v>22.502496382101175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0.35204149078242875</v>
      </c>
      <c r="C86" s="44">
        <f t="shared" si="46"/>
        <v>-6.8780423484313129</v>
      </c>
      <c r="D86" s="44">
        <f t="shared" si="46"/>
        <v>0.65716333493210932</v>
      </c>
      <c r="E86" s="44">
        <f t="shared" si="46"/>
        <v>0.84404807824469685</v>
      </c>
      <c r="F86" s="44">
        <f>IF(AND(F$5-D$5 &lt;&gt; 0,F34 &lt;&gt; 0,D34 &lt;&gt; 0),(EXP(LN(F34/D34)/(F$5-D$5))-1)*100,0)</f>
        <v>0.78171464237983823</v>
      </c>
      <c r="H86" s="44">
        <f>(B34/B$51)*100</f>
        <v>10.184906825798651</v>
      </c>
      <c r="I86" s="44">
        <f>(C34/C$51)*100</f>
        <v>9.9744060785018078</v>
      </c>
      <c r="J86" s="44">
        <f>(D34/D$51)*100</f>
        <v>9.4488462249491096</v>
      </c>
      <c r="K86" s="44">
        <f>(E34/E$51)*100</f>
        <v>9.3259494014018287</v>
      </c>
      <c r="L86" s="44">
        <f>(F34/F$51)*100</f>
        <v>9.5296073450144885</v>
      </c>
    </row>
    <row r="87" spans="1:12" x14ac:dyDescent="0.2">
      <c r="A87" t="str">
        <f>A35</f>
        <v>61 Caring personal service occupations</v>
      </c>
      <c r="B87" s="49">
        <f t="shared" si="46"/>
        <v>-0.4991763484004097</v>
      </c>
      <c r="C87" s="44">
        <f t="shared" si="46"/>
        <v>-5.1445061822749878</v>
      </c>
      <c r="D87" s="49">
        <f t="shared" si="46"/>
        <v>0.7813119034034699</v>
      </c>
      <c r="E87" s="49">
        <f t="shared" si="46"/>
        <v>0.77363718462861719</v>
      </c>
      <c r="F87" s="44">
        <f>IF(AND(F$5-D$5 &lt;&gt; 0,F35 &lt;&gt; 0,D35 &lt;&gt; 0),(EXP(LN(F35/D35)/(F$5-D$5))-1)*100,0)</f>
        <v>0.77619535927950789</v>
      </c>
      <c r="H87" s="40">
        <f t="shared" ref="H87:L89" si="47">(B35/B$34)*100</f>
        <v>76.356682892247221</v>
      </c>
      <c r="I87" s="40">
        <f t="shared" si="47"/>
        <v>73.798733536837887</v>
      </c>
      <c r="J87" s="40">
        <f t="shared" si="47"/>
        <v>75.172553168952177</v>
      </c>
      <c r="K87" s="40">
        <f t="shared" si="47"/>
        <v>75.637279879409704</v>
      </c>
      <c r="L87" s="40">
        <f t="shared" si="47"/>
        <v>75.110824770770563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3.2157265047167094</v>
      </c>
      <c r="C88" s="44">
        <f t="shared" si="46"/>
        <v>-13.050022394499827</v>
      </c>
      <c r="D88" s="49">
        <f t="shared" si="46"/>
        <v>0.59435116643995478</v>
      </c>
      <c r="E88" s="49">
        <f t="shared" si="46"/>
        <v>1.0679712792909912</v>
      </c>
      <c r="F88" s="44">
        <f>IF(AND(F$5-D$5 &lt;&gt; 0,F36 &lt;&gt; 0,D36 &lt;&gt; 0),(EXP(LN(F36/D36)/(F$5-D$5))-1)*100,0)</f>
        <v>0.90985065798057096</v>
      </c>
      <c r="H88" s="40">
        <f t="shared" si="47"/>
        <v>22.82468694987276</v>
      </c>
      <c r="I88" s="40">
        <f t="shared" si="47"/>
        <v>25.543680727019847</v>
      </c>
      <c r="J88" s="40">
        <f t="shared" si="47"/>
        <v>23.850684878068687</v>
      </c>
      <c r="K88" s="40">
        <f t="shared" si="47"/>
        <v>23.7763610720808</v>
      </c>
      <c r="L88" s="40">
        <f t="shared" si="47"/>
        <v>24.309619554599372</v>
      </c>
    </row>
    <row r="89" spans="1:12" x14ac:dyDescent="0.2">
      <c r="A89" t="str">
        <f>A37</f>
        <v>63 Community and civil enforcement occupations</v>
      </c>
      <c r="B89" s="49">
        <f t="shared" si="46"/>
        <v>-4.9958945550891087</v>
      </c>
      <c r="C89" s="44">
        <f t="shared" si="46"/>
        <v>38.321104339323767</v>
      </c>
      <c r="D89" s="49">
        <f t="shared" si="46"/>
        <v>-9.1092542960667373</v>
      </c>
      <c r="E89" s="49">
        <f t="shared" si="46"/>
        <v>0.72642586457907221</v>
      </c>
      <c r="F89" s="44">
        <f>IF(AND(F$5-D$5 &lt;&gt; 0,F37 &lt;&gt; 0,D37 &lt;&gt; 0),(EXP(LN(F37/D37)/(F$5-D$5))-1)*100,0)</f>
        <v>-2.6650437253606718</v>
      </c>
      <c r="H89" s="40">
        <f t="shared" si="47"/>
        <v>0.81863015788001536</v>
      </c>
      <c r="I89" s="40">
        <f t="shared" si="47"/>
        <v>0.65758573614227056</v>
      </c>
      <c r="J89" s="40">
        <f t="shared" si="47"/>
        <v>0.9767619529791296</v>
      </c>
      <c r="K89" s="40">
        <f t="shared" si="47"/>
        <v>0.58635904850950005</v>
      </c>
      <c r="L89" s="40">
        <f t="shared" si="47"/>
        <v>0.57955567463005331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-0.46565759605099455</v>
      </c>
      <c r="C91" s="44">
        <f t="shared" si="48"/>
        <v>0.24219484450447304</v>
      </c>
      <c r="D91" s="44">
        <f t="shared" si="48"/>
        <v>0.58709658569802148</v>
      </c>
      <c r="E91" s="44">
        <f t="shared" si="48"/>
        <v>0.20199706133361417</v>
      </c>
      <c r="F91" s="44">
        <f t="shared" ref="F91:F93" si="49">IF(AND(F$5-D$5 &lt;&gt; 0,F39 &lt;&gt; 0,D39 &lt;&gt; 0),(EXP(LN(F39/D39)/(F$5-D$5))-1)*100,0)</f>
        <v>0.33019947224934842</v>
      </c>
      <c r="H91" s="44">
        <f>(B39/B$51)*100</f>
        <v>9.778435424688098</v>
      </c>
      <c r="I91" s="44">
        <f>(C39/C$51)*100</f>
        <v>9.2680061988565576</v>
      </c>
      <c r="J91" s="44">
        <f>(D39/D$51)*100</f>
        <v>9.4509729743861897</v>
      </c>
      <c r="K91" s="44">
        <f>(E39/E$51)*100</f>
        <v>9.2956277089547061</v>
      </c>
      <c r="L91" s="44">
        <f>(F39/F$51)*100</f>
        <v>8.9109034524002517</v>
      </c>
    </row>
    <row r="92" spans="1:12" s="30" customFormat="1" x14ac:dyDescent="0.2">
      <c r="A92" t="str">
        <f>A40</f>
        <v>71 Sales occupations</v>
      </c>
      <c r="B92" s="49">
        <f t="shared" si="48"/>
        <v>-0.98707976775687101</v>
      </c>
      <c r="C92" s="44">
        <f t="shared" si="48"/>
        <v>-0.22956754431727733</v>
      </c>
      <c r="D92" s="49">
        <f t="shared" si="48"/>
        <v>0.14896738797480769</v>
      </c>
      <c r="E92" s="49">
        <f t="shared" si="48"/>
        <v>-0.10963491843157813</v>
      </c>
      <c r="F92" s="44">
        <f t="shared" si="49"/>
        <v>-2.3508430105634304E-2</v>
      </c>
      <c r="G92"/>
      <c r="H92" s="40">
        <f>(B40/B$34)*100</f>
        <v>82.451592642463808</v>
      </c>
      <c r="I92" s="40">
        <f t="shared" ref="H92:L93" si="50">(C40/C$34)*100</f>
        <v>78.137889995131758</v>
      </c>
      <c r="J92" s="40">
        <f t="shared" si="50"/>
        <v>83.716572037266815</v>
      </c>
      <c r="K92" s="40">
        <f t="shared" si="50"/>
        <v>81.624471001153879</v>
      </c>
      <c r="L92" s="40">
        <f t="shared" si="50"/>
        <v>74.225592979379286</v>
      </c>
    </row>
    <row r="93" spans="1:12" s="30" customFormat="1" x14ac:dyDescent="0.2">
      <c r="A93" t="str">
        <f>A41</f>
        <v>72 Customer service occupations</v>
      </c>
      <c r="B93" s="49">
        <f t="shared" si="48"/>
        <v>2.5415561030464273</v>
      </c>
      <c r="C93" s="44">
        <f t="shared" si="48"/>
        <v>2.7362783607108199</v>
      </c>
      <c r="D93" s="49">
        <f t="shared" si="48"/>
        <v>2.7242288627752353</v>
      </c>
      <c r="E93" s="49">
        <f t="shared" si="48"/>
        <v>1.5118477963341981</v>
      </c>
      <c r="F93" s="44">
        <f t="shared" si="49"/>
        <v>1.9143765463074391</v>
      </c>
      <c r="G93"/>
      <c r="H93" s="40">
        <f t="shared" si="50"/>
        <v>13.557488166395915</v>
      </c>
      <c r="I93" s="40">
        <f t="shared" si="50"/>
        <v>14.779985273975468</v>
      </c>
      <c r="J93" s="40">
        <f t="shared" si="50"/>
        <v>16.305935995845889</v>
      </c>
      <c r="K93" s="40">
        <f t="shared" si="50"/>
        <v>18.050396498743069</v>
      </c>
      <c r="L93" s="40">
        <f t="shared" si="50"/>
        <v>19.281968557897297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-0.991641580135183</v>
      </c>
      <c r="C95" s="44">
        <f t="shared" si="51"/>
        <v>-10.261158776619739</v>
      </c>
      <c r="D95" s="44">
        <f t="shared" si="51"/>
        <v>0.71265618543459031</v>
      </c>
      <c r="E95" s="44">
        <f t="shared" si="51"/>
        <v>-3.1590791420932351E-2</v>
      </c>
      <c r="F95" s="44">
        <f>IF(AND(F$5-D$5 &lt;&gt; 0,F43 &lt;&gt; 0,D43 &lt;&gt; 0),(EXP(LN(F43/D43)/(F$5-D$5))-1)*100,0)</f>
        <v>0.21587842504540156</v>
      </c>
      <c r="H95" s="44">
        <f>(B43/B$51)*100</f>
        <v>5.8086749341129549</v>
      </c>
      <c r="I95" s="44">
        <f>(C43/C$51)*100</f>
        <v>5.3900109811261352</v>
      </c>
      <c r="J95" s="44">
        <f>(D43/D$51)*100</f>
        <v>4.9205057744184346</v>
      </c>
      <c r="K95" s="44">
        <f>(E43/E$51)*100</f>
        <v>4.8699088697696871</v>
      </c>
      <c r="L95" s="44">
        <f>(F43/F$51)*100</f>
        <v>4.5606620394689763</v>
      </c>
    </row>
    <row r="96" spans="1:12" x14ac:dyDescent="0.2">
      <c r="A96" t="str">
        <f>A44</f>
        <v>81 Process, plant and machine operatives</v>
      </c>
      <c r="B96" s="49">
        <f t="shared" si="51"/>
        <v>-2.5513076162491877</v>
      </c>
      <c r="C96" s="44">
        <f t="shared" si="51"/>
        <v>-11.38849967888792</v>
      </c>
      <c r="D96" s="49">
        <f t="shared" si="51"/>
        <v>1.1363070875902714</v>
      </c>
      <c r="E96" s="49">
        <f t="shared" si="51"/>
        <v>-0.42652322757048555</v>
      </c>
      <c r="F96" s="44">
        <f>IF(AND(F$5-D$5 &lt;&gt; 0,F44 &lt;&gt; 0,D44 &lt;&gt; 0),(EXP(LN(F44/D44)/(F$5-D$5))-1)*100,0)</f>
        <v>9.1718284407393824E-2</v>
      </c>
      <c r="H96" s="40">
        <f>(B44/B$43)*100</f>
        <v>48.299379767066974</v>
      </c>
      <c r="I96" s="40">
        <f t="shared" ref="H96:L97" si="52">(C44/C$43)*100</f>
        <v>45.327125456539243</v>
      </c>
      <c r="J96" s="40">
        <f t="shared" si="52"/>
        <v>44.757705105075146</v>
      </c>
      <c r="K96" s="40">
        <f t="shared" si="52"/>
        <v>45.707031674334061</v>
      </c>
      <c r="L96" s="40">
        <f t="shared" si="52"/>
        <v>43.933107235119266</v>
      </c>
    </row>
    <row r="97" spans="1:12" x14ac:dyDescent="0.2">
      <c r="A97" t="str">
        <f>A45</f>
        <v>82 Transport and mobile machine drivers and operatives</v>
      </c>
      <c r="B97" s="49">
        <f t="shared" si="51"/>
        <v>0.40166124233200762</v>
      </c>
      <c r="C97" s="44">
        <f t="shared" si="51"/>
        <v>-9.3265248665483256</v>
      </c>
      <c r="D97" s="49">
        <f t="shared" si="51"/>
        <v>0.36410705762710549</v>
      </c>
      <c r="E97" s="49">
        <f t="shared" si="51"/>
        <v>0.29033256604098501</v>
      </c>
      <c r="F97" s="44">
        <f>IF(AND(F$5-D$5 &lt;&gt; 0,F45 &lt;&gt; 0,D45 &lt;&gt; 0),(EXP(LN(F45/D45)/(F$5-D$5))-1)*100,0)</f>
        <v>0.31491803578886923</v>
      </c>
      <c r="H97" s="40">
        <f t="shared" si="52"/>
        <v>51.700620232933026</v>
      </c>
      <c r="I97" s="40">
        <f t="shared" si="52"/>
        <v>54.672874543460757</v>
      </c>
      <c r="J97" s="40">
        <f t="shared" si="52"/>
        <v>55.242294894924861</v>
      </c>
      <c r="K97" s="40">
        <f t="shared" si="52"/>
        <v>54.292968325665939</v>
      </c>
      <c r="L97" s="40">
        <f t="shared" si="52"/>
        <v>56.066892764880741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0.48623250318864386</v>
      </c>
      <c r="C99" s="44">
        <f t="shared" si="53"/>
        <v>-6.9980727958481097</v>
      </c>
      <c r="D99" s="44">
        <f t="shared" si="53"/>
        <v>1.4478797239500851</v>
      </c>
      <c r="E99" s="44">
        <f t="shared" si="53"/>
        <v>9.0378711640615172E-2</v>
      </c>
      <c r="F99" s="44">
        <f>IF(AND(F$5-D$5 &lt;&gt; 0,F47 &lt;&gt; 0,D47 &lt;&gt; 0),(EXP(LN(F47/D47)/(F$5-D$5))-1)*100,0)</f>
        <v>0.54084860860832418</v>
      </c>
      <c r="H99" s="44">
        <f>(B47/B$51)*100</f>
        <v>12.73851966996817</v>
      </c>
      <c r="I99" s="44">
        <f>(C47/C$51)*100</f>
        <v>12.54210274187994</v>
      </c>
      <c r="J99" s="44">
        <f>(D47/D$51)*100</f>
        <v>11.865934338965971</v>
      </c>
      <c r="K99" s="44">
        <f>(E47/E$51)*100</f>
        <v>12.178888425992831</v>
      </c>
      <c r="L99" s="44">
        <f>(F47/F$51)*100</f>
        <v>11.545432870760601</v>
      </c>
    </row>
    <row r="100" spans="1:12" x14ac:dyDescent="0.2">
      <c r="A100" t="str">
        <f>A48</f>
        <v>91 Elementary trades and related occupations</v>
      </c>
      <c r="B100" s="49">
        <f t="shared" si="53"/>
        <v>-3.7400008852530475</v>
      </c>
      <c r="C100" s="44">
        <f t="shared" si="53"/>
        <v>-11.151644454840948</v>
      </c>
      <c r="D100" s="49">
        <f t="shared" si="53"/>
        <v>14.19588970274912</v>
      </c>
      <c r="E100" s="49">
        <f t="shared" si="53"/>
        <v>1.5532232895493658</v>
      </c>
      <c r="F100" s="44">
        <f>IF(AND(F$5-D$5 &lt;&gt; 0,F48 &lt;&gt; 0,D48 &lt;&gt; 0),(EXP(LN(F48/D48)/(F$5-D$5))-1)*100,0)</f>
        <v>5.6037399793088083</v>
      </c>
      <c r="H100" s="40">
        <f t="shared" ref="H100:L101" si="54">(B48/B$47)*100</f>
        <v>16.267943310138232</v>
      </c>
      <c r="I100" s="40">
        <f t="shared" si="54"/>
        <v>13.699029756291489</v>
      </c>
      <c r="J100" s="40">
        <f t="shared" si="54"/>
        <v>13.087215534135332</v>
      </c>
      <c r="K100" s="40">
        <f t="shared" si="54"/>
        <v>23.652918969293765</v>
      </c>
      <c r="L100" s="40">
        <f t="shared" si="54"/>
        <v>27.346298075094644</v>
      </c>
    </row>
    <row r="101" spans="1:12" x14ac:dyDescent="0.2">
      <c r="A101" t="str">
        <f>A49</f>
        <v>92 Elementary administration and service occupations</v>
      </c>
      <c r="B101" s="49">
        <f t="shared" si="53"/>
        <v>1.2482542089276683</v>
      </c>
      <c r="C101" s="44">
        <f t="shared" si="53"/>
        <v>-6.3387534209818579</v>
      </c>
      <c r="D101" s="49">
        <f t="shared" si="53"/>
        <v>-1.1481664205627573</v>
      </c>
      <c r="E101" s="49">
        <f t="shared" si="53"/>
        <v>-0.40469554864487334</v>
      </c>
      <c r="F101" s="44">
        <f>IF(AND(F$5-D$5 &lt;&gt; 0,F49 &lt;&gt; 0,D49 &lt;&gt; 0),(EXP(LN(F49/D49)/(F$5-D$5))-1)*100,0)</f>
        <v>-0.65313840390351929</v>
      </c>
      <c r="H101" s="40">
        <f t="shared" si="54"/>
        <v>83.732056689861764</v>
      </c>
      <c r="I101" s="40">
        <f t="shared" si="54"/>
        <v>86.300970243708491</v>
      </c>
      <c r="J101" s="40">
        <f t="shared" si="54"/>
        <v>86.912784465864661</v>
      </c>
      <c r="K101" s="40">
        <f t="shared" si="54"/>
        <v>76.347081030706249</v>
      </c>
      <c r="L101" s="40">
        <f t="shared" si="54"/>
        <v>72.653701924905363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0.87736176504187302</v>
      </c>
      <c r="C103" s="206">
        <f t="shared" ref="C103" si="56">IF(AND(D$5-C$5 &lt;&gt; 0,D51 &lt;&gt; 0,C51 &lt;&gt; 0),(EXP(LN(D51/C51)/(D$5-C$5))-1)*100,0)</f>
        <v>-1.6984509717960616</v>
      </c>
      <c r="D103" s="50">
        <f>IF(AND(E$5-D$5 &lt;&gt; 0,E51 &lt;&gt; 0,D51 &lt;&gt; 0),(EXP(LN(E51/D51)/(E$5-D$5))-1)*100,0)</f>
        <v>0.92106675473020427</v>
      </c>
      <c r="E103" s="50">
        <f>IF(AND(F$5-E$5 &lt;&gt; 0,F51 &lt;&gt; 0,E51 &lt;&gt; 0),(EXP(LN(F51/E51)/(F$5-E$5))-1)*100,0)</f>
        <v>0.62643242238205055</v>
      </c>
      <c r="F103" s="206">
        <f>IF(AND(F$5-D$5 &lt;&gt; 0,F51 &lt;&gt; 0,D51 &lt;&gt; 0),(EXP(LN(F51/D51)/(F$5-D$5))-1)*100,0)</f>
        <v>0.72454816770322061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Cornwall and the Isles of Scilly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4.3508306674675534</v>
      </c>
      <c r="C9" s="330">
        <v>10.909071636705974</v>
      </c>
      <c r="D9" s="330">
        <f>SUM(B9:C9)</f>
        <v>15.259902304173528</v>
      </c>
      <c r="E9" s="331"/>
      <c r="F9" s="330">
        <v>6.2783776901235724</v>
      </c>
      <c r="G9" s="330">
        <v>12.513527807444527</v>
      </c>
      <c r="H9" s="330">
        <f>SUM(F9:G9)</f>
        <v>18.791905497568099</v>
      </c>
      <c r="I9" s="331"/>
      <c r="J9" s="330">
        <v>7.3751526405117502</v>
      </c>
      <c r="K9" s="330">
        <v>11.578658300200663</v>
      </c>
      <c r="L9" s="330">
        <f>SUM(J9:K9)</f>
        <v>18.953810940712415</v>
      </c>
      <c r="M9" s="236"/>
      <c r="N9" s="328">
        <f>IF(B9&gt;0,(EXP(LN(F9/B9)/($F$6-$B$6))-1)*100,0)</f>
        <v>7.6105996364242756</v>
      </c>
      <c r="O9" s="328">
        <f>IF(F9&gt;0,(EXP(LN(J9/F9)/($J$6-$F$6))-1)*100,0)</f>
        <v>1.0791477882916345</v>
      </c>
      <c r="P9" s="328"/>
      <c r="Q9" s="328">
        <f>IF(C9&gt;0,(EXP(LN(G9/C9)/($F$6-$B$6))-1)*100,0)</f>
        <v>2.7823146829335954</v>
      </c>
      <c r="R9" s="328">
        <f>IF(G9&gt;0,(EXP(LN(K9/G9)/($J$6-$F$6))-1)*100,0)</f>
        <v>-0.51630707492759109</v>
      </c>
      <c r="S9" s="327"/>
      <c r="T9" s="328">
        <f>IF(D9&gt;0,(EXP(LN(H9/D9)/($F$6-$B$6))-1)*100,0)</f>
        <v>4.2518602801734806</v>
      </c>
      <c r="U9" s="328">
        <f>IF(H9&gt;0,(EXP(LN(L9/H9)/($J$6-$F$6))-1)*100,0)</f>
        <v>5.7208343610448686E-2</v>
      </c>
    </row>
    <row r="10" spans="1:21" x14ac:dyDescent="0.2">
      <c r="A10" s="329" t="str">
        <f>name!D5</f>
        <v>12 Other managers and proprietors</v>
      </c>
      <c r="B10" s="330">
        <v>4.2700581443662875</v>
      </c>
      <c r="C10" s="330">
        <v>6.6989833576705884</v>
      </c>
      <c r="D10" s="330">
        <f t="shared" ref="D10:D33" si="0">SUM(B10:C10)</f>
        <v>10.969041502036877</v>
      </c>
      <c r="E10" s="331"/>
      <c r="F10" s="330">
        <v>5.2504838906579003</v>
      </c>
      <c r="G10" s="330">
        <v>7.1455904065011229</v>
      </c>
      <c r="H10" s="330">
        <f t="shared" ref="H10:H33" si="1">SUM(F10:G10)</f>
        <v>12.396074297159023</v>
      </c>
      <c r="I10" s="331"/>
      <c r="J10" s="330">
        <v>5.6661912990925289</v>
      </c>
      <c r="K10" s="330">
        <v>9.6930710556854809</v>
      </c>
      <c r="L10" s="330">
        <f t="shared" ref="L10:L33" si="2">SUM(J10:K10)</f>
        <v>15.359262354778011</v>
      </c>
      <c r="M10" s="236"/>
      <c r="N10" s="328">
        <f t="shared" ref="N10:N36" si="3">IF(B10&gt;0,(EXP(LN(F10/B10)/($F$6-$B$6))-1)*100,0)</f>
        <v>4.2204894275443161</v>
      </c>
      <c r="O10" s="328">
        <f t="shared" ref="O10:O34" si="4">IF(F10&gt;0,(EXP(LN(J10/F10)/($J$6-$F$6))-1)*100,0)</f>
        <v>0.50927187965379428</v>
      </c>
      <c r="P10" s="328"/>
      <c r="Q10" s="328">
        <f t="shared" ref="Q10:Q34" si="5">IF(C10&gt;0,(EXP(LN(G10/C10)/($F$6-$B$6))-1)*100,0)</f>
        <v>1.2991599536474663</v>
      </c>
      <c r="R10" s="328">
        <f t="shared" ref="R10:R34" si="6">IF(G10&gt;0,(EXP(LN(K10/G10)/($J$6-$F$6))-1)*100,0)</f>
        <v>2.0535739692194577</v>
      </c>
      <c r="S10" s="327"/>
      <c r="T10" s="328">
        <f t="shared" ref="T10:T34" si="7">IF(D10&gt;0,(EXP(LN(H10/D10)/($F$6-$B$6))-1)*100,0)</f>
        <v>2.4762201881262103</v>
      </c>
      <c r="U10" s="328">
        <f t="shared" ref="U10:U34" si="8">IF(H10&gt;0,(EXP(LN(L10/H10)/($J$6-$F$6))-1)*100,0)</f>
        <v>1.4391837408232133</v>
      </c>
    </row>
    <row r="11" spans="1:21" x14ac:dyDescent="0.2">
      <c r="A11" s="329" t="str">
        <f>name!D6</f>
        <v>21 Science, research, engineering and technology professionals</v>
      </c>
      <c r="B11" s="330">
        <v>2.229627558522191</v>
      </c>
      <c r="C11" s="330">
        <v>9.4494453047600189</v>
      </c>
      <c r="D11" s="330">
        <f t="shared" si="0"/>
        <v>11.67907286328221</v>
      </c>
      <c r="E11" s="331"/>
      <c r="F11" s="330">
        <v>2.9800467570251588</v>
      </c>
      <c r="G11" s="330">
        <v>10.476841390166422</v>
      </c>
      <c r="H11" s="330">
        <f t="shared" si="1"/>
        <v>13.456888147191581</v>
      </c>
      <c r="I11" s="331"/>
      <c r="J11" s="330">
        <v>5.2074994781062447</v>
      </c>
      <c r="K11" s="330">
        <v>14.500859884401791</v>
      </c>
      <c r="L11" s="330">
        <f t="shared" si="2"/>
        <v>19.708359362508034</v>
      </c>
      <c r="M11" s="236"/>
      <c r="N11" s="328">
        <f t="shared" si="3"/>
        <v>5.9737129840435221</v>
      </c>
      <c r="O11" s="328">
        <f t="shared" si="4"/>
        <v>3.791170677715261</v>
      </c>
      <c r="P11" s="328"/>
      <c r="Q11" s="328">
        <f t="shared" si="5"/>
        <v>2.0856764076968792</v>
      </c>
      <c r="R11" s="328">
        <f t="shared" si="6"/>
        <v>2.1905866819943887</v>
      </c>
      <c r="S11" s="327"/>
      <c r="T11" s="328">
        <f t="shared" si="7"/>
        <v>2.8743857085699709</v>
      </c>
      <c r="U11" s="328">
        <f t="shared" si="8"/>
        <v>2.5763060540974658</v>
      </c>
    </row>
    <row r="12" spans="1:21" x14ac:dyDescent="0.2">
      <c r="A12" s="329" t="str">
        <f>name!D7</f>
        <v>22 Health professionals</v>
      </c>
      <c r="B12" s="330">
        <v>8.1678732421958493</v>
      </c>
      <c r="C12" s="330">
        <v>2.9625606297306715</v>
      </c>
      <c r="D12" s="330">
        <f t="shared" si="0"/>
        <v>11.13043387192652</v>
      </c>
      <c r="E12" s="331"/>
      <c r="F12" s="330">
        <v>8.863293934558147</v>
      </c>
      <c r="G12" s="330">
        <v>3.5633561575791921</v>
      </c>
      <c r="H12" s="330">
        <f t="shared" si="1"/>
        <v>12.42665009213734</v>
      </c>
      <c r="I12" s="331"/>
      <c r="J12" s="330">
        <v>9.8035488123503853</v>
      </c>
      <c r="K12" s="330">
        <v>4.1419997456870634</v>
      </c>
      <c r="L12" s="330">
        <f t="shared" si="2"/>
        <v>13.945548558037448</v>
      </c>
      <c r="M12" s="236"/>
      <c r="N12" s="328">
        <f t="shared" si="3"/>
        <v>1.6476242454990242</v>
      </c>
      <c r="O12" s="328">
        <f t="shared" si="4"/>
        <v>0.67443730321425921</v>
      </c>
      <c r="P12" s="328"/>
      <c r="Q12" s="328">
        <f t="shared" si="5"/>
        <v>3.7620150298773192</v>
      </c>
      <c r="R12" s="328">
        <f t="shared" si="6"/>
        <v>1.0082210418478788</v>
      </c>
      <c r="S12" s="327"/>
      <c r="T12" s="328">
        <f t="shared" si="7"/>
        <v>2.2276541903879066</v>
      </c>
      <c r="U12" s="328">
        <f t="shared" si="8"/>
        <v>0.77174263496033735</v>
      </c>
    </row>
    <row r="13" spans="1:21" x14ac:dyDescent="0.2">
      <c r="A13" s="329" t="str">
        <f>name!D8</f>
        <v>23 Teaching and other educational professionals</v>
      </c>
      <c r="B13" s="330">
        <v>7.8168178347807595</v>
      </c>
      <c r="C13" s="330">
        <v>4.3167698408734481</v>
      </c>
      <c r="D13" s="330">
        <f t="shared" si="0"/>
        <v>12.133587675654208</v>
      </c>
      <c r="E13" s="331"/>
      <c r="F13" s="330">
        <v>8.660392747403602</v>
      </c>
      <c r="G13" s="330">
        <v>3.938270024582343</v>
      </c>
      <c r="H13" s="330">
        <f t="shared" si="1"/>
        <v>12.598662771985945</v>
      </c>
      <c r="I13" s="331"/>
      <c r="J13" s="330">
        <v>9.2869935712443983</v>
      </c>
      <c r="K13" s="330">
        <v>4.4721088404709164</v>
      </c>
      <c r="L13" s="330">
        <f t="shared" si="2"/>
        <v>13.759102411715315</v>
      </c>
      <c r="M13" s="236"/>
      <c r="N13" s="328">
        <f t="shared" si="3"/>
        <v>2.0708001515467478</v>
      </c>
      <c r="O13" s="328">
        <f t="shared" si="4"/>
        <v>0.46678477587778211</v>
      </c>
      <c r="P13" s="328"/>
      <c r="Q13" s="328">
        <f t="shared" si="5"/>
        <v>-1.8185776939509735</v>
      </c>
      <c r="R13" s="328">
        <f t="shared" si="6"/>
        <v>0.85105792711166472</v>
      </c>
      <c r="S13" s="327"/>
      <c r="T13" s="328">
        <f t="shared" si="7"/>
        <v>0.75510124047961646</v>
      </c>
      <c r="U13" s="328">
        <f t="shared" si="8"/>
        <v>0.58912803722230844</v>
      </c>
    </row>
    <row r="14" spans="1:21" x14ac:dyDescent="0.2">
      <c r="A14" s="329" t="str">
        <f>name!D9</f>
        <v>24 Business, media and public service professionals</v>
      </c>
      <c r="B14" s="330">
        <v>5.0875775733760946</v>
      </c>
      <c r="C14" s="330">
        <v>7.9936720960460672</v>
      </c>
      <c r="D14" s="330">
        <f t="shared" si="0"/>
        <v>13.081249669422162</v>
      </c>
      <c r="E14" s="331"/>
      <c r="F14" s="330">
        <v>7.0438139768584005</v>
      </c>
      <c r="G14" s="330">
        <v>9.2200138284179189</v>
      </c>
      <c r="H14" s="330">
        <f t="shared" si="1"/>
        <v>16.263827805276321</v>
      </c>
      <c r="I14" s="331"/>
      <c r="J14" s="330">
        <v>8.805483748134364</v>
      </c>
      <c r="K14" s="330">
        <v>10.995205064484926</v>
      </c>
      <c r="L14" s="330">
        <f t="shared" si="2"/>
        <v>19.800688812619292</v>
      </c>
      <c r="M14" s="236"/>
      <c r="N14" s="328">
        <f t="shared" si="3"/>
        <v>6.7233297620877375</v>
      </c>
      <c r="O14" s="328">
        <f t="shared" si="4"/>
        <v>1.4992943179322316</v>
      </c>
      <c r="P14" s="328"/>
      <c r="Q14" s="328">
        <f t="shared" si="5"/>
        <v>2.8956579677650751</v>
      </c>
      <c r="R14" s="328">
        <f t="shared" si="6"/>
        <v>1.1808019828736249</v>
      </c>
      <c r="S14" s="327"/>
      <c r="T14" s="328">
        <f t="shared" si="7"/>
        <v>4.4515061125858013</v>
      </c>
      <c r="U14" s="328">
        <f t="shared" si="8"/>
        <v>1.3204637064800684</v>
      </c>
    </row>
    <row r="15" spans="1:21" x14ac:dyDescent="0.2">
      <c r="A15" s="329" t="str">
        <f>name!D10</f>
        <v>31 Science, engineering and technology associate professionals</v>
      </c>
      <c r="B15" s="330">
        <v>1.0090772316491539</v>
      </c>
      <c r="C15" s="330">
        <v>2.6606344127021142</v>
      </c>
      <c r="D15" s="330">
        <f t="shared" si="0"/>
        <v>3.6697116443512678</v>
      </c>
      <c r="E15" s="331"/>
      <c r="F15" s="330">
        <v>1.2918485251832534</v>
      </c>
      <c r="G15" s="330">
        <v>3.2426961039548723</v>
      </c>
      <c r="H15" s="330">
        <f t="shared" si="1"/>
        <v>4.5345446291381259</v>
      </c>
      <c r="I15" s="331"/>
      <c r="J15" s="330">
        <v>1.6547298639587285</v>
      </c>
      <c r="K15" s="330">
        <v>3.040670928237351</v>
      </c>
      <c r="L15" s="330">
        <f t="shared" si="2"/>
        <v>4.6954007921960796</v>
      </c>
      <c r="M15" s="236"/>
      <c r="N15" s="328">
        <f t="shared" si="3"/>
        <v>5.0648481900678499</v>
      </c>
      <c r="O15" s="328">
        <f t="shared" si="4"/>
        <v>1.6641188243440963</v>
      </c>
      <c r="P15" s="328"/>
      <c r="Q15" s="328">
        <f t="shared" si="5"/>
        <v>4.0361349086229792</v>
      </c>
      <c r="R15" s="328">
        <f t="shared" si="6"/>
        <v>-0.42792792447372552</v>
      </c>
      <c r="S15" s="327"/>
      <c r="T15" s="328">
        <f t="shared" si="7"/>
        <v>4.3230674094020261</v>
      </c>
      <c r="U15" s="328">
        <f t="shared" si="8"/>
        <v>0.23266229817406892</v>
      </c>
    </row>
    <row r="16" spans="1:21" x14ac:dyDescent="0.2">
      <c r="A16" s="329" t="str">
        <f>name!D11</f>
        <v>32 Health and social care associate professionals</v>
      </c>
      <c r="B16" s="330">
        <v>3.7882052894779665</v>
      </c>
      <c r="C16" s="330">
        <v>1.1554984766499574</v>
      </c>
      <c r="D16" s="330">
        <f t="shared" si="0"/>
        <v>4.9437037661279239</v>
      </c>
      <c r="E16" s="331"/>
      <c r="F16" s="330">
        <v>4.1048324963015821</v>
      </c>
      <c r="G16" s="330">
        <v>1.213966677579515</v>
      </c>
      <c r="H16" s="330">
        <f t="shared" si="1"/>
        <v>5.3187991738810974</v>
      </c>
      <c r="I16" s="331"/>
      <c r="J16" s="330">
        <v>8.1766857356544396</v>
      </c>
      <c r="K16" s="330">
        <v>1.9319941146268855</v>
      </c>
      <c r="L16" s="330">
        <f t="shared" si="2"/>
        <v>10.108679850281325</v>
      </c>
      <c r="M16" s="236"/>
      <c r="N16" s="328">
        <f t="shared" si="3"/>
        <v>1.6184079897002324</v>
      </c>
      <c r="O16" s="328">
        <f t="shared" si="4"/>
        <v>4.7013121513592937</v>
      </c>
      <c r="P16" s="328"/>
      <c r="Q16" s="328">
        <f t="shared" si="5"/>
        <v>0.99211740222033828</v>
      </c>
      <c r="R16" s="328">
        <f t="shared" si="6"/>
        <v>3.146208569865161</v>
      </c>
      <c r="S16" s="327"/>
      <c r="T16" s="328">
        <f t="shared" si="7"/>
        <v>1.473404307813686</v>
      </c>
      <c r="U16" s="328">
        <f t="shared" si="8"/>
        <v>4.3739348897000818</v>
      </c>
    </row>
    <row r="17" spans="1:21" x14ac:dyDescent="0.2">
      <c r="A17" s="329" t="str">
        <f>name!D12</f>
        <v>33 Protective service occupations</v>
      </c>
      <c r="B17" s="330">
        <v>0.39815602111758996</v>
      </c>
      <c r="C17" s="330">
        <v>1.215956808318235</v>
      </c>
      <c r="D17" s="330">
        <f t="shared" si="0"/>
        <v>1.6141128294358249</v>
      </c>
      <c r="E17" s="331"/>
      <c r="F17" s="330">
        <v>0.49694522386705969</v>
      </c>
      <c r="G17" s="330">
        <v>1.2752012360895653</v>
      </c>
      <c r="H17" s="330">
        <f t="shared" si="1"/>
        <v>1.772146459956625</v>
      </c>
      <c r="I17" s="331"/>
      <c r="J17" s="330">
        <v>0.53681878131481597</v>
      </c>
      <c r="K17" s="330">
        <v>1.1261324040918967</v>
      </c>
      <c r="L17" s="330">
        <f t="shared" si="2"/>
        <v>1.6629511854067127</v>
      </c>
      <c r="M17" s="236"/>
      <c r="N17" s="328">
        <f t="shared" si="3"/>
        <v>4.5324300866441236</v>
      </c>
      <c r="O17" s="328">
        <f t="shared" si="4"/>
        <v>0.51586446313220957</v>
      </c>
      <c r="P17" s="328"/>
      <c r="Q17" s="328">
        <f t="shared" si="5"/>
        <v>0.95599541866464577</v>
      </c>
      <c r="R17" s="328">
        <f t="shared" si="6"/>
        <v>-0.82534112015527628</v>
      </c>
      <c r="S17" s="327"/>
      <c r="T17" s="328">
        <f t="shared" si="7"/>
        <v>1.8856790794612888</v>
      </c>
      <c r="U17" s="328">
        <f t="shared" si="8"/>
        <v>-0.42308681966762851</v>
      </c>
    </row>
    <row r="18" spans="1:21" x14ac:dyDescent="0.2">
      <c r="A18" s="329" t="str">
        <f>name!D13</f>
        <v>34 Culture, media and sports occupations</v>
      </c>
      <c r="B18" s="330">
        <v>2.7622949867727948</v>
      </c>
      <c r="C18" s="330">
        <v>2.6822864955616059</v>
      </c>
      <c r="D18" s="330">
        <f t="shared" si="0"/>
        <v>5.4445814823344012</v>
      </c>
      <c r="E18" s="331"/>
      <c r="F18" s="330">
        <v>3.1935905289075617</v>
      </c>
      <c r="G18" s="330">
        <v>2.383602233491418</v>
      </c>
      <c r="H18" s="330">
        <f t="shared" si="1"/>
        <v>5.5771927623989797</v>
      </c>
      <c r="I18" s="331"/>
      <c r="J18" s="330">
        <v>3.8107660374496199</v>
      </c>
      <c r="K18" s="330">
        <v>2.7690297350424613</v>
      </c>
      <c r="L18" s="330">
        <f t="shared" si="2"/>
        <v>6.5797957724920817</v>
      </c>
      <c r="M18" s="236"/>
      <c r="N18" s="328">
        <f t="shared" si="3"/>
        <v>2.9441886961806052</v>
      </c>
      <c r="O18" s="328">
        <f t="shared" si="4"/>
        <v>1.1848604262559181</v>
      </c>
      <c r="P18" s="327"/>
      <c r="Q18" s="328">
        <f t="shared" si="5"/>
        <v>-2.3334775996967871</v>
      </c>
      <c r="R18" s="328">
        <f t="shared" si="6"/>
        <v>1.0042362508232427</v>
      </c>
      <c r="S18" s="327"/>
      <c r="T18" s="328">
        <f t="shared" si="7"/>
        <v>0.48245347592226207</v>
      </c>
      <c r="U18" s="328">
        <f t="shared" si="8"/>
        <v>1.1082167041881474</v>
      </c>
    </row>
    <row r="19" spans="1:21" x14ac:dyDescent="0.2">
      <c r="A19" s="329" t="str">
        <f>name!D14</f>
        <v>35 Business and public service associate professionals</v>
      </c>
      <c r="B19" s="330">
        <v>6.0048718590218702</v>
      </c>
      <c r="C19" s="330">
        <v>7.3380492470499714</v>
      </c>
      <c r="D19" s="330">
        <f t="shared" si="0"/>
        <v>13.342921106071842</v>
      </c>
      <c r="E19" s="331"/>
      <c r="F19" s="330">
        <v>6.9739032279267228</v>
      </c>
      <c r="G19" s="330">
        <v>7.8601041823995539</v>
      </c>
      <c r="H19" s="330">
        <f t="shared" si="1"/>
        <v>14.834007410326276</v>
      </c>
      <c r="I19" s="331"/>
      <c r="J19" s="330">
        <v>8.2389139586406053</v>
      </c>
      <c r="K19" s="330">
        <v>8.1658825889034219</v>
      </c>
      <c r="L19" s="330">
        <f t="shared" si="2"/>
        <v>16.404796547544027</v>
      </c>
      <c r="M19" s="236"/>
      <c r="N19" s="328">
        <f t="shared" si="3"/>
        <v>3.0372916073207135</v>
      </c>
      <c r="O19" s="328">
        <f t="shared" si="4"/>
        <v>1.1174875086866987</v>
      </c>
      <c r="P19" s="327"/>
      <c r="Q19" s="328">
        <f t="shared" si="5"/>
        <v>1.3840266641278909</v>
      </c>
      <c r="R19" s="328">
        <f t="shared" si="6"/>
        <v>0.2547569797765048</v>
      </c>
      <c r="S19" s="327"/>
      <c r="T19" s="328">
        <f t="shared" si="7"/>
        <v>2.1413314387625393</v>
      </c>
      <c r="U19" s="328">
        <f t="shared" si="8"/>
        <v>0.67326578989632679</v>
      </c>
    </row>
    <row r="20" spans="1:21" x14ac:dyDescent="0.2">
      <c r="A20" s="329" t="str">
        <f>name!D15</f>
        <v>41 Administrative occupations</v>
      </c>
      <c r="B20" s="330">
        <v>14.604611660565217</v>
      </c>
      <c r="C20" s="330">
        <v>5.2368930125443987</v>
      </c>
      <c r="D20" s="330">
        <f t="shared" si="0"/>
        <v>19.841504673109615</v>
      </c>
      <c r="E20" s="331"/>
      <c r="F20" s="330">
        <v>14.607242650407265</v>
      </c>
      <c r="G20" s="330">
        <v>5.6038424780569169</v>
      </c>
      <c r="H20" s="330">
        <f t="shared" si="1"/>
        <v>20.211085128464184</v>
      </c>
      <c r="I20" s="331"/>
      <c r="J20" s="330">
        <v>14.347484386116877</v>
      </c>
      <c r="K20" s="330">
        <v>6.6383136058556351</v>
      </c>
      <c r="L20" s="330">
        <f t="shared" si="2"/>
        <v>20.985797991972511</v>
      </c>
      <c r="M20" s="236"/>
      <c r="N20" s="328">
        <f t="shared" si="3"/>
        <v>3.6026980200221104E-3</v>
      </c>
      <c r="O20" s="328">
        <f t="shared" si="4"/>
        <v>-0.11954751776810379</v>
      </c>
      <c r="P20" s="327"/>
      <c r="Q20" s="328">
        <f t="shared" si="5"/>
        <v>1.3636973391734308</v>
      </c>
      <c r="R20" s="328">
        <f t="shared" si="6"/>
        <v>1.1357710340368365</v>
      </c>
      <c r="S20" s="327"/>
      <c r="T20" s="328">
        <f t="shared" si="7"/>
        <v>0.36978769914470799</v>
      </c>
      <c r="U20" s="328">
        <f t="shared" si="8"/>
        <v>0.2510793456907523</v>
      </c>
    </row>
    <row r="21" spans="1:21" x14ac:dyDescent="0.2">
      <c r="A21" s="329" t="str">
        <f>name!D16</f>
        <v>42 Secretarial and related occupations</v>
      </c>
      <c r="B21" s="330">
        <v>4.8910805736376162</v>
      </c>
      <c r="C21" s="330">
        <v>0.59024313535790063</v>
      </c>
      <c r="D21" s="330">
        <f t="shared" si="0"/>
        <v>5.4813237089955171</v>
      </c>
      <c r="E21" s="331"/>
      <c r="F21" s="330">
        <v>4.4428204435146679</v>
      </c>
      <c r="G21" s="330">
        <v>0.42908154554104361</v>
      </c>
      <c r="H21" s="330">
        <f t="shared" si="1"/>
        <v>4.8719019890557114</v>
      </c>
      <c r="I21" s="331"/>
      <c r="J21" s="330">
        <v>3.5761960619459447</v>
      </c>
      <c r="K21" s="330">
        <v>0.53972171256190493</v>
      </c>
      <c r="L21" s="330">
        <f t="shared" si="2"/>
        <v>4.1159177745078495</v>
      </c>
      <c r="M21" s="236"/>
      <c r="N21" s="328">
        <f t="shared" si="3"/>
        <v>-1.9041151773252385</v>
      </c>
      <c r="O21" s="328">
        <f t="shared" si="4"/>
        <v>-1.4361852190399649</v>
      </c>
      <c r="P21" s="327"/>
      <c r="Q21" s="328">
        <f t="shared" si="5"/>
        <v>-6.1786282794570768</v>
      </c>
      <c r="R21" s="328">
        <f t="shared" si="6"/>
        <v>1.5411326710428108</v>
      </c>
      <c r="S21" s="327"/>
      <c r="T21" s="328">
        <f t="shared" si="7"/>
        <v>-2.3296782523636872</v>
      </c>
      <c r="U21" s="328">
        <f t="shared" si="8"/>
        <v>-1.1178555207165375</v>
      </c>
    </row>
    <row r="22" spans="1:21" x14ac:dyDescent="0.2">
      <c r="A22" s="329" t="str">
        <f>name!D17</f>
        <v>51 Skilled agricultural and related trades</v>
      </c>
      <c r="B22" s="330">
        <v>0.4900788068428002</v>
      </c>
      <c r="C22" s="330">
        <v>4.6105434375927192</v>
      </c>
      <c r="D22" s="330">
        <f t="shared" si="0"/>
        <v>5.1006222444355194</v>
      </c>
      <c r="E22" s="331"/>
      <c r="F22" s="330">
        <v>0.64739293948129395</v>
      </c>
      <c r="G22" s="330">
        <v>4.5729915849542442</v>
      </c>
      <c r="H22" s="330">
        <f t="shared" si="1"/>
        <v>5.2203845244355378</v>
      </c>
      <c r="I22" s="331"/>
      <c r="J22" s="330">
        <v>0.74070852931981668</v>
      </c>
      <c r="K22" s="330">
        <v>4.6079067037963179</v>
      </c>
      <c r="L22" s="330">
        <f t="shared" si="2"/>
        <v>5.348615233116135</v>
      </c>
      <c r="M22" s="236"/>
      <c r="N22" s="328">
        <f t="shared" si="3"/>
        <v>5.7256605751571987</v>
      </c>
      <c r="O22" s="328">
        <f t="shared" si="4"/>
        <v>0.90173310102210635</v>
      </c>
      <c r="P22" s="327"/>
      <c r="Q22" s="328">
        <f t="shared" si="5"/>
        <v>-0.16342886708002879</v>
      </c>
      <c r="R22" s="328">
        <f t="shared" si="6"/>
        <v>5.0720005588056338E-2</v>
      </c>
      <c r="S22" s="327"/>
      <c r="T22" s="328">
        <f t="shared" si="7"/>
        <v>0.46524937701772906</v>
      </c>
      <c r="U22" s="328">
        <f t="shared" si="8"/>
        <v>0.16190846115189395</v>
      </c>
    </row>
    <row r="23" spans="1:21" x14ac:dyDescent="0.2">
      <c r="A23" s="329" t="str">
        <f>name!D18</f>
        <v>52 Skilled metal, electrical and electronic trades</v>
      </c>
      <c r="B23" s="330">
        <v>0.17065203789828057</v>
      </c>
      <c r="C23" s="330">
        <v>10.406818004012608</v>
      </c>
      <c r="D23" s="330">
        <f t="shared" si="0"/>
        <v>10.577470041910889</v>
      </c>
      <c r="E23" s="331"/>
      <c r="F23" s="330">
        <v>0.21324356351486787</v>
      </c>
      <c r="G23" s="330">
        <v>8.8753579036990757</v>
      </c>
      <c r="H23" s="330">
        <f t="shared" si="1"/>
        <v>9.0886014672139428</v>
      </c>
      <c r="I23" s="331"/>
      <c r="J23" s="330">
        <v>0.53141007964749032</v>
      </c>
      <c r="K23" s="330">
        <v>8.1146875293090233</v>
      </c>
      <c r="L23" s="330">
        <f t="shared" si="2"/>
        <v>8.6460976089565129</v>
      </c>
      <c r="M23" s="236"/>
      <c r="N23" s="328">
        <f t="shared" si="3"/>
        <v>4.55694624860572</v>
      </c>
      <c r="O23" s="328">
        <f t="shared" si="4"/>
        <v>6.2764217868602978</v>
      </c>
      <c r="P23" s="327"/>
      <c r="Q23" s="328">
        <f t="shared" si="5"/>
        <v>-3.1335055492009767</v>
      </c>
      <c r="R23" s="328">
        <f t="shared" si="6"/>
        <v>-0.59557250571641296</v>
      </c>
      <c r="S23" s="327"/>
      <c r="T23" s="328">
        <f t="shared" si="7"/>
        <v>-2.9885376394028329</v>
      </c>
      <c r="U23" s="328">
        <f t="shared" si="8"/>
        <v>-0.33220010163084179</v>
      </c>
    </row>
    <row r="24" spans="1:21" x14ac:dyDescent="0.2">
      <c r="A24" s="329" t="str">
        <f>name!D19</f>
        <v>53 Skilled construction and building trades</v>
      </c>
      <c r="B24" s="330">
        <v>0.14173980458841712</v>
      </c>
      <c r="C24" s="330">
        <v>11.534232372876284</v>
      </c>
      <c r="D24" s="330">
        <f t="shared" si="0"/>
        <v>11.675972177464701</v>
      </c>
      <c r="E24" s="331"/>
      <c r="F24" s="330">
        <v>0.20650557963418609</v>
      </c>
      <c r="G24" s="330">
        <v>9.3157011384572375</v>
      </c>
      <c r="H24" s="330">
        <f t="shared" si="1"/>
        <v>9.5222067180914234</v>
      </c>
      <c r="I24" s="331"/>
      <c r="J24" s="330">
        <v>0.1396887980063522</v>
      </c>
      <c r="K24" s="330">
        <v>9.2532737511944774</v>
      </c>
      <c r="L24" s="330">
        <f t="shared" si="2"/>
        <v>9.3929625492008295</v>
      </c>
      <c r="M24" s="236"/>
      <c r="N24" s="328">
        <f t="shared" si="3"/>
        <v>7.8171858734884525</v>
      </c>
      <c r="O24" s="328">
        <f t="shared" si="4"/>
        <v>-2.5724041323205049</v>
      </c>
      <c r="P24" s="327"/>
      <c r="Q24" s="328">
        <f t="shared" si="5"/>
        <v>-4.1823820181735023</v>
      </c>
      <c r="R24" s="328">
        <f t="shared" si="6"/>
        <v>-4.481570870737972E-2</v>
      </c>
      <c r="S24" s="327"/>
      <c r="T24" s="328">
        <f t="shared" si="7"/>
        <v>-3.9960922873990223</v>
      </c>
      <c r="U24" s="328">
        <f t="shared" si="8"/>
        <v>-9.1064352251468694E-2</v>
      </c>
    </row>
    <row r="25" spans="1:21" x14ac:dyDescent="0.2">
      <c r="A25" s="329" t="str">
        <f>name!D20</f>
        <v>54 Textiles, printing and other skilled trades</v>
      </c>
      <c r="B25" s="330">
        <v>2.7396692860509537</v>
      </c>
      <c r="C25" s="330">
        <v>3.8446830338536633</v>
      </c>
      <c r="D25" s="330">
        <f t="shared" si="0"/>
        <v>6.5843523199046174</v>
      </c>
      <c r="E25" s="331"/>
      <c r="F25" s="330">
        <v>2.8747969637475159</v>
      </c>
      <c r="G25" s="330">
        <v>3.2899493666441435</v>
      </c>
      <c r="H25" s="330">
        <f t="shared" si="1"/>
        <v>6.1647463303916599</v>
      </c>
      <c r="I25" s="331"/>
      <c r="J25" s="330">
        <v>3.1967004073489824</v>
      </c>
      <c r="K25" s="330">
        <v>3.5942419625203117</v>
      </c>
      <c r="L25" s="330">
        <f t="shared" si="2"/>
        <v>6.7909423698692937</v>
      </c>
      <c r="M25" s="236"/>
      <c r="N25" s="328">
        <f t="shared" si="3"/>
        <v>0.96754748294127779</v>
      </c>
      <c r="O25" s="328">
        <f t="shared" si="4"/>
        <v>0.71008996495309784</v>
      </c>
      <c r="P25" s="327"/>
      <c r="Q25" s="328">
        <f t="shared" si="5"/>
        <v>-3.0683211894957929</v>
      </c>
      <c r="R25" s="328">
        <f t="shared" si="6"/>
        <v>0.59148195751532739</v>
      </c>
      <c r="S25" s="327"/>
      <c r="T25" s="328">
        <f t="shared" si="7"/>
        <v>-1.3083454564522756</v>
      </c>
      <c r="U25" s="328">
        <f t="shared" si="8"/>
        <v>0.64703582963436812</v>
      </c>
    </row>
    <row r="26" spans="1:21" x14ac:dyDescent="0.2">
      <c r="A26" s="329" t="str">
        <f>name!D21</f>
        <v>61 Caring personal service occupations</v>
      </c>
      <c r="B26" s="330">
        <v>18.478301498300738</v>
      </c>
      <c r="C26" s="330">
        <v>2.0775647134076798</v>
      </c>
      <c r="D26" s="330">
        <f t="shared" si="0"/>
        <v>20.555866211708416</v>
      </c>
      <c r="E26" s="331"/>
      <c r="F26" s="330">
        <v>17.203150723077332</v>
      </c>
      <c r="G26" s="330">
        <v>1.9087981452722416</v>
      </c>
      <c r="H26" s="330">
        <f t="shared" si="1"/>
        <v>19.111948868349575</v>
      </c>
      <c r="I26" s="331"/>
      <c r="J26" s="330">
        <v>18.650367404860479</v>
      </c>
      <c r="K26" s="330">
        <v>2.8118380795633753</v>
      </c>
      <c r="L26" s="330">
        <f t="shared" si="2"/>
        <v>21.462205484423855</v>
      </c>
      <c r="M26" s="236"/>
      <c r="N26" s="328">
        <f t="shared" si="3"/>
        <v>-1.4199148180133125</v>
      </c>
      <c r="O26" s="328">
        <f t="shared" si="4"/>
        <v>0.53994110452482147</v>
      </c>
      <c r="P26" s="327"/>
      <c r="Q26" s="328">
        <f t="shared" si="5"/>
        <v>-1.6801768298666753</v>
      </c>
      <c r="R26" s="328">
        <f t="shared" si="6"/>
        <v>2.6160642342985874</v>
      </c>
      <c r="S26" s="327"/>
      <c r="T26" s="328">
        <f t="shared" si="7"/>
        <v>-1.4460946626943527</v>
      </c>
      <c r="U26" s="328">
        <f t="shared" si="8"/>
        <v>0.77619535927950789</v>
      </c>
    </row>
    <row r="27" spans="1:21" x14ac:dyDescent="0.2">
      <c r="A27" s="329" t="str">
        <f>name!D22</f>
        <v>62 Leisure, travel and related personal service occupations</v>
      </c>
      <c r="B27" s="330">
        <v>4.5730976709508067</v>
      </c>
      <c r="C27" s="330">
        <v>1.5715015113867616</v>
      </c>
      <c r="D27" s="330">
        <f t="shared" si="0"/>
        <v>6.1445991823375685</v>
      </c>
      <c r="E27" s="331"/>
      <c r="F27" s="330">
        <v>4.2558254718488362</v>
      </c>
      <c r="G27" s="330">
        <v>1.8079977009556236</v>
      </c>
      <c r="H27" s="330">
        <f t="shared" si="1"/>
        <v>6.0638231728044598</v>
      </c>
      <c r="I27" s="331"/>
      <c r="J27" s="330">
        <v>4.7406834675191538</v>
      </c>
      <c r="K27" s="330">
        <v>2.2055596568409261</v>
      </c>
      <c r="L27" s="330">
        <f t="shared" si="2"/>
        <v>6.9462431243600804</v>
      </c>
      <c r="M27" s="236"/>
      <c r="N27" s="328">
        <f t="shared" si="3"/>
        <v>-1.4277507533840272</v>
      </c>
      <c r="O27" s="328">
        <f t="shared" si="4"/>
        <v>0.72187688035172393</v>
      </c>
      <c r="P27" s="327"/>
      <c r="Q27" s="328">
        <f t="shared" si="5"/>
        <v>2.8434445667203656</v>
      </c>
      <c r="R27" s="328">
        <f t="shared" si="6"/>
        <v>1.333893354871285</v>
      </c>
      <c r="S27" s="327"/>
      <c r="T27" s="328">
        <f t="shared" si="7"/>
        <v>-0.2643106127827477</v>
      </c>
      <c r="U27" s="328">
        <f t="shared" si="8"/>
        <v>0.90985065798057096</v>
      </c>
    </row>
    <row r="28" spans="1:21" x14ac:dyDescent="0.2">
      <c r="A28" s="329" t="str">
        <f>name!D23</f>
        <v>63 Community and civil enforcement occupations</v>
      </c>
      <c r="B28" s="330">
        <v>4.4755736746209723E-2</v>
      </c>
      <c r="C28" s="330">
        <v>0.17562644022706309</v>
      </c>
      <c r="D28" s="330">
        <f t="shared" si="0"/>
        <v>0.22038217697327281</v>
      </c>
      <c r="E28" s="331"/>
      <c r="F28" s="330">
        <v>4.9030734024958902E-2</v>
      </c>
      <c r="G28" s="330">
        <v>0.19930225075380742</v>
      </c>
      <c r="H28" s="330">
        <f t="shared" si="1"/>
        <v>0.24833298477876631</v>
      </c>
      <c r="I28" s="331"/>
      <c r="J28" s="330">
        <v>6.1843229157933985E-2</v>
      </c>
      <c r="K28" s="330">
        <v>0.1037593057168336</v>
      </c>
      <c r="L28" s="330">
        <f>SUM(J28:K28)</f>
        <v>0.16560253487476759</v>
      </c>
      <c r="M28" s="236"/>
      <c r="N28" s="328">
        <f t="shared" si="3"/>
        <v>1.8413005709043029</v>
      </c>
      <c r="O28" s="328">
        <f t="shared" si="4"/>
        <v>1.5597408981032679</v>
      </c>
      <c r="P28" s="327"/>
      <c r="Q28" s="328">
        <f t="shared" si="5"/>
        <v>2.5615229020537811</v>
      </c>
      <c r="R28" s="328">
        <f t="shared" si="6"/>
        <v>-4.2583318203224252</v>
      </c>
      <c r="S28" s="327"/>
      <c r="T28" s="328">
        <f t="shared" si="7"/>
        <v>2.4168909574433961</v>
      </c>
      <c r="U28" s="328">
        <f t="shared" si="8"/>
        <v>-2.6650437253606718</v>
      </c>
    </row>
    <row r="29" spans="1:21" x14ac:dyDescent="0.2">
      <c r="A29" s="329" t="str">
        <f>name!D24</f>
        <v>71 Sales occupations</v>
      </c>
      <c r="B29" s="330">
        <v>13.916948608724974</v>
      </c>
      <c r="C29" s="330">
        <v>8.2797189664303925</v>
      </c>
      <c r="D29" s="330">
        <f t="shared" si="0"/>
        <v>22.196667575155367</v>
      </c>
      <c r="E29" s="331"/>
      <c r="F29" s="330">
        <v>13.078237315502637</v>
      </c>
      <c r="G29" s="330">
        <v>8.2059518833627827</v>
      </c>
      <c r="H29" s="330">
        <f t="shared" si="1"/>
        <v>21.28418919886542</v>
      </c>
      <c r="I29" s="331"/>
      <c r="J29" s="330">
        <v>12.813565953925398</v>
      </c>
      <c r="K29" s="330">
        <v>8.3956929456864131</v>
      </c>
      <c r="L29" s="330">
        <f t="shared" si="2"/>
        <v>21.209258899611811</v>
      </c>
      <c r="M29" s="236"/>
      <c r="N29" s="328">
        <f t="shared" si="3"/>
        <v>-1.2354616572734289</v>
      </c>
      <c r="O29" s="328">
        <f t="shared" si="4"/>
        <v>-0.13620798789492072</v>
      </c>
      <c r="P29" s="327"/>
      <c r="Q29" s="328">
        <f t="shared" si="5"/>
        <v>-0.17882583888291226</v>
      </c>
      <c r="R29" s="328">
        <f t="shared" si="6"/>
        <v>0.15251017451902715</v>
      </c>
      <c r="S29" s="327"/>
      <c r="T29" s="328">
        <f t="shared" si="7"/>
        <v>-0.83603884240708304</v>
      </c>
      <c r="U29" s="328">
        <f t="shared" si="8"/>
        <v>-2.3508430105623201E-2</v>
      </c>
    </row>
    <row r="30" spans="1:21" x14ac:dyDescent="0.2">
      <c r="A30" s="329" t="str">
        <f>name!D25</f>
        <v>72 Customer service occupations</v>
      </c>
      <c r="B30" s="330">
        <v>2.1862205631583964</v>
      </c>
      <c r="C30" s="330">
        <v>1.4635701605760181</v>
      </c>
      <c r="D30" s="330">
        <f t="shared" si="0"/>
        <v>3.6497907237344145</v>
      </c>
      <c r="E30" s="331"/>
      <c r="F30" s="330">
        <v>2.5848486932976487</v>
      </c>
      <c r="G30" s="330">
        <v>1.5607895997475922</v>
      </c>
      <c r="H30" s="330">
        <f t="shared" si="1"/>
        <v>4.1456382930452413</v>
      </c>
      <c r="I30" s="331"/>
      <c r="J30" s="330">
        <v>3.0457595644829372</v>
      </c>
      <c r="K30" s="330">
        <v>2.4638799927548267</v>
      </c>
      <c r="L30" s="330">
        <f t="shared" si="2"/>
        <v>5.5096395572377634</v>
      </c>
      <c r="M30" s="236"/>
      <c r="N30" s="328">
        <f t="shared" si="3"/>
        <v>3.4065932117195663</v>
      </c>
      <c r="O30" s="328">
        <f t="shared" si="4"/>
        <v>1.0998937929583841</v>
      </c>
      <c r="P30" s="327"/>
      <c r="Q30" s="328">
        <f t="shared" si="5"/>
        <v>1.2945695396000323</v>
      </c>
      <c r="R30" s="328">
        <f t="shared" si="6"/>
        <v>3.0904287628529703</v>
      </c>
      <c r="S30" s="327"/>
      <c r="T30" s="328">
        <f t="shared" si="7"/>
        <v>2.5804710066652969</v>
      </c>
      <c r="U30" s="328">
        <f t="shared" si="8"/>
        <v>1.9143765463074613</v>
      </c>
    </row>
    <row r="31" spans="1:21" x14ac:dyDescent="0.2">
      <c r="A31" s="329" t="str">
        <f>name!D26</f>
        <v>81 Process, plant and machine operatives</v>
      </c>
      <c r="B31" s="330">
        <v>1.5000836138723583</v>
      </c>
      <c r="C31" s="330">
        <v>5.9155846842327886</v>
      </c>
      <c r="D31" s="330">
        <f t="shared" si="0"/>
        <v>7.4156682981051469</v>
      </c>
      <c r="E31" s="331"/>
      <c r="F31" s="330">
        <v>1.3222210183333913</v>
      </c>
      <c r="G31" s="330">
        <v>4.6035443172237356</v>
      </c>
      <c r="H31" s="330">
        <f t="shared" si="1"/>
        <v>5.9257653355571271</v>
      </c>
      <c r="I31" s="331"/>
      <c r="J31" s="330">
        <v>1.8997225364434869</v>
      </c>
      <c r="K31" s="330">
        <v>4.108093454006486</v>
      </c>
      <c r="L31" s="330">
        <f t="shared" si="2"/>
        <v>6.0078159904499726</v>
      </c>
      <c r="M31" s="236"/>
      <c r="N31" s="328">
        <f t="shared" si="3"/>
        <v>-2.4925682070673805</v>
      </c>
      <c r="O31" s="328">
        <f t="shared" si="4"/>
        <v>2.445387117267428</v>
      </c>
      <c r="P31" s="327"/>
      <c r="Q31" s="328">
        <f t="shared" si="5"/>
        <v>-4.8915879858608236</v>
      </c>
      <c r="R31" s="328">
        <f t="shared" si="6"/>
        <v>-0.75624245110693655</v>
      </c>
      <c r="S31" s="327"/>
      <c r="T31" s="328">
        <f t="shared" si="7"/>
        <v>-4.386584858813114</v>
      </c>
      <c r="U31" s="328">
        <f t="shared" si="8"/>
        <v>9.171828440737162E-2</v>
      </c>
    </row>
    <row r="32" spans="1:21" x14ac:dyDescent="0.2">
      <c r="A32" s="329" t="str">
        <f>name!D27</f>
        <v>82 Transport and mobile machine drivers and operatives</v>
      </c>
      <c r="B32" s="330">
        <v>0.59286821798274791</v>
      </c>
      <c r="C32" s="330">
        <v>7.3450111565088028</v>
      </c>
      <c r="D32" s="330">
        <f t="shared" si="0"/>
        <v>7.9378793744915503</v>
      </c>
      <c r="E32" s="331"/>
      <c r="F32" s="330">
        <v>0.56844443104546882</v>
      </c>
      <c r="G32" s="330">
        <v>6.7454443256828336</v>
      </c>
      <c r="H32" s="330">
        <f t="shared" si="1"/>
        <v>7.3138887567283026</v>
      </c>
      <c r="I32" s="331"/>
      <c r="J32" s="330">
        <v>0.80890960995885575</v>
      </c>
      <c r="K32" s="330">
        <v>6.8581914918369211</v>
      </c>
      <c r="L32" s="330">
        <f t="shared" si="2"/>
        <v>7.6671011017957769</v>
      </c>
      <c r="M32" s="236"/>
      <c r="N32" s="328">
        <f t="shared" si="3"/>
        <v>-0.83784203742114371</v>
      </c>
      <c r="O32" s="328">
        <f t="shared" si="4"/>
        <v>2.3797658423448498</v>
      </c>
      <c r="P32" s="327"/>
      <c r="Q32" s="328">
        <f t="shared" si="5"/>
        <v>-1.6886589085686299</v>
      </c>
      <c r="R32" s="328">
        <f t="shared" si="6"/>
        <v>0.11057050909863975</v>
      </c>
      <c r="S32" s="327"/>
      <c r="T32" s="328">
        <f t="shared" si="7"/>
        <v>-1.6240881000388008</v>
      </c>
      <c r="U32" s="328">
        <f t="shared" si="8"/>
        <v>0.31491803578884703</v>
      </c>
    </row>
    <row r="33" spans="1:21" x14ac:dyDescent="0.2">
      <c r="A33" s="329" t="str">
        <f>name!D28</f>
        <v>91 Elementary trades and related occupations</v>
      </c>
      <c r="B33" s="330">
        <v>1.47446941134321</v>
      </c>
      <c r="C33" s="330">
        <v>4.0030418744530945</v>
      </c>
      <c r="D33" s="330">
        <f t="shared" si="0"/>
        <v>5.4775112857963046</v>
      </c>
      <c r="E33" s="331"/>
      <c r="F33" s="330">
        <v>1.0674385117647127</v>
      </c>
      <c r="G33" s="330">
        <v>3.1110199433144961</v>
      </c>
      <c r="H33" s="330">
        <f t="shared" si="1"/>
        <v>4.178458455079209</v>
      </c>
      <c r="I33" s="331"/>
      <c r="J33" s="330">
        <v>4.6610793744836991</v>
      </c>
      <c r="K33" s="330">
        <v>4.8057723510560626</v>
      </c>
      <c r="L33" s="330">
        <f t="shared" si="2"/>
        <v>9.4668517255397617</v>
      </c>
      <c r="M33" s="236"/>
      <c r="N33" s="328">
        <f t="shared" si="3"/>
        <v>-6.2564447914225436</v>
      </c>
      <c r="O33" s="328">
        <f t="shared" si="4"/>
        <v>10.325585790442982</v>
      </c>
      <c r="P33" s="327"/>
      <c r="Q33" s="328">
        <f t="shared" si="5"/>
        <v>-4.9170751947223534</v>
      </c>
      <c r="R33" s="328">
        <f t="shared" si="6"/>
        <v>2.9415476563104503</v>
      </c>
      <c r="S33" s="327"/>
      <c r="T33" s="328">
        <f t="shared" si="7"/>
        <v>-5.2702128487532089</v>
      </c>
      <c r="U33" s="328">
        <f t="shared" si="8"/>
        <v>5.6037399793088083</v>
      </c>
    </row>
    <row r="34" spans="1:21" x14ac:dyDescent="0.2">
      <c r="A34" s="329" t="str">
        <f>name!D29</f>
        <v>92 Elementary administration and service occupations</v>
      </c>
      <c r="B34" s="330">
        <v>14.687160654305194</v>
      </c>
      <c r="C34" s="330">
        <v>13.505910636755074</v>
      </c>
      <c r="D34" s="330">
        <f t="shared" ref="D34" si="9">SUM(B34:C34)</f>
        <v>28.193071291060267</v>
      </c>
      <c r="E34" s="331"/>
      <c r="F34" s="330">
        <v>14.866951824933489</v>
      </c>
      <c r="G34" s="330">
        <v>12.882377905186404</v>
      </c>
      <c r="H34" s="330">
        <f t="shared" ref="H34" si="10">SUM(F34:G34)</f>
        <v>27.749329730119893</v>
      </c>
      <c r="I34" s="331"/>
      <c r="J34" s="330">
        <v>12.879000570308047</v>
      </c>
      <c r="K34" s="330">
        <v>12.272550895484326</v>
      </c>
      <c r="L34" s="330">
        <f t="shared" ref="L34" si="11">SUM(J34:K34)</f>
        <v>25.151551465792373</v>
      </c>
      <c r="M34" s="236"/>
      <c r="N34" s="328">
        <f t="shared" si="3"/>
        <v>0.24363759466625723</v>
      </c>
      <c r="O34" s="328">
        <f t="shared" si="4"/>
        <v>-0.95238665612698004</v>
      </c>
      <c r="P34" s="327"/>
      <c r="Q34" s="328">
        <f t="shared" si="5"/>
        <v>-0.94088751077865407</v>
      </c>
      <c r="R34" s="328">
        <f t="shared" si="6"/>
        <v>-0.32277920786178971</v>
      </c>
      <c r="S34" s="327"/>
      <c r="T34" s="328">
        <f t="shared" si="7"/>
        <v>-0.31678841976022776</v>
      </c>
      <c r="U34" s="328">
        <f t="shared" si="8"/>
        <v>-0.65313840390351929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126.37712855371603</v>
      </c>
      <c r="C36" s="333">
        <f t="shared" ref="C36:D36" si="12">SUM(C9:C34)</f>
        <v>137.94387144628391</v>
      </c>
      <c r="D36" s="333">
        <f t="shared" si="12"/>
        <v>264.32099999999991</v>
      </c>
      <c r="E36" s="333"/>
      <c r="F36" s="333">
        <f>SUM(F9:F34)</f>
        <v>133.12567986294121</v>
      </c>
      <c r="G36" s="333">
        <f t="shared" ref="G36:H36" si="13">SUM(G9:G34)</f>
        <v>135.94532013705862</v>
      </c>
      <c r="H36" s="333">
        <f t="shared" si="13"/>
        <v>269.07099999999986</v>
      </c>
      <c r="I36" s="333"/>
      <c r="J36" s="333">
        <f>SUM(J9:J34)</f>
        <v>150.65590389998331</v>
      </c>
      <c r="K36" s="333">
        <f t="shared" ref="K36:L36" si="14">SUM(K9:K34)</f>
        <v>149.18909610001671</v>
      </c>
      <c r="L36" s="333">
        <f t="shared" si="14"/>
        <v>299.84500000000003</v>
      </c>
      <c r="M36" s="258"/>
      <c r="N36" s="334">
        <f t="shared" si="3"/>
        <v>1.0458940933205652</v>
      </c>
      <c r="O36" s="334">
        <f>IF(F36&gt;0,(EXP(LN(J36/F36)/($J$6-$F$6))-1)*100,0)</f>
        <v>0.82810874715928406</v>
      </c>
      <c r="P36" s="335"/>
      <c r="Q36" s="334">
        <f t="shared" ref="Q36" si="15">IF(C36&gt;0,(EXP(LN(G36/C36)/($F$6-$B$6))-1)*100,0)</f>
        <v>-0.29145697102380685</v>
      </c>
      <c r="R36" s="334">
        <f t="shared" ref="R36" si="16">IF(G36&gt;0,(EXP(LN(K36/G36)/($J$6-$F$6))-1)*100,0)</f>
        <v>0.62167010099667408</v>
      </c>
      <c r="S36" s="335"/>
      <c r="T36" s="334">
        <f t="shared" ref="T36" si="17">IF(D36&gt;0,(EXP(LN(H36/D36)/($F$6-$B$6))-1)*100,0)</f>
        <v>0.3568554518623035</v>
      </c>
      <c r="U36" s="334">
        <f t="shared" ref="U36" si="18">IF(H36&gt;0,(EXP(LN(L36/H36)/($J$6-$F$6))-1)*100,0)</f>
        <v>0.72454816770322061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Cornwall and the Isles of Scilly</v>
      </c>
      <c r="Q1" s="19" t="str">
        <f>CONCATENATE("Occupation Table 5.1  Males: Employment Change by Status (SOC 2020), ",B$5,"-",L$5,", ",Info!B5)</f>
        <v>Occupation Table 5.1  Males: Employment Change by Status (SOC 2020), 2015-2035, Cornwall and the Isles of Scilly</v>
      </c>
      <c r="AG1" s="19" t="str">
        <f>CONCATENATE("Occupation Table 5.2  Females: Employment Change by Status (SOC 2020), ",R$5,"-",AB$5,", ",Info!B5)</f>
        <v>Occupation Table 5.2  Females: Employment Change by Status (SOC 2020), 2015-2035, Cornwall and the Isles of Scilly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17.024558329487498</v>
      </c>
      <c r="C8" s="11">
        <v>2.4388884657205554</v>
      </c>
      <c r="D8" s="11">
        <v>6.765497011002358</v>
      </c>
      <c r="E8" s="11">
        <f>SUM(B8:D8)</f>
        <v>26.22894380621041</v>
      </c>
      <c r="F8" s="11"/>
      <c r="G8" s="11">
        <v>19.521617250635821</v>
      </c>
      <c r="H8" s="11">
        <v>3.7974945543607102</v>
      </c>
      <c r="I8" s="11">
        <v>7.868867989730612</v>
      </c>
      <c r="J8" s="11">
        <f>SUM(G8:I8)</f>
        <v>31.187979794727141</v>
      </c>
      <c r="K8" s="11"/>
      <c r="L8" s="11">
        <v>20.408610206422956</v>
      </c>
      <c r="M8" s="11">
        <v>4.7480729960966883</v>
      </c>
      <c r="N8" s="11">
        <v>9.1563900929707671</v>
      </c>
      <c r="O8" s="11">
        <f>SUM(L8:N8)</f>
        <v>34.313073295490412</v>
      </c>
      <c r="Q8" s="10" t="str">
        <f>name!E4</f>
        <v>Managers, directors and senior officials</v>
      </c>
      <c r="R8" s="11">
        <v>12.855327533633044</v>
      </c>
      <c r="S8" s="11">
        <v>0.85303434574363679</v>
      </c>
      <c r="T8" s="11">
        <v>3.8996931149998884</v>
      </c>
      <c r="U8" s="11">
        <f>SUM(R8:T8)</f>
        <v>17.60805499437657</v>
      </c>
      <c r="V8" s="11"/>
      <c r="W8" s="11">
        <v>14.374098395027602</v>
      </c>
      <c r="X8" s="11">
        <v>1.3932234338418448</v>
      </c>
      <c r="Y8" s="11">
        <v>3.8917963850762103</v>
      </c>
      <c r="Z8" s="11">
        <f>SUM(W8:Y8)</f>
        <v>19.659118213945657</v>
      </c>
      <c r="AA8" s="11"/>
      <c r="AB8" s="11">
        <v>14.861448683077665</v>
      </c>
      <c r="AC8" s="11">
        <v>1.7092020866688649</v>
      </c>
      <c r="AD8" s="11">
        <v>4.7010785861396087</v>
      </c>
      <c r="AE8" s="11">
        <f>SUM(AB8:AD8)</f>
        <v>21.271729355886137</v>
      </c>
      <c r="AG8" s="10" t="str">
        <f>name!E4</f>
        <v>Managers, directors and senior officials</v>
      </c>
      <c r="AH8" s="11">
        <v>4.1692307958544479</v>
      </c>
      <c r="AI8" s="11">
        <v>1.5858541199769194</v>
      </c>
      <c r="AJ8" s="11">
        <v>2.8658038960024705</v>
      </c>
      <c r="AK8" s="11">
        <f>SUM(AH8:AJ8)</f>
        <v>8.6208888118338383</v>
      </c>
      <c r="AL8" s="11"/>
      <c r="AM8" s="11">
        <v>5.1475188556082054</v>
      </c>
      <c r="AN8" s="11">
        <v>2.4042711205188647</v>
      </c>
      <c r="AO8" s="11">
        <v>3.9770716046544021</v>
      </c>
      <c r="AP8" s="11">
        <f>SUM(AM8:AO8)</f>
        <v>11.528861580781472</v>
      </c>
      <c r="AQ8" s="11"/>
      <c r="AR8" s="11">
        <v>5.5471615233452978</v>
      </c>
      <c r="AS8" s="11">
        <v>3.0388709094278239</v>
      </c>
      <c r="AT8" s="11">
        <v>4.4553115068311619</v>
      </c>
      <c r="AU8" s="11">
        <f>SUM(AR8:AT8)</f>
        <v>13.041343939604284</v>
      </c>
    </row>
    <row r="9" spans="1:47" x14ac:dyDescent="0.2">
      <c r="A9" t="str">
        <f>name!E5</f>
        <v>Professional occupations</v>
      </c>
      <c r="B9" s="11">
        <v>30.196776378022729</v>
      </c>
      <c r="C9" s="11">
        <v>10.717708073545401</v>
      </c>
      <c r="D9" s="11">
        <v>7.10985962871698</v>
      </c>
      <c r="E9" s="11">
        <f t="shared" ref="E9:E18" si="0">SUM(B9:D9)</f>
        <v>48.024344080285111</v>
      </c>
      <c r="F9" s="11"/>
      <c r="G9" s="11">
        <v>35.561146763275069</v>
      </c>
      <c r="H9" s="11">
        <v>12.536201965338766</v>
      </c>
      <c r="I9" s="11">
        <v>6.6486800879773567</v>
      </c>
      <c r="J9" s="11">
        <f t="shared" ref="J9:J16" si="1">SUM(G9:I9)</f>
        <v>54.746028816591192</v>
      </c>
      <c r="K9" s="11"/>
      <c r="L9" s="11">
        <v>44.325404957418023</v>
      </c>
      <c r="M9" s="11">
        <v>15.792211918195413</v>
      </c>
      <c r="N9" s="11">
        <v>7.0960822692666756</v>
      </c>
      <c r="O9" s="11">
        <f t="shared" ref="O9:O16" si="2">SUM(L9:N9)</f>
        <v>67.21369914488011</v>
      </c>
      <c r="Q9" s="10" t="str">
        <f>name!E5</f>
        <v>Professional occupations</v>
      </c>
      <c r="R9" s="11">
        <v>18.459662864805491</v>
      </c>
      <c r="S9" s="11">
        <v>1.9036614577466024</v>
      </c>
      <c r="T9" s="11">
        <v>4.3591235488581077</v>
      </c>
      <c r="U9" s="11">
        <f t="shared" ref="U9:U16" si="3">SUM(R9:T9)</f>
        <v>24.7224478714102</v>
      </c>
      <c r="V9" s="11"/>
      <c r="W9" s="11">
        <v>21.249927575342586</v>
      </c>
      <c r="X9" s="11">
        <v>2.6478234466725334</v>
      </c>
      <c r="Y9" s="11">
        <v>3.3007303787307611</v>
      </c>
      <c r="Z9" s="11">
        <f t="shared" ref="Z9:Z16" si="4">SUM(W9:Y9)</f>
        <v>27.19848140074588</v>
      </c>
      <c r="AA9" s="11"/>
      <c r="AB9" s="11">
        <v>27.086500488955775</v>
      </c>
      <c r="AC9" s="11">
        <v>3.9227160016079647</v>
      </c>
      <c r="AD9" s="11">
        <v>3.1009570444809751</v>
      </c>
      <c r="AE9" s="11">
        <f t="shared" ref="AE9:AE16" si="5">SUM(AB9:AD9)</f>
        <v>34.110173535044716</v>
      </c>
      <c r="AG9" s="10" t="str">
        <f>name!E5</f>
        <v>Professional occupations</v>
      </c>
      <c r="AH9" s="11">
        <v>11.737113513217235</v>
      </c>
      <c r="AI9" s="11">
        <v>8.814046615798798</v>
      </c>
      <c r="AJ9" s="11">
        <v>2.7507360798588683</v>
      </c>
      <c r="AK9" s="11">
        <f t="shared" ref="AK9:AK18" si="6">SUM(AH9:AJ9)</f>
        <v>23.301896208874901</v>
      </c>
      <c r="AL9" s="11"/>
      <c r="AM9" s="11">
        <v>14.311219187932478</v>
      </c>
      <c r="AN9" s="11">
        <v>9.8883785186662347</v>
      </c>
      <c r="AO9" s="11">
        <v>3.3479497092465964</v>
      </c>
      <c r="AP9" s="11">
        <f t="shared" ref="AP9:AP18" si="7">SUM(AM9:AO9)</f>
        <v>27.547547415845308</v>
      </c>
      <c r="AQ9" s="11"/>
      <c r="AR9" s="11">
        <v>17.238904468462252</v>
      </c>
      <c r="AS9" s="11">
        <v>11.86949591658745</v>
      </c>
      <c r="AT9" s="11">
        <v>3.995125224785701</v>
      </c>
      <c r="AU9" s="11">
        <f t="shared" ref="AU9:AU18" si="8">SUM(AR9:AT9)</f>
        <v>33.103525609835401</v>
      </c>
    </row>
    <row r="10" spans="1:47" x14ac:dyDescent="0.2">
      <c r="A10" t="str">
        <f>name!E6</f>
        <v>Associate professional occupations</v>
      </c>
      <c r="B10" s="11">
        <v>16.872368341969445</v>
      </c>
      <c r="C10" s="11">
        <v>6.1773715774337248</v>
      </c>
      <c r="D10" s="11">
        <v>5.9652909089180719</v>
      </c>
      <c r="E10" s="11">
        <f t="shared" si="0"/>
        <v>29.01503082832124</v>
      </c>
      <c r="F10" s="11"/>
      <c r="G10" s="11">
        <v>19.426600241833462</v>
      </c>
      <c r="H10" s="11">
        <v>7.141557866251028</v>
      </c>
      <c r="I10" s="11">
        <v>5.4685323276166118</v>
      </c>
      <c r="J10" s="11">
        <f t="shared" si="1"/>
        <v>32.036690435701104</v>
      </c>
      <c r="K10" s="11"/>
      <c r="L10" s="11">
        <v>23.01695274948937</v>
      </c>
      <c r="M10" s="11">
        <v>9.7733603686935933</v>
      </c>
      <c r="N10" s="11">
        <v>6.66131102973727</v>
      </c>
      <c r="O10" s="11">
        <f t="shared" si="2"/>
        <v>39.451624147920235</v>
      </c>
      <c r="Q10" s="10" t="str">
        <f>name!E6</f>
        <v>Associate professional occupations</v>
      </c>
      <c r="R10" s="11">
        <v>10.710515570439085</v>
      </c>
      <c r="S10" s="11">
        <v>1.3039076992932657</v>
      </c>
      <c r="T10" s="11">
        <v>3.0380021705495226</v>
      </c>
      <c r="U10" s="11">
        <f t="shared" si="3"/>
        <v>15.052425440281873</v>
      </c>
      <c r="V10" s="11"/>
      <c r="W10" s="11">
        <v>11.826811751159902</v>
      </c>
      <c r="X10" s="11">
        <v>1.8196887364830259</v>
      </c>
      <c r="Y10" s="11">
        <v>2.3290699458719946</v>
      </c>
      <c r="Z10" s="11">
        <f t="shared" si="4"/>
        <v>15.975570433514923</v>
      </c>
      <c r="AA10" s="11"/>
      <c r="AB10" s="11">
        <v>11.999840010098406</v>
      </c>
      <c r="AC10" s="11">
        <v>2.1565384943359907</v>
      </c>
      <c r="AD10" s="11">
        <v>2.8773312664676269</v>
      </c>
      <c r="AE10" s="11">
        <f t="shared" si="5"/>
        <v>17.033709770902025</v>
      </c>
      <c r="AG10" s="10" t="str">
        <f>name!E6</f>
        <v>Associate professional occupations</v>
      </c>
      <c r="AH10" s="11">
        <v>6.1618527715303619</v>
      </c>
      <c r="AI10" s="11">
        <v>4.8734638781404609</v>
      </c>
      <c r="AJ10" s="11">
        <v>2.9272887383685484</v>
      </c>
      <c r="AK10" s="11">
        <f t="shared" si="6"/>
        <v>13.962605388039371</v>
      </c>
      <c r="AL10" s="11"/>
      <c r="AM10" s="11">
        <v>7.5997884906735562</v>
      </c>
      <c r="AN10" s="11">
        <v>5.3218691297680003</v>
      </c>
      <c r="AO10" s="11">
        <v>3.1394623817446168</v>
      </c>
      <c r="AP10" s="11">
        <f t="shared" si="7"/>
        <v>16.061120002186176</v>
      </c>
      <c r="AQ10" s="11"/>
      <c r="AR10" s="11">
        <v>11.017112739390967</v>
      </c>
      <c r="AS10" s="11">
        <v>7.6168218743576013</v>
      </c>
      <c r="AT10" s="11">
        <v>3.7839797632696435</v>
      </c>
      <c r="AU10" s="11">
        <f t="shared" si="8"/>
        <v>22.417914377018214</v>
      </c>
    </row>
    <row r="11" spans="1:47" x14ac:dyDescent="0.2">
      <c r="A11" t="str">
        <f>name!E7</f>
        <v>Administrative and secretarial occupations</v>
      </c>
      <c r="B11" s="11">
        <v>13.115054517257159</v>
      </c>
      <c r="C11" s="11">
        <v>10.665065119251564</v>
      </c>
      <c r="D11" s="11">
        <v>1.542708745596405</v>
      </c>
      <c r="E11" s="11">
        <f t="shared" si="0"/>
        <v>25.322828382105126</v>
      </c>
      <c r="F11" s="11"/>
      <c r="G11" s="11">
        <v>13.216401550475016</v>
      </c>
      <c r="H11" s="11">
        <v>10.167222753231965</v>
      </c>
      <c r="I11" s="11">
        <v>1.6993628138129233</v>
      </c>
      <c r="J11" s="11">
        <f t="shared" si="1"/>
        <v>25.082987117519902</v>
      </c>
      <c r="K11" s="11"/>
      <c r="L11" s="11">
        <v>13.588294560769777</v>
      </c>
      <c r="M11" s="11">
        <v>9.5958198535221744</v>
      </c>
      <c r="N11" s="11">
        <v>1.9176013521884061</v>
      </c>
      <c r="O11" s="11">
        <f t="shared" si="2"/>
        <v>25.101715766480357</v>
      </c>
      <c r="Q11" s="10" t="str">
        <f>name!E7</f>
        <v>Administrative and secretarial occupations</v>
      </c>
      <c r="R11" s="11">
        <v>4.4174178921663749</v>
      </c>
      <c r="S11" s="11">
        <v>1.0425379763909122</v>
      </c>
      <c r="T11" s="11">
        <v>0.3671802793450108</v>
      </c>
      <c r="U11" s="11">
        <f t="shared" si="3"/>
        <v>5.8271361479022978</v>
      </c>
      <c r="V11" s="11"/>
      <c r="W11" s="11">
        <v>4.6234735040894535</v>
      </c>
      <c r="X11" s="11">
        <v>1.1540243366074532</v>
      </c>
      <c r="Y11" s="11">
        <v>0.25542618290105629</v>
      </c>
      <c r="Z11" s="11">
        <f t="shared" si="4"/>
        <v>6.0329240235979622</v>
      </c>
      <c r="AA11" s="11"/>
      <c r="AB11" s="11">
        <v>5.814718970863006</v>
      </c>
      <c r="AC11" s="11">
        <v>0.99526973542208186</v>
      </c>
      <c r="AD11" s="11">
        <v>0.36804661213244533</v>
      </c>
      <c r="AE11" s="11">
        <f t="shared" si="5"/>
        <v>7.1780353184175336</v>
      </c>
      <c r="AG11" s="10" t="str">
        <f>name!E7</f>
        <v>Administrative and secretarial occupations</v>
      </c>
      <c r="AH11" s="11">
        <v>8.6976366250907819</v>
      </c>
      <c r="AI11" s="11">
        <v>9.6225271428606476</v>
      </c>
      <c r="AJ11" s="11">
        <v>1.1755284662513938</v>
      </c>
      <c r="AK11" s="11">
        <f t="shared" si="6"/>
        <v>19.495692234202821</v>
      </c>
      <c r="AL11" s="11"/>
      <c r="AM11" s="11">
        <v>8.5929280463855502</v>
      </c>
      <c r="AN11" s="11">
        <v>9.0131984166245118</v>
      </c>
      <c r="AO11" s="11">
        <v>1.4439366309118669</v>
      </c>
      <c r="AP11" s="11">
        <f t="shared" si="7"/>
        <v>19.050063093921931</v>
      </c>
      <c r="AQ11" s="11"/>
      <c r="AR11" s="11">
        <v>7.7735755899067653</v>
      </c>
      <c r="AS11" s="11">
        <v>8.6005501181000934</v>
      </c>
      <c r="AT11" s="11">
        <v>1.5495547400559615</v>
      </c>
      <c r="AU11" s="11">
        <f t="shared" si="8"/>
        <v>17.923680448062818</v>
      </c>
    </row>
    <row r="12" spans="1:47" x14ac:dyDescent="0.2">
      <c r="A12" t="str">
        <f>name!E8</f>
        <v>Skilled trades occupations</v>
      </c>
      <c r="B12" s="11">
        <v>17.606567254083956</v>
      </c>
      <c r="C12" s="11">
        <v>2.9802368391082688</v>
      </c>
      <c r="D12" s="11">
        <v>13.351612690523496</v>
      </c>
      <c r="E12" s="11">
        <f t="shared" si="0"/>
        <v>33.938416783715724</v>
      </c>
      <c r="F12" s="11"/>
      <c r="G12" s="11">
        <v>14.698295192828521</v>
      </c>
      <c r="H12" s="11">
        <v>2.9100331770274925</v>
      </c>
      <c r="I12" s="11">
        <v>12.387610670276542</v>
      </c>
      <c r="J12" s="11">
        <f t="shared" si="1"/>
        <v>29.995939040132555</v>
      </c>
      <c r="K12" s="11"/>
      <c r="L12" s="11">
        <v>13.062119507272993</v>
      </c>
      <c r="M12" s="11">
        <v>3.7001961167595372</v>
      </c>
      <c r="N12" s="11">
        <v>13.416302137110247</v>
      </c>
      <c r="O12" s="11">
        <f t="shared" si="2"/>
        <v>30.178617761142778</v>
      </c>
      <c r="Q12" s="10" t="str">
        <f>name!E8</f>
        <v>Skilled trades occupations</v>
      </c>
      <c r="R12" s="11">
        <v>16.103496150164908</v>
      </c>
      <c r="S12" s="11">
        <v>1.8911361832508586</v>
      </c>
      <c r="T12" s="11">
        <v>12.401644514919502</v>
      </c>
      <c r="U12" s="11">
        <f t="shared" si="3"/>
        <v>30.396276848335269</v>
      </c>
      <c r="V12" s="11"/>
      <c r="W12" s="11">
        <v>13.258681088170944</v>
      </c>
      <c r="X12" s="11">
        <v>1.8209118602552961</v>
      </c>
      <c r="Y12" s="11">
        <v>10.974407045328455</v>
      </c>
      <c r="Z12" s="11">
        <f t="shared" si="4"/>
        <v>26.053999993754694</v>
      </c>
      <c r="AA12" s="11"/>
      <c r="AB12" s="11">
        <v>11.37512309780583</v>
      </c>
      <c r="AC12" s="11">
        <v>2.3779502659753899</v>
      </c>
      <c r="AD12" s="11">
        <v>11.817036583038909</v>
      </c>
      <c r="AE12" s="11">
        <f t="shared" si="5"/>
        <v>25.570109946820128</v>
      </c>
      <c r="AG12" s="10" t="str">
        <f>name!E8</f>
        <v>Skilled trades occupations</v>
      </c>
      <c r="AH12" s="11">
        <v>1.5030711039190443</v>
      </c>
      <c r="AI12" s="11">
        <v>1.0891006558574108</v>
      </c>
      <c r="AJ12" s="11">
        <v>0.94996817560400104</v>
      </c>
      <c r="AK12" s="11">
        <f t="shared" si="6"/>
        <v>3.5421399353804564</v>
      </c>
      <c r="AL12" s="11"/>
      <c r="AM12" s="11">
        <v>1.4396141046575768</v>
      </c>
      <c r="AN12" s="11">
        <v>1.0891213167721951</v>
      </c>
      <c r="AO12" s="11">
        <v>1.4132036249480897</v>
      </c>
      <c r="AP12" s="11">
        <f t="shared" si="7"/>
        <v>3.9419390463778621</v>
      </c>
      <c r="AQ12" s="11"/>
      <c r="AR12" s="11">
        <v>1.6869964094671586</v>
      </c>
      <c r="AS12" s="11">
        <v>1.3222458507841486</v>
      </c>
      <c r="AT12" s="11">
        <v>1.5992655540713361</v>
      </c>
      <c r="AU12" s="11">
        <f t="shared" si="8"/>
        <v>4.6085078143226434</v>
      </c>
    </row>
    <row r="13" spans="1:47" x14ac:dyDescent="0.2">
      <c r="A13" t="str">
        <f>name!E9</f>
        <v>Caring, leisure and other service occupations</v>
      </c>
      <c r="B13" s="11">
        <v>10.750200870857594</v>
      </c>
      <c r="C13" s="11">
        <v>12.971780158337296</v>
      </c>
      <c r="D13" s="11">
        <v>3.1988665418243718</v>
      </c>
      <c r="E13" s="11">
        <f t="shared" si="0"/>
        <v>26.920847571019262</v>
      </c>
      <c r="F13" s="11"/>
      <c r="G13" s="11">
        <v>10.169384678764013</v>
      </c>
      <c r="H13" s="11">
        <v>11.81248076712577</v>
      </c>
      <c r="I13" s="11">
        <v>3.4422395800430228</v>
      </c>
      <c r="J13" s="11">
        <f t="shared" si="1"/>
        <v>25.424105025932803</v>
      </c>
      <c r="K13" s="11"/>
      <c r="L13" s="11">
        <v>11.902441613108453</v>
      </c>
      <c r="M13" s="11">
        <v>12.205812350070504</v>
      </c>
      <c r="N13" s="11">
        <v>4.4657971804797265</v>
      </c>
      <c r="O13" s="11">
        <f t="shared" si="2"/>
        <v>28.574051143658682</v>
      </c>
      <c r="Q13" s="10" t="str">
        <f>name!E9</f>
        <v>Caring, leisure and other service occupations</v>
      </c>
      <c r="R13" s="11">
        <v>2.1758482643423886</v>
      </c>
      <c r="S13" s="11">
        <v>1.1232913574115393</v>
      </c>
      <c r="T13" s="11">
        <v>0.52555304326757546</v>
      </c>
      <c r="U13" s="11">
        <f t="shared" si="3"/>
        <v>3.8246926650215034</v>
      </c>
      <c r="V13" s="11"/>
      <c r="W13" s="11">
        <v>2.1295464042536048</v>
      </c>
      <c r="X13" s="11">
        <v>1.2391591657783374</v>
      </c>
      <c r="Y13" s="11">
        <v>0.54739252694973206</v>
      </c>
      <c r="Z13" s="11">
        <f t="shared" si="4"/>
        <v>3.9160980969816741</v>
      </c>
      <c r="AA13" s="11"/>
      <c r="AB13" s="11">
        <v>2.4086044177656918</v>
      </c>
      <c r="AC13" s="11">
        <v>1.8381272738804617</v>
      </c>
      <c r="AD13" s="11">
        <v>0.87442535047497882</v>
      </c>
      <c r="AE13" s="11">
        <f t="shared" si="5"/>
        <v>5.1211570421211317</v>
      </c>
      <c r="AG13" s="10" t="str">
        <f>name!E9</f>
        <v>Caring, leisure and other service occupations</v>
      </c>
      <c r="AH13" s="11">
        <v>8.5743526065152054</v>
      </c>
      <c r="AI13" s="11">
        <v>11.848488800925757</v>
      </c>
      <c r="AJ13" s="11">
        <v>2.6733134985567957</v>
      </c>
      <c r="AK13" s="11">
        <f t="shared" si="6"/>
        <v>23.096154905997757</v>
      </c>
      <c r="AL13" s="11"/>
      <c r="AM13" s="11">
        <v>8.0398382745104087</v>
      </c>
      <c r="AN13" s="11">
        <v>10.573321601347432</v>
      </c>
      <c r="AO13" s="11">
        <v>2.8948470530932897</v>
      </c>
      <c r="AP13" s="11">
        <f t="shared" si="7"/>
        <v>21.508006928951129</v>
      </c>
      <c r="AQ13" s="11"/>
      <c r="AR13" s="11">
        <v>9.4938371953427616</v>
      </c>
      <c r="AS13" s="11">
        <v>10.367685076190043</v>
      </c>
      <c r="AT13" s="11">
        <v>3.5913718300047455</v>
      </c>
      <c r="AU13" s="11">
        <f t="shared" si="8"/>
        <v>23.452894101537552</v>
      </c>
    </row>
    <row r="14" spans="1:47" x14ac:dyDescent="0.2">
      <c r="A14" t="str">
        <f>name!E10</f>
        <v>Sales and customer service occupations</v>
      </c>
      <c r="B14" s="11">
        <v>8.5003184156416918</v>
      </c>
      <c r="C14" s="11">
        <v>15.250225265419154</v>
      </c>
      <c r="D14" s="11">
        <v>2.0959146178289294</v>
      </c>
      <c r="E14" s="11">
        <f t="shared" si="0"/>
        <v>25.846458298889775</v>
      </c>
      <c r="F14" s="11"/>
      <c r="G14" s="11">
        <v>8.4467083089396695</v>
      </c>
      <c r="H14" s="11">
        <v>15.252568716222894</v>
      </c>
      <c r="I14" s="11">
        <v>1.7305504667480887</v>
      </c>
      <c r="J14" s="11">
        <f t="shared" si="1"/>
        <v>25.429827491910654</v>
      </c>
      <c r="K14" s="11"/>
      <c r="L14" s="11">
        <v>8.4590732484309576</v>
      </c>
      <c r="M14" s="11">
        <v>16.807573695801558</v>
      </c>
      <c r="N14" s="11">
        <v>1.4522515126170359</v>
      </c>
      <c r="O14" s="11">
        <f t="shared" si="2"/>
        <v>26.718898456849551</v>
      </c>
      <c r="Q14" s="10" t="str">
        <f>name!E10</f>
        <v>Sales and customer service occupations</v>
      </c>
      <c r="R14" s="11">
        <v>4.1175631139993198</v>
      </c>
      <c r="S14" s="11">
        <v>4.5066423654247956</v>
      </c>
      <c r="T14" s="11">
        <v>1.1190836475822916</v>
      </c>
      <c r="U14" s="11">
        <f t="shared" si="3"/>
        <v>9.7432891270064079</v>
      </c>
      <c r="V14" s="11"/>
      <c r="W14" s="11">
        <v>3.9949250319048533</v>
      </c>
      <c r="X14" s="11">
        <v>4.8411216463746234</v>
      </c>
      <c r="Y14" s="11">
        <v>0.93069480483089106</v>
      </c>
      <c r="Z14" s="11">
        <f t="shared" si="4"/>
        <v>9.7667414831103674</v>
      </c>
      <c r="AA14" s="11"/>
      <c r="AB14" s="11">
        <v>4.3877329250810186</v>
      </c>
      <c r="AC14" s="11">
        <v>5.626235681870793</v>
      </c>
      <c r="AD14" s="11">
        <v>0.84560433148941494</v>
      </c>
      <c r="AE14" s="11">
        <f t="shared" si="5"/>
        <v>10.859572938441227</v>
      </c>
      <c r="AG14" s="10" t="str">
        <f>name!E10</f>
        <v>Sales and customer service occupations</v>
      </c>
      <c r="AH14" s="11">
        <v>4.3827553016423755</v>
      </c>
      <c r="AI14" s="11">
        <v>10.743582899994362</v>
      </c>
      <c r="AJ14" s="11">
        <v>0.97683097024663768</v>
      </c>
      <c r="AK14" s="11">
        <f t="shared" si="6"/>
        <v>16.103169171883376</v>
      </c>
      <c r="AL14" s="11"/>
      <c r="AM14" s="11">
        <v>4.4517832770348216</v>
      </c>
      <c r="AN14" s="11">
        <v>10.41144706984827</v>
      </c>
      <c r="AO14" s="11">
        <v>0.79985566191719792</v>
      </c>
      <c r="AP14" s="11">
        <f t="shared" si="7"/>
        <v>15.66308600880029</v>
      </c>
      <c r="AQ14" s="11"/>
      <c r="AR14" s="11">
        <v>4.0713403233499372</v>
      </c>
      <c r="AS14" s="11">
        <v>11.181338013930764</v>
      </c>
      <c r="AT14" s="11">
        <v>0.60664718112762084</v>
      </c>
      <c r="AU14" s="11">
        <f t="shared" si="8"/>
        <v>15.859325518408323</v>
      </c>
    </row>
    <row r="15" spans="1:47" x14ac:dyDescent="0.2">
      <c r="A15" t="str">
        <f>name!E11</f>
        <v>Process, plant and machine operatives</v>
      </c>
      <c r="B15" s="11">
        <v>11.383136758745666</v>
      </c>
      <c r="C15" s="11">
        <v>2.1814927672678381</v>
      </c>
      <c r="D15" s="11">
        <v>1.7889181465831885</v>
      </c>
      <c r="E15" s="11">
        <f t="shared" si="0"/>
        <v>15.353547672596694</v>
      </c>
      <c r="F15" s="11"/>
      <c r="G15" s="11">
        <v>9.0327250504767544</v>
      </c>
      <c r="H15" s="11">
        <v>2.3443379055913192</v>
      </c>
      <c r="I15" s="11">
        <v>1.8625911362173573</v>
      </c>
      <c r="J15" s="11">
        <f t="shared" si="1"/>
        <v>13.239654092285431</v>
      </c>
      <c r="K15" s="11"/>
      <c r="L15" s="11">
        <v>7.7985515848033611</v>
      </c>
      <c r="M15" s="11">
        <v>3.5768888745676777</v>
      </c>
      <c r="N15" s="11">
        <v>2.2994766328747045</v>
      </c>
      <c r="O15" s="11">
        <f t="shared" si="2"/>
        <v>13.674917092245742</v>
      </c>
      <c r="Q15" s="10" t="str">
        <f>name!E11</f>
        <v>Process, plant and machine operatives</v>
      </c>
      <c r="R15" s="11">
        <v>10.14817868855083</v>
      </c>
      <c r="S15" s="11">
        <v>1.5706975568813741</v>
      </c>
      <c r="T15" s="11">
        <v>1.5417195953093821</v>
      </c>
      <c r="U15" s="11">
        <f t="shared" si="3"/>
        <v>13.260595840741587</v>
      </c>
      <c r="V15" s="11"/>
      <c r="W15" s="11">
        <v>8.0896736806652676</v>
      </c>
      <c r="X15" s="11">
        <v>1.8333466605153201</v>
      </c>
      <c r="Y15" s="11">
        <v>1.4259683017259841</v>
      </c>
      <c r="Z15" s="11">
        <f t="shared" si="4"/>
        <v>11.348988642906571</v>
      </c>
      <c r="AA15" s="11"/>
      <c r="AB15" s="11">
        <v>6.7152356099163528</v>
      </c>
      <c r="AC15" s="11">
        <v>2.5094652428346671</v>
      </c>
      <c r="AD15" s="11">
        <v>1.741584093092384</v>
      </c>
      <c r="AE15" s="11">
        <f t="shared" si="5"/>
        <v>10.966284945843405</v>
      </c>
      <c r="AG15" s="10" t="str">
        <f>name!E11</f>
        <v>Process, plant and machine operatives</v>
      </c>
      <c r="AH15" s="11">
        <v>1.2349580701948362</v>
      </c>
      <c r="AI15" s="11">
        <v>0.61079521038646434</v>
      </c>
      <c r="AJ15" s="11">
        <v>0.2471985512738063</v>
      </c>
      <c r="AK15" s="11">
        <f t="shared" si="6"/>
        <v>2.0929518318551068</v>
      </c>
      <c r="AL15" s="11"/>
      <c r="AM15" s="11">
        <v>0.94305136981149018</v>
      </c>
      <c r="AN15" s="11">
        <v>0.5109912450759988</v>
      </c>
      <c r="AO15" s="11">
        <v>0.43662283449137262</v>
      </c>
      <c r="AP15" s="11">
        <f t="shared" si="7"/>
        <v>1.8906654493788615</v>
      </c>
      <c r="AQ15" s="11"/>
      <c r="AR15" s="11">
        <v>1.0833159748870131</v>
      </c>
      <c r="AS15" s="11">
        <v>1.0674236317330101</v>
      </c>
      <c r="AT15" s="11">
        <v>0.55789253978232067</v>
      </c>
      <c r="AU15" s="11">
        <f t="shared" si="8"/>
        <v>2.7086321464023442</v>
      </c>
    </row>
    <row r="16" spans="1:47" x14ac:dyDescent="0.2">
      <c r="A16" t="str">
        <f>name!E12</f>
        <v>Elementary occupations</v>
      </c>
      <c r="B16" s="11">
        <v>13.018545804324734</v>
      </c>
      <c r="C16" s="11">
        <v>17.910364161026529</v>
      </c>
      <c r="D16" s="11">
        <v>2.7416726115052983</v>
      </c>
      <c r="E16" s="11">
        <f t="shared" si="0"/>
        <v>33.67058257685656</v>
      </c>
      <c r="F16" s="11"/>
      <c r="G16" s="11">
        <v>10.597570940904282</v>
      </c>
      <c r="H16" s="11">
        <v>18.664778935864234</v>
      </c>
      <c r="I16" s="11">
        <v>2.6654383084305966</v>
      </c>
      <c r="J16" s="11">
        <f t="shared" si="1"/>
        <v>31.927788185199113</v>
      </c>
      <c r="K16" s="11"/>
      <c r="L16" s="11">
        <v>12.40654502831071</v>
      </c>
      <c r="M16" s="11">
        <v>18.019763371964924</v>
      </c>
      <c r="N16" s="11">
        <v>4.1920947910565109</v>
      </c>
      <c r="O16" s="11">
        <f t="shared" si="2"/>
        <v>34.618403191332142</v>
      </c>
      <c r="Q16" s="10" t="str">
        <f>name!E12</f>
        <v>Elementary occupations</v>
      </c>
      <c r="R16" s="11">
        <v>8.9020745385950573</v>
      </c>
      <c r="S16" s="11">
        <v>7.2006683033710459</v>
      </c>
      <c r="T16" s="11">
        <v>1.4062096692420545</v>
      </c>
      <c r="U16" s="11">
        <f t="shared" si="3"/>
        <v>17.508952511208161</v>
      </c>
      <c r="V16" s="11"/>
      <c r="W16" s="11">
        <v>7.0516390854948297</v>
      </c>
      <c r="X16" s="11">
        <v>7.6079014846461464</v>
      </c>
      <c r="Y16" s="11">
        <v>1.333857278359931</v>
      </c>
      <c r="Z16" s="11">
        <f t="shared" si="4"/>
        <v>15.993397848500907</v>
      </c>
      <c r="AA16" s="11"/>
      <c r="AB16" s="11">
        <v>7.6563560056055904</v>
      </c>
      <c r="AC16" s="11">
        <v>7.568130223143168</v>
      </c>
      <c r="AD16" s="11">
        <v>1.853837017791649</v>
      </c>
      <c r="AE16" s="11">
        <f t="shared" si="5"/>
        <v>17.078323246540407</v>
      </c>
      <c r="AG16" s="10" t="str">
        <f>name!E12</f>
        <v>Elementary occupations</v>
      </c>
      <c r="AH16" s="11">
        <v>4.1164712657296771</v>
      </c>
      <c r="AI16" s="11">
        <v>10.709695857655477</v>
      </c>
      <c r="AJ16" s="11">
        <v>1.3354629422632438</v>
      </c>
      <c r="AK16" s="11">
        <f t="shared" si="6"/>
        <v>16.161630065648399</v>
      </c>
      <c r="AL16" s="11"/>
      <c r="AM16" s="11">
        <v>3.5459318554094539</v>
      </c>
      <c r="AN16" s="11">
        <v>11.056877451218082</v>
      </c>
      <c r="AO16" s="11">
        <v>1.3315810300706667</v>
      </c>
      <c r="AP16" s="11">
        <f t="shared" si="7"/>
        <v>15.9343903366982</v>
      </c>
      <c r="AQ16" s="11"/>
      <c r="AR16" s="11">
        <v>4.7501890227051211</v>
      </c>
      <c r="AS16" s="11">
        <v>10.451633148821747</v>
      </c>
      <c r="AT16" s="11">
        <v>2.3382577732648619</v>
      </c>
      <c r="AU16" s="11">
        <f t="shared" si="8"/>
        <v>17.540079944791728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138.46752667039047</v>
      </c>
      <c r="C18" s="34">
        <f t="shared" ref="C18:D18" si="9">SUM(C8:C16)</f>
        <v>81.293132427110336</v>
      </c>
      <c r="D18" s="34">
        <f t="shared" si="9"/>
        <v>44.5603409024991</v>
      </c>
      <c r="E18" s="34">
        <f t="shared" si="0"/>
        <v>264.32099999999991</v>
      </c>
      <c r="F18" s="34"/>
      <c r="G18" s="34">
        <f>SUM(G8:G16)</f>
        <v>140.67044997813261</v>
      </c>
      <c r="H18" s="34">
        <f t="shared" ref="H18:I18" si="10">SUM(H8:H16)</f>
        <v>84.626676641014186</v>
      </c>
      <c r="I18" s="34">
        <f t="shared" si="10"/>
        <v>43.773873380853104</v>
      </c>
      <c r="J18" s="34">
        <f t="shared" ref="J18" si="11">SUM(G18:I18)</f>
        <v>269.07099999999991</v>
      </c>
      <c r="K18" s="34"/>
      <c r="L18" s="34">
        <f>SUM(L8:L16)</f>
        <v>154.96799345602662</v>
      </c>
      <c r="M18" s="34">
        <f t="shared" ref="M18:N18" si="12">SUM(M8:M16)</f>
        <v>94.219699545672071</v>
      </c>
      <c r="N18" s="34">
        <f t="shared" si="12"/>
        <v>50.657306998301351</v>
      </c>
      <c r="O18" s="34">
        <f>SUM(L18:N18)</f>
        <v>299.84500000000003</v>
      </c>
      <c r="Q18" s="231" t="str">
        <f>name!E3</f>
        <v>All occupations</v>
      </c>
      <c r="R18" s="34">
        <f>SUM(R8:R16)</f>
        <v>87.890084616696512</v>
      </c>
      <c r="S18" s="34">
        <f t="shared" ref="S18:T18" si="13">SUM(S8:S16)</f>
        <v>21.39557724551403</v>
      </c>
      <c r="T18" s="34">
        <f t="shared" si="13"/>
        <v>28.65820958407333</v>
      </c>
      <c r="U18" s="34">
        <f t="shared" ref="U18" si="14">SUM(R18:T18)</f>
        <v>137.94387144628388</v>
      </c>
      <c r="V18" s="34"/>
      <c r="W18" s="34">
        <f>SUM(W8:W16)</f>
        <v>86.598776516109041</v>
      </c>
      <c r="X18" s="34">
        <f t="shared" ref="X18:Y18" si="15">SUM(X8:X16)</f>
        <v>24.357200771174579</v>
      </c>
      <c r="Y18" s="34">
        <f t="shared" si="15"/>
        <v>24.989342849775017</v>
      </c>
      <c r="Z18" s="34">
        <f t="shared" ref="Z18" si="16">SUM(W18:Y18)</f>
        <v>135.94532013705864</v>
      </c>
      <c r="AA18" s="34"/>
      <c r="AB18" s="34">
        <f>SUM(AB8:AB16)</f>
        <v>92.305560209169329</v>
      </c>
      <c r="AC18" s="34">
        <f t="shared" ref="AC18:AD18" si="17">SUM(AC8:AC16)</f>
        <v>28.703635005739383</v>
      </c>
      <c r="AD18" s="34">
        <f t="shared" si="17"/>
        <v>28.179900885107994</v>
      </c>
      <c r="AE18" s="34">
        <f t="shared" ref="AE18" si="18">SUM(AB18:AD18)</f>
        <v>149.18909610001671</v>
      </c>
      <c r="AG18" s="231" t="str">
        <f>name!E3</f>
        <v>All occupations</v>
      </c>
      <c r="AH18" s="34">
        <f>SUM(AH8:AH16)</f>
        <v>50.577442053693964</v>
      </c>
      <c r="AI18" s="34">
        <f t="shared" ref="AI18:AJ18" si="19">SUM(AI8:AI16)</f>
        <v>59.897555181596296</v>
      </c>
      <c r="AJ18" s="34">
        <f t="shared" si="19"/>
        <v>15.902131318425766</v>
      </c>
      <c r="AK18" s="34">
        <f t="shared" si="6"/>
        <v>126.37712855371603</v>
      </c>
      <c r="AL18" s="34"/>
      <c r="AM18" s="34">
        <f>SUM(AM8:AM16)</f>
        <v>54.071673462023547</v>
      </c>
      <c r="AN18" s="34">
        <f t="shared" ref="AN18:AO18" si="20">SUM(AN8:AN16)</f>
        <v>60.269475869839596</v>
      </c>
      <c r="AO18" s="34">
        <f t="shared" si="20"/>
        <v>18.784530531078101</v>
      </c>
      <c r="AP18" s="34">
        <f t="shared" si="7"/>
        <v>133.12567986294124</v>
      </c>
      <c r="AQ18" s="34"/>
      <c r="AR18" s="34">
        <f>SUM(AR8:AR16)</f>
        <v>62.662433246857269</v>
      </c>
      <c r="AS18" s="34">
        <f t="shared" ref="AS18:AT18" si="21">SUM(AS8:AS16)</f>
        <v>65.516064539932671</v>
      </c>
      <c r="AT18" s="34">
        <f t="shared" si="21"/>
        <v>22.47740611319335</v>
      </c>
      <c r="AU18" s="34">
        <f t="shared" si="8"/>
        <v>150.65590389998329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12.294982613514092</v>
      </c>
      <c r="C26" s="18">
        <f t="shared" ref="C26:O26" si="22">C8/C$18*100</f>
        <v>3.0001162372569787</v>
      </c>
      <c r="D26" s="18">
        <f t="shared" si="22"/>
        <v>15.18277659905184</v>
      </c>
      <c r="E26" s="18">
        <f t="shared" si="22"/>
        <v>9.9231403506382083</v>
      </c>
      <c r="F26" s="18"/>
      <c r="G26" s="18">
        <f t="shared" si="22"/>
        <v>13.877553710584193</v>
      </c>
      <c r="H26" s="18">
        <f t="shared" si="22"/>
        <v>4.4873492675006696</v>
      </c>
      <c r="I26" s="18">
        <f t="shared" si="22"/>
        <v>17.976174786425208</v>
      </c>
      <c r="J26" s="18">
        <f t="shared" si="22"/>
        <v>11.590985202688938</v>
      </c>
      <c r="K26" s="18"/>
      <c r="L26" s="18">
        <f t="shared" si="22"/>
        <v>13.169564728354091</v>
      </c>
      <c r="M26" s="18">
        <f t="shared" si="22"/>
        <v>5.0393633380194629</v>
      </c>
      <c r="N26" s="18">
        <f t="shared" si="22"/>
        <v>18.075161581877616</v>
      </c>
      <c r="O26" s="18">
        <f t="shared" si="22"/>
        <v>11.44360362703744</v>
      </c>
      <c r="Q26" t="str">
        <f>$A$8</f>
        <v>Managers, directors and senior officials</v>
      </c>
      <c r="R26" s="18">
        <f>R8/R$18*100</f>
        <v>14.626595923416499</v>
      </c>
      <c r="S26" s="18">
        <f t="shared" ref="S26:U26" si="23">S8/S$18*100</f>
        <v>3.9869657918320054</v>
      </c>
      <c r="T26" s="18">
        <f t="shared" si="23"/>
        <v>13.60759507170024</v>
      </c>
      <c r="U26" s="18">
        <f t="shared" si="23"/>
        <v>12.764651890485215</v>
      </c>
      <c r="V26" s="18"/>
      <c r="W26" s="18">
        <f t="shared" ref="W26:Z26" si="24">W8/W$18*100</f>
        <v>16.598500548508031</v>
      </c>
      <c r="X26" s="18">
        <f t="shared" si="24"/>
        <v>5.7199653068945793</v>
      </c>
      <c r="Y26" s="18">
        <f t="shared" si="24"/>
        <v>15.573824443771834</v>
      </c>
      <c r="Z26" s="18">
        <f t="shared" si="24"/>
        <v>14.461048158278301</v>
      </c>
      <c r="AA26" s="18"/>
      <c r="AB26" s="18">
        <f t="shared" ref="AB26:AE26" si="25">AB8/AB$18*100</f>
        <v>16.100274619861281</v>
      </c>
      <c r="AC26" s="18">
        <f t="shared" si="25"/>
        <v>5.9546537793108936</v>
      </c>
      <c r="AD26" s="18">
        <f t="shared" si="25"/>
        <v>16.682381550262836</v>
      </c>
      <c r="AE26" s="18">
        <f t="shared" si="25"/>
        <v>14.25823328376862</v>
      </c>
      <c r="AG26" t="str">
        <f>$A$8</f>
        <v>Managers, directors and senior officials</v>
      </c>
      <c r="AH26" s="18">
        <f>AH8/AH$18*100</f>
        <v>8.2432614750036457</v>
      </c>
      <c r="AI26" s="18">
        <f t="shared" ref="AI26:AK26" si="26">AI8/AI$18*100</f>
        <v>2.647610766698167</v>
      </c>
      <c r="AJ26" s="18">
        <f t="shared" si="26"/>
        <v>18.02150817784953</v>
      </c>
      <c r="AK26" s="18">
        <f t="shared" si="26"/>
        <v>6.8215577537588752</v>
      </c>
      <c r="AL26" s="18"/>
      <c r="AM26" s="18">
        <f t="shared" ref="AM26:AP26" si="27">AM8/AM$18*100</f>
        <v>9.5198068157137588</v>
      </c>
      <c r="AN26" s="18">
        <f t="shared" si="27"/>
        <v>3.9892019730040897</v>
      </c>
      <c r="AO26" s="18">
        <f t="shared" si="27"/>
        <v>21.172057497388764</v>
      </c>
      <c r="AP26" s="18">
        <f t="shared" si="27"/>
        <v>8.6601334863798947</v>
      </c>
      <c r="AQ26" s="18"/>
      <c r="AR26" s="18">
        <f t="shared" ref="AR26:AU26" si="28">AR8/AR$18*100</f>
        <v>8.8524515182683334</v>
      </c>
      <c r="AS26" s="18">
        <f t="shared" si="28"/>
        <v>4.6383599667767017</v>
      </c>
      <c r="AT26" s="18">
        <f t="shared" si="28"/>
        <v>19.821288472498924</v>
      </c>
      <c r="AU26" s="18">
        <f t="shared" si="28"/>
        <v>8.6563776141571633</v>
      </c>
    </row>
    <row r="27" spans="1:47" x14ac:dyDescent="0.2">
      <c r="A27" t="str">
        <f>$A$9</f>
        <v>Professional occupations</v>
      </c>
      <c r="B27" s="18">
        <f t="shared" ref="B27:B34" si="29">B9/B$18*100</f>
        <v>21.807839790410533</v>
      </c>
      <c r="C27" s="18">
        <f t="shared" ref="C27:O27" si="30">C9/C$18*100</f>
        <v>13.184026440554733</v>
      </c>
      <c r="D27" s="18">
        <f t="shared" si="30"/>
        <v>15.95557727952264</v>
      </c>
      <c r="E27" s="18">
        <f t="shared" si="30"/>
        <v>18.16894763574787</v>
      </c>
      <c r="F27" s="18"/>
      <c r="G27" s="18">
        <f t="shared" si="30"/>
        <v>25.279756173953444</v>
      </c>
      <c r="H27" s="18">
        <f t="shared" si="30"/>
        <v>14.81353452944543</v>
      </c>
      <c r="I27" s="18">
        <f t="shared" si="30"/>
        <v>15.188694932547413</v>
      </c>
      <c r="J27" s="18">
        <f t="shared" si="30"/>
        <v>20.346313358403993</v>
      </c>
      <c r="K27" s="18"/>
      <c r="L27" s="18">
        <f t="shared" si="30"/>
        <v>28.602941787457357</v>
      </c>
      <c r="M27" s="18">
        <f t="shared" si="30"/>
        <v>16.761051026850595</v>
      </c>
      <c r="N27" s="18">
        <f t="shared" si="30"/>
        <v>14.008013235888402</v>
      </c>
      <c r="O27" s="18">
        <f t="shared" si="30"/>
        <v>22.416148058123397</v>
      </c>
      <c r="Q27" t="str">
        <f>$A$9</f>
        <v>Professional occupations</v>
      </c>
      <c r="R27" s="18">
        <f t="shared" ref="R27:U27" si="31">R9/R$18*100</f>
        <v>21.003123327632686</v>
      </c>
      <c r="S27" s="18">
        <f t="shared" si="31"/>
        <v>8.8974531320286747</v>
      </c>
      <c r="T27" s="18">
        <f t="shared" si="31"/>
        <v>15.210732324606457</v>
      </c>
      <c r="U27" s="18">
        <f t="shared" si="31"/>
        <v>17.922106732401851</v>
      </c>
      <c r="V27" s="18"/>
      <c r="W27" s="18">
        <f t="shared" ref="W27:Z27" si="32">W9/W$18*100</f>
        <v>24.538369282145332</v>
      </c>
      <c r="X27" s="18">
        <f t="shared" si="32"/>
        <v>10.870803552295255</v>
      </c>
      <c r="Y27" s="18">
        <f t="shared" si="32"/>
        <v>13.208552135897717</v>
      </c>
      <c r="Z27" s="18">
        <f t="shared" si="32"/>
        <v>20.006927324401204</v>
      </c>
      <c r="AA27" s="18"/>
      <c r="AB27" s="18">
        <f t="shared" ref="AB27:AE27" si="33">AB9/AB$18*100</f>
        <v>29.344386651872668</v>
      </c>
      <c r="AC27" s="18">
        <f t="shared" si="33"/>
        <v>13.666269100842474</v>
      </c>
      <c r="AD27" s="18">
        <f t="shared" si="33"/>
        <v>11.00414461045785</v>
      </c>
      <c r="AE27" s="18">
        <f t="shared" si="33"/>
        <v>22.863717541513338</v>
      </c>
      <c r="AG27" t="str">
        <f>$A$9</f>
        <v>Professional occupations</v>
      </c>
      <c r="AH27" s="18">
        <f t="shared" ref="AH27:AK27" si="34">AH9/AH$18*100</f>
        <v>23.20622205598475</v>
      </c>
      <c r="AI27" s="18">
        <f>AI9/AI$18*100</f>
        <v>14.715202630685903</v>
      </c>
      <c r="AJ27" s="18">
        <f t="shared" si="34"/>
        <v>17.297908216061554</v>
      </c>
      <c r="AK27" s="18">
        <f t="shared" si="34"/>
        <v>18.438380801610425</v>
      </c>
      <c r="AL27" s="18"/>
      <c r="AM27" s="18">
        <f t="shared" ref="AM27:AP27" si="35">AM9/AM$18*100</f>
        <v>26.467128297746793</v>
      </c>
      <c r="AN27" s="18">
        <f t="shared" si="35"/>
        <v>16.406942944089273</v>
      </c>
      <c r="AO27" s="18">
        <f t="shared" si="35"/>
        <v>17.822908609334554</v>
      </c>
      <c r="AP27" s="18">
        <f t="shared" si="35"/>
        <v>20.692887686437899</v>
      </c>
      <c r="AQ27" s="18"/>
      <c r="AR27" s="18">
        <f t="shared" ref="AR27:AU27" si="36">AR9/AR$18*100</f>
        <v>27.51074858607863</v>
      </c>
      <c r="AS27" s="18">
        <f t="shared" si="36"/>
        <v>18.11692445194549</v>
      </c>
      <c r="AT27" s="18">
        <f t="shared" si="36"/>
        <v>17.77396023663389</v>
      </c>
      <c r="AU27" s="18">
        <f t="shared" si="36"/>
        <v>21.972936176342621</v>
      </c>
    </row>
    <row r="28" spans="1:47" x14ac:dyDescent="0.2">
      <c r="A28" t="str">
        <f>$A$10</f>
        <v>Associate professional occupations</v>
      </c>
      <c r="B28" s="18">
        <f t="shared" si="29"/>
        <v>12.185072375946024</v>
      </c>
      <c r="C28" s="18">
        <f t="shared" ref="C28:O28" si="37">C10/C$18*100</f>
        <v>7.5988849156139073</v>
      </c>
      <c r="D28" s="18">
        <f t="shared" si="37"/>
        <v>13.386995673957058</v>
      </c>
      <c r="E28" s="18">
        <f t="shared" si="37"/>
        <v>10.977194709584653</v>
      </c>
      <c r="F28" s="18"/>
      <c r="G28" s="18">
        <f t="shared" si="37"/>
        <v>13.810007890678783</v>
      </c>
      <c r="H28" s="18">
        <f t="shared" si="37"/>
        <v>8.4388967518427673</v>
      </c>
      <c r="I28" s="18">
        <f t="shared" si="37"/>
        <v>12.492685488528355</v>
      </c>
      <c r="J28" s="18">
        <f t="shared" si="37"/>
        <v>11.906407764382305</v>
      </c>
      <c r="K28" s="18"/>
      <c r="L28" s="18">
        <f t="shared" si="37"/>
        <v>14.852713928970507</v>
      </c>
      <c r="M28" s="18">
        <f t="shared" si="37"/>
        <v>10.372947924712978</v>
      </c>
      <c r="N28" s="18">
        <f t="shared" si="37"/>
        <v>13.149753558673458</v>
      </c>
      <c r="O28" s="18">
        <f t="shared" si="37"/>
        <v>13.157339341299748</v>
      </c>
      <c r="Q28" t="str">
        <f>$A$10</f>
        <v>Associate professional occupations</v>
      </c>
      <c r="R28" s="18">
        <f t="shared" ref="R28:U28" si="38">R10/R$18*100</f>
        <v>12.186261530125329</v>
      </c>
      <c r="S28" s="18">
        <f t="shared" si="38"/>
        <v>6.0942861430235702</v>
      </c>
      <c r="T28" s="18">
        <f t="shared" si="38"/>
        <v>10.600809382864862</v>
      </c>
      <c r="U28" s="18">
        <f t="shared" si="38"/>
        <v>10.911992887007939</v>
      </c>
      <c r="V28" s="18"/>
      <c r="W28" s="18">
        <f t="shared" ref="W28:Z28" si="39">W10/W$18*100</f>
        <v>13.657019448721528</v>
      </c>
      <c r="X28" s="18">
        <f t="shared" si="39"/>
        <v>7.4708450842862391</v>
      </c>
      <c r="Y28" s="18">
        <f t="shared" si="39"/>
        <v>9.3202528768897306</v>
      </c>
      <c r="Z28" s="18">
        <f t="shared" si="39"/>
        <v>11.751467735269241</v>
      </c>
      <c r="AA28" s="18"/>
      <c r="AB28" s="18">
        <f t="shared" ref="AB28:AE28" si="40">AB10/AB$18*100</f>
        <v>13.000126951080876</v>
      </c>
      <c r="AC28" s="18">
        <f t="shared" si="40"/>
        <v>7.5131198327486537</v>
      </c>
      <c r="AD28" s="18">
        <f t="shared" si="40"/>
        <v>10.210579796567657</v>
      </c>
      <c r="AE28" s="18">
        <f t="shared" si="40"/>
        <v>11.417529977849444</v>
      </c>
      <c r="AG28" t="str">
        <f>$A$10</f>
        <v>Associate professional occupations</v>
      </c>
      <c r="AH28" s="18">
        <f t="shared" ref="AH28:AK28" si="41">AH10/AH$18*100</f>
        <v>12.183005943615779</v>
      </c>
      <c r="AI28" s="18">
        <f t="shared" si="41"/>
        <v>8.1363318809343443</v>
      </c>
      <c r="AJ28" s="18">
        <f t="shared" si="41"/>
        <v>18.408153471709198</v>
      </c>
      <c r="AK28" s="18">
        <f t="shared" si="41"/>
        <v>11.048364168287481</v>
      </c>
      <c r="AL28" s="18"/>
      <c r="AM28" s="18">
        <f t="shared" ref="AM28:AP28" si="42">AM10/AM$18*100</f>
        <v>14.055027344421209</v>
      </c>
      <c r="AN28" s="18">
        <f t="shared" si="42"/>
        <v>8.8301234629305956</v>
      </c>
      <c r="AO28" s="18">
        <f t="shared" si="42"/>
        <v>16.713020197925772</v>
      </c>
      <c r="AP28" s="18">
        <f t="shared" si="42"/>
        <v>12.064629467974779</v>
      </c>
      <c r="AQ28" s="18"/>
      <c r="AR28" s="18">
        <f t="shared" ref="AR28:AU28" si="43">AR10/AR$18*100</f>
        <v>17.581686775534706</v>
      </c>
      <c r="AS28" s="18">
        <f t="shared" si="43"/>
        <v>11.625884319890849</v>
      </c>
      <c r="AT28" s="18">
        <f t="shared" si="43"/>
        <v>16.834592675925343</v>
      </c>
      <c r="AU28" s="18">
        <f t="shared" si="43"/>
        <v>14.880209667654917</v>
      </c>
    </row>
    <row r="29" spans="1:47" x14ac:dyDescent="0.2">
      <c r="A29" t="str">
        <f>$A$11</f>
        <v>Administrative and secretarial occupations</v>
      </c>
      <c r="B29" s="18">
        <f t="shared" si="29"/>
        <v>9.4715741897205756</v>
      </c>
      <c r="C29" s="18">
        <f t="shared" ref="C29:O29" si="44">C11/C$18*100</f>
        <v>13.119269489109865</v>
      </c>
      <c r="D29" s="18">
        <f t="shared" si="44"/>
        <v>3.4620667489325343</v>
      </c>
      <c r="E29" s="18">
        <f t="shared" si="44"/>
        <v>9.5803316354376431</v>
      </c>
      <c r="F29" s="18"/>
      <c r="G29" s="18">
        <f t="shared" si="44"/>
        <v>9.3952934340719896</v>
      </c>
      <c r="H29" s="18">
        <f t="shared" si="44"/>
        <v>12.014205398093626</v>
      </c>
      <c r="I29" s="18">
        <f t="shared" si="44"/>
        <v>3.8821394648530982</v>
      </c>
      <c r="J29" s="18">
        <f t="shared" si="44"/>
        <v>9.3220700549371394</v>
      </c>
      <c r="K29" s="18"/>
      <c r="L29" s="18">
        <f t="shared" si="44"/>
        <v>8.7684522834230041</v>
      </c>
      <c r="M29" s="18">
        <f t="shared" si="44"/>
        <v>10.184515446125674</v>
      </c>
      <c r="N29" s="18">
        <f t="shared" si="44"/>
        <v>3.7854387961300575</v>
      </c>
      <c r="O29" s="18">
        <f t="shared" si="44"/>
        <v>8.3715638968401525</v>
      </c>
      <c r="Q29" t="str">
        <f>$A$11</f>
        <v>Administrative and secretarial occupations</v>
      </c>
      <c r="R29" s="18">
        <f t="shared" ref="R29:U29" si="45">R11/R$18*100</f>
        <v>5.0260708149633491</v>
      </c>
      <c r="S29" s="18">
        <f t="shared" si="45"/>
        <v>4.8726798273671212</v>
      </c>
      <c r="T29" s="18">
        <f t="shared" si="45"/>
        <v>1.2812394237952309</v>
      </c>
      <c r="U29" s="18">
        <f t="shared" si="45"/>
        <v>4.2242805619468333</v>
      </c>
      <c r="V29" s="18"/>
      <c r="W29" s="18">
        <f t="shared" ref="W29:Z29" si="46">W11/W$18*100</f>
        <v>5.338959382676034</v>
      </c>
      <c r="X29" s="18">
        <f t="shared" si="46"/>
        <v>4.7379185623545794</v>
      </c>
      <c r="Y29" s="18">
        <f t="shared" si="46"/>
        <v>1.0221404557797562</v>
      </c>
      <c r="Z29" s="18">
        <f t="shared" si="46"/>
        <v>4.4377577819638301</v>
      </c>
      <c r="AA29" s="18"/>
      <c r="AB29" s="18">
        <f t="shared" ref="AB29:AE29" si="47">AB11/AB$18*100</f>
        <v>6.299424387530439</v>
      </c>
      <c r="AC29" s="18">
        <f t="shared" si="47"/>
        <v>3.4673996350046763</v>
      </c>
      <c r="AD29" s="18">
        <f t="shared" si="47"/>
        <v>1.3060607048726136</v>
      </c>
      <c r="AE29" s="18">
        <f t="shared" si="47"/>
        <v>4.8113672554228506</v>
      </c>
      <c r="AG29" t="str">
        <f>$A$11</f>
        <v>Administrative and secretarial occupations</v>
      </c>
      <c r="AH29" s="18">
        <f t="shared" ref="AH29:AK29" si="48">AH11/AH$18*100</f>
        <v>17.196671622612325</v>
      </c>
      <c r="AI29" s="18">
        <f t="shared" si="48"/>
        <v>16.064974795193638</v>
      </c>
      <c r="AJ29" s="18">
        <f t="shared" si="48"/>
        <v>7.3922698958554784</v>
      </c>
      <c r="AK29" s="18">
        <f t="shared" si="48"/>
        <v>15.426598512970852</v>
      </c>
      <c r="AL29" s="18"/>
      <c r="AM29" s="18">
        <f t="shared" ref="AM29:AP29" si="49">AM11/AM$18*100</f>
        <v>15.891736830413928</v>
      </c>
      <c r="AN29" s="18">
        <f t="shared" si="49"/>
        <v>14.954831258346729</v>
      </c>
      <c r="AO29" s="18">
        <f t="shared" si="49"/>
        <v>7.6868390643191384</v>
      </c>
      <c r="AP29" s="18">
        <f t="shared" si="49"/>
        <v>14.30983346979697</v>
      </c>
      <c r="AQ29" s="18"/>
      <c r="AR29" s="18">
        <f t="shared" ref="AR29:AU29" si="50">AR11/AR$18*100</f>
        <v>12.405479945668461</v>
      </c>
      <c r="AS29" s="18">
        <f t="shared" si="50"/>
        <v>13.127391241361844</v>
      </c>
      <c r="AT29" s="18">
        <f t="shared" si="50"/>
        <v>6.8938325545777017</v>
      </c>
      <c r="AU29" s="18">
        <f t="shared" si="50"/>
        <v>11.897097945767797</v>
      </c>
    </row>
    <row r="30" spans="1:47" x14ac:dyDescent="0.2">
      <c r="A30" t="str">
        <f>$A$12</f>
        <v>Skilled trades occupations</v>
      </c>
      <c r="B30" s="18">
        <f t="shared" si="29"/>
        <v>12.71530421424715</v>
      </c>
      <c r="C30" s="18">
        <f t="shared" ref="C30:O30" si="51">C12/C$18*100</f>
        <v>3.6660376468829408</v>
      </c>
      <c r="D30" s="18">
        <f t="shared" si="51"/>
        <v>29.962994941483245</v>
      </c>
      <c r="E30" s="18">
        <f t="shared" si="51"/>
        <v>12.839848814023757</v>
      </c>
      <c r="F30" s="18"/>
      <c r="G30" s="18">
        <f t="shared" si="51"/>
        <v>10.448743993577464</v>
      </c>
      <c r="H30" s="18">
        <f t="shared" si="51"/>
        <v>3.4386712234628267</v>
      </c>
      <c r="I30" s="18">
        <f t="shared" si="51"/>
        <v>28.299096501007703</v>
      </c>
      <c r="J30" s="18">
        <f t="shared" si="51"/>
        <v>11.147964306867914</v>
      </c>
      <c r="K30" s="18"/>
      <c r="L30" s="18">
        <f t="shared" si="51"/>
        <v>8.428914394493642</v>
      </c>
      <c r="M30" s="18">
        <f t="shared" si="51"/>
        <v>3.927200080876827</v>
      </c>
      <c r="N30" s="18">
        <f t="shared" si="51"/>
        <v>26.484436169416043</v>
      </c>
      <c r="O30" s="18">
        <f t="shared" si="51"/>
        <v>10.064739369054937</v>
      </c>
      <c r="Q30" t="str">
        <f>$A$12</f>
        <v>Skilled trades occupations</v>
      </c>
      <c r="R30" s="18">
        <f t="shared" ref="R30:U30" si="52">R12/R$18*100</f>
        <v>18.322312716383163</v>
      </c>
      <c r="S30" s="18">
        <f t="shared" si="52"/>
        <v>8.8389117131549675</v>
      </c>
      <c r="T30" s="18">
        <f t="shared" si="52"/>
        <v>43.274317184879756</v>
      </c>
      <c r="U30" s="18">
        <f t="shared" si="52"/>
        <v>22.035249938720003</v>
      </c>
      <c r="V30" s="18"/>
      <c r="W30" s="18">
        <f t="shared" ref="W30:Z30" si="53">W12/W$18*100</f>
        <v>15.310471604300984</v>
      </c>
      <c r="X30" s="18">
        <f t="shared" si="53"/>
        <v>7.4758666948717938</v>
      </c>
      <c r="Y30" s="18">
        <f t="shared" si="53"/>
        <v>43.916349106504256</v>
      </c>
      <c r="Z30" s="18">
        <f t="shared" si="53"/>
        <v>19.165058398102506</v>
      </c>
      <c r="AA30" s="18"/>
      <c r="AB30" s="18">
        <f t="shared" ref="AB30:AE30" si="54">AB12/AB$18*100</f>
        <v>12.323334663729025</v>
      </c>
      <c r="AC30" s="18">
        <f t="shared" si="54"/>
        <v>8.2844917220411673</v>
      </c>
      <c r="AD30" s="18">
        <f t="shared" si="54"/>
        <v>41.934273052336266</v>
      </c>
      <c r="AE30" s="18">
        <f t="shared" si="54"/>
        <v>17.13939598486331</v>
      </c>
      <c r="AG30" t="str">
        <f>$A$12</f>
        <v>Skilled trades occupations</v>
      </c>
      <c r="AH30" s="18">
        <f t="shared" ref="AH30:AK30" si="55">AH12/AH$18*100</f>
        <v>2.9718211180457796</v>
      </c>
      <c r="AI30" s="18">
        <f t="shared" si="55"/>
        <v>1.8182723026933161</v>
      </c>
      <c r="AJ30" s="18">
        <f t="shared" si="55"/>
        <v>5.9738418491317251</v>
      </c>
      <c r="AK30" s="18">
        <f t="shared" si="55"/>
        <v>2.8028330568334487</v>
      </c>
      <c r="AL30" s="18"/>
      <c r="AM30" s="18">
        <f t="shared" ref="AM30:AP30" si="56">AM12/AM$18*100</f>
        <v>2.6624182542984705</v>
      </c>
      <c r="AN30" s="18">
        <f t="shared" si="56"/>
        <v>1.8070860930071895</v>
      </c>
      <c r="AO30" s="18">
        <f t="shared" si="56"/>
        <v>7.5232310044161723</v>
      </c>
      <c r="AP30" s="18">
        <f t="shared" si="56"/>
        <v>2.9610658517847663</v>
      </c>
      <c r="AQ30" s="18"/>
      <c r="AR30" s="18">
        <f t="shared" ref="AR30:AU30" si="57">AR12/AR$18*100</f>
        <v>2.6921974172647807</v>
      </c>
      <c r="AS30" s="18">
        <f t="shared" si="57"/>
        <v>2.0182009711194224</v>
      </c>
      <c r="AT30" s="18">
        <f t="shared" si="57"/>
        <v>7.1149915876308798</v>
      </c>
      <c r="AU30" s="18">
        <f t="shared" si="57"/>
        <v>3.0589626393812734</v>
      </c>
    </row>
    <row r="31" spans="1:47" x14ac:dyDescent="0.2">
      <c r="A31" t="str">
        <f>$A$13</f>
        <v>Caring, leisure and other service occupations</v>
      </c>
      <c r="B31" s="18">
        <f t="shared" si="29"/>
        <v>7.7636981965074607</v>
      </c>
      <c r="C31" s="18">
        <f t="shared" ref="C31:O31" si="58">C13/C$18*100</f>
        <v>15.956797051667495</v>
      </c>
      <c r="D31" s="18">
        <f t="shared" si="58"/>
        <v>7.1787299581565103</v>
      </c>
      <c r="E31" s="18">
        <f t="shared" si="58"/>
        <v>10.184906825798658</v>
      </c>
      <c r="F31" s="18"/>
      <c r="G31" s="18">
        <f t="shared" si="58"/>
        <v>7.2292259535281627</v>
      </c>
      <c r="H31" s="18">
        <f t="shared" si="58"/>
        <v>13.958341785338252</v>
      </c>
      <c r="I31" s="18">
        <f t="shared" si="58"/>
        <v>7.8636851486591874</v>
      </c>
      <c r="J31" s="18">
        <f t="shared" si="58"/>
        <v>9.4488462249491079</v>
      </c>
      <c r="K31" s="18"/>
      <c r="L31" s="18">
        <f t="shared" si="58"/>
        <v>7.6805805816191741</v>
      </c>
      <c r="M31" s="18">
        <f t="shared" si="58"/>
        <v>12.954628818524153</v>
      </c>
      <c r="N31" s="18">
        <f t="shared" si="58"/>
        <v>8.8157019097550418</v>
      </c>
      <c r="O31" s="18">
        <f t="shared" si="58"/>
        <v>9.5296073450144831</v>
      </c>
      <c r="Q31" t="str">
        <f>$A$13</f>
        <v>Caring, leisure and other service occupations</v>
      </c>
      <c r="R31" s="18">
        <f t="shared" ref="R31:U31" si="59">R13/R$18*100</f>
        <v>2.475647024157082</v>
      </c>
      <c r="S31" s="18">
        <f t="shared" si="59"/>
        <v>5.2501100789279134</v>
      </c>
      <c r="T31" s="18">
        <f t="shared" si="59"/>
        <v>1.8338655864937536</v>
      </c>
      <c r="U31" s="18">
        <f t="shared" si="59"/>
        <v>2.7726441377360214</v>
      </c>
      <c r="V31" s="18"/>
      <c r="W31" s="18">
        <f t="shared" ref="W31:Z31" si="60">W13/W$18*100</f>
        <v>2.4590952550668748</v>
      </c>
      <c r="X31" s="18">
        <f t="shared" si="60"/>
        <v>5.0874448891713975</v>
      </c>
      <c r="Y31" s="18">
        <f t="shared" si="60"/>
        <v>2.1905038889594506</v>
      </c>
      <c r="Z31" s="18">
        <f t="shared" si="60"/>
        <v>2.8806420795018948</v>
      </c>
      <c r="AA31" s="18"/>
      <c r="AB31" s="18">
        <f t="shared" ref="AB31:AE31" si="61">AB13/AB$18*100</f>
        <v>2.6093817233844478</v>
      </c>
      <c r="AC31" s="18">
        <f t="shared" si="61"/>
        <v>6.4038135710439548</v>
      </c>
      <c r="AD31" s="18">
        <f t="shared" si="61"/>
        <v>3.1030107381856671</v>
      </c>
      <c r="AE31" s="18">
        <f t="shared" si="61"/>
        <v>3.4326617534353154</v>
      </c>
      <c r="AG31" t="str">
        <f>$A$13</f>
        <v>Caring, leisure and other service occupations</v>
      </c>
      <c r="AH31" s="18">
        <f t="shared" ref="AH31:AK31" si="62">AH13/AH$18*100</f>
        <v>16.952918649805405</v>
      </c>
      <c r="AI31" s="18">
        <f t="shared" si="62"/>
        <v>19.781256121395487</v>
      </c>
      <c r="AJ31" s="18">
        <f t="shared" si="62"/>
        <v>16.81103900493661</v>
      </c>
      <c r="AK31" s="18">
        <f t="shared" si="62"/>
        <v>18.27558132576247</v>
      </c>
      <c r="AL31" s="18"/>
      <c r="AM31" s="18">
        <f t="shared" ref="AM31:AP31" si="63">AM13/AM$18*100</f>
        <v>14.868854170302445</v>
      </c>
      <c r="AN31" s="18">
        <f t="shared" si="63"/>
        <v>17.543410571849016</v>
      </c>
      <c r="AO31" s="18">
        <f t="shared" si="63"/>
        <v>15.410803311288001</v>
      </c>
      <c r="AP31" s="18">
        <f t="shared" si="63"/>
        <v>16.156166827538136</v>
      </c>
      <c r="AQ31" s="18"/>
      <c r="AR31" s="18">
        <f t="shared" ref="AR31:AU31" si="64">AR13/AR$18*100</f>
        <v>15.150763708683318</v>
      </c>
      <c r="AS31" s="18">
        <f t="shared" si="64"/>
        <v>15.824645678879016</v>
      </c>
      <c r="AT31" s="18">
        <f t="shared" si="64"/>
        <v>15.977696945630893</v>
      </c>
      <c r="AU31" s="18">
        <f t="shared" si="64"/>
        <v>15.567192187242357</v>
      </c>
    </row>
    <row r="32" spans="1:47" x14ac:dyDescent="0.2">
      <c r="A32" t="str">
        <f>$A$14</f>
        <v>Sales and customer service occupations</v>
      </c>
      <c r="B32" s="18">
        <f t="shared" si="29"/>
        <v>6.1388533615364826</v>
      </c>
      <c r="C32" s="18">
        <f t="shared" ref="C32:O32" si="65">C14/C$18*100</f>
        <v>18.759549312597748</v>
      </c>
      <c r="D32" s="18">
        <f t="shared" si="65"/>
        <v>4.7035426017384516</v>
      </c>
      <c r="E32" s="18">
        <f t="shared" si="65"/>
        <v>9.7784354246880802</v>
      </c>
      <c r="F32" s="18"/>
      <c r="G32" s="18">
        <f t="shared" si="65"/>
        <v>6.0046074426098164</v>
      </c>
      <c r="H32" s="18">
        <f t="shared" si="65"/>
        <v>18.023357789322382</v>
      </c>
      <c r="I32" s="18">
        <f t="shared" si="65"/>
        <v>3.9533866507345445</v>
      </c>
      <c r="J32" s="18">
        <f t="shared" si="65"/>
        <v>9.4509729743861897</v>
      </c>
      <c r="K32" s="18"/>
      <c r="L32" s="18">
        <f t="shared" si="65"/>
        <v>5.4585937778379288</v>
      </c>
      <c r="M32" s="18">
        <f t="shared" si="65"/>
        <v>17.838704407727658</v>
      </c>
      <c r="N32" s="18">
        <f t="shared" si="65"/>
        <v>2.8668154678371138</v>
      </c>
      <c r="O32" s="18">
        <f t="shared" si="65"/>
        <v>8.9109034524002571</v>
      </c>
      <c r="Q32" t="str">
        <f>$A$14</f>
        <v>Sales and customer service occupations</v>
      </c>
      <c r="R32" s="18">
        <f t="shared" ref="R32:U32" si="66">R14/R$18*100</f>
        <v>4.6849006141667831</v>
      </c>
      <c r="S32" s="18">
        <f t="shared" si="66"/>
        <v>21.063429669184057</v>
      </c>
      <c r="T32" s="18">
        <f t="shared" si="66"/>
        <v>3.9049321776340742</v>
      </c>
      <c r="U32" s="18">
        <f t="shared" si="66"/>
        <v>7.0632272567473215</v>
      </c>
      <c r="V32" s="18"/>
      <c r="W32" s="18">
        <f t="shared" ref="W32:Z32" si="67">W14/W$18*100</f>
        <v>4.6131425784770999</v>
      </c>
      <c r="X32" s="18">
        <f t="shared" si="67"/>
        <v>19.875525483633684</v>
      </c>
      <c r="Y32" s="18">
        <f t="shared" si="67"/>
        <v>3.7243668648104133</v>
      </c>
      <c r="Z32" s="18">
        <f t="shared" si="67"/>
        <v>7.1843160715379106</v>
      </c>
      <c r="AA32" s="18"/>
      <c r="AB32" s="18">
        <f>AB14/AB$18*100</f>
        <v>4.7534871302857402</v>
      </c>
      <c r="AC32" s="18">
        <f t="shared" ref="AC32:AE32" si="68">AC14/AC$18*100</f>
        <v>19.601126062067781</v>
      </c>
      <c r="AD32" s="18">
        <f t="shared" si="68"/>
        <v>3.0007356482090559</v>
      </c>
      <c r="AE32" s="18">
        <f t="shared" si="68"/>
        <v>7.2790661129556984</v>
      </c>
      <c r="AG32" t="str">
        <f>$A$14</f>
        <v>Sales and customer service occupations</v>
      </c>
      <c r="AH32" s="18">
        <f t="shared" ref="AH32:AK32" si="69">AH14/AH$18*100</f>
        <v>8.6654348730992758</v>
      </c>
      <c r="AI32" s="18">
        <f t="shared" si="69"/>
        <v>17.936596689835113</v>
      </c>
      <c r="AJ32" s="18">
        <f t="shared" si="69"/>
        <v>6.1427675994272892</v>
      </c>
      <c r="AK32" s="18">
        <f t="shared" si="69"/>
        <v>12.742154657390239</v>
      </c>
      <c r="AL32" s="18"/>
      <c r="AM32" s="18">
        <f t="shared" ref="AM32:AP32" si="70">AM14/AM$18*100</f>
        <v>8.233115404059884</v>
      </c>
      <c r="AN32" s="18">
        <f t="shared" si="70"/>
        <v>17.274825970501642</v>
      </c>
      <c r="AO32" s="18">
        <f t="shared" si="70"/>
        <v>4.2580551086644149</v>
      </c>
      <c r="AP32" s="18">
        <f t="shared" si="70"/>
        <v>11.765638323820113</v>
      </c>
      <c r="AQ32" s="18"/>
      <c r="AR32" s="18">
        <f t="shared" ref="AR32:AU32" si="71">AR14/AR$18*100</f>
        <v>6.4972585844392317</v>
      </c>
      <c r="AS32" s="18">
        <f t="shared" si="71"/>
        <v>17.066559312511256</v>
      </c>
      <c r="AT32" s="18">
        <f t="shared" si="71"/>
        <v>2.6989198756859354</v>
      </c>
      <c r="AU32" s="18">
        <f t="shared" si="71"/>
        <v>10.526852986084725</v>
      </c>
    </row>
    <row r="33" spans="1:47" x14ac:dyDescent="0.2">
      <c r="A33" t="str">
        <f>$A$15</f>
        <v>Process, plant and machine operatives</v>
      </c>
      <c r="B33" s="18">
        <f t="shared" si="29"/>
        <v>8.2207987912156479</v>
      </c>
      <c r="C33" s="18">
        <f t="shared" ref="C33:O33" si="72">C15/C$18*100</f>
        <v>2.683489616080208</v>
      </c>
      <c r="D33" s="18">
        <f t="shared" si="72"/>
        <v>4.014597084204218</v>
      </c>
      <c r="E33" s="18">
        <f t="shared" si="72"/>
        <v>5.8086749341129531</v>
      </c>
      <c r="F33" s="18"/>
      <c r="G33" s="18">
        <f t="shared" si="72"/>
        <v>6.4211958175159758</v>
      </c>
      <c r="H33" s="18">
        <f t="shared" si="72"/>
        <v>2.7702114730748382</v>
      </c>
      <c r="I33" s="18">
        <f t="shared" si="72"/>
        <v>4.2550292956987059</v>
      </c>
      <c r="J33" s="18">
        <f t="shared" si="72"/>
        <v>4.9205057744184373</v>
      </c>
      <c r="K33" s="18"/>
      <c r="L33" s="18">
        <f t="shared" si="72"/>
        <v>5.0323627549686645</v>
      </c>
      <c r="M33" s="18">
        <f t="shared" si="72"/>
        <v>3.7963280416043106</v>
      </c>
      <c r="N33" s="18">
        <f t="shared" si="72"/>
        <v>4.5392792651844109</v>
      </c>
      <c r="O33" s="18">
        <f t="shared" si="72"/>
        <v>4.5606620394689728</v>
      </c>
      <c r="Q33" t="str">
        <f>$A$15</f>
        <v>Process, plant and machine operatives</v>
      </c>
      <c r="R33" s="18">
        <f t="shared" ref="R33:U33" si="73">R15/R$18*100</f>
        <v>11.546443188453793</v>
      </c>
      <c r="S33" s="18">
        <f t="shared" si="73"/>
        <v>7.341225426440408</v>
      </c>
      <c r="T33" s="18">
        <f t="shared" si="73"/>
        <v>5.3796786948134603</v>
      </c>
      <c r="U33" s="18">
        <f t="shared" si="73"/>
        <v>9.6130373185193214</v>
      </c>
      <c r="V33" s="18"/>
      <c r="W33" s="18">
        <f t="shared" ref="W33:Z33" si="74">W15/W$18*100</f>
        <v>9.3415565509293685</v>
      </c>
      <c r="X33" s="18">
        <f t="shared" si="74"/>
        <v>7.5269185393626437</v>
      </c>
      <c r="Y33" s="18">
        <f t="shared" si="74"/>
        <v>5.7063057251976605</v>
      </c>
      <c r="Z33" s="18">
        <f t="shared" si="74"/>
        <v>8.3482010498519852</v>
      </c>
      <c r="AA33" s="18"/>
      <c r="AB33" s="18">
        <f t="shared" ref="AB33:AE33" si="75">AB15/AB$18*100</f>
        <v>7.2750066135769824</v>
      </c>
      <c r="AC33" s="18">
        <f t="shared" si="75"/>
        <v>8.7426740283343616</v>
      </c>
      <c r="AD33" s="18">
        <f t="shared" si="75"/>
        <v>6.1802349844769857</v>
      </c>
      <c r="AE33" s="18">
        <f t="shared" si="75"/>
        <v>7.3505941335629403</v>
      </c>
      <c r="AG33" t="str">
        <f>$A$15</f>
        <v>Process, plant and machine operatives</v>
      </c>
      <c r="AH33" s="18">
        <f t="shared" ref="AH33:AK33" si="76">AH15/AH$18*100</f>
        <v>2.441717137224499</v>
      </c>
      <c r="AI33" s="18">
        <f t="shared" si="76"/>
        <v>1.0197331235551548</v>
      </c>
      <c r="AJ33" s="18">
        <f t="shared" si="76"/>
        <v>1.5544994964755314</v>
      </c>
      <c r="AK33" s="18">
        <f t="shared" si="76"/>
        <v>1.6561159885552446</v>
      </c>
      <c r="AL33" s="18"/>
      <c r="AM33" s="18">
        <f t="shared" ref="AM33:AP33" si="77">AM15/AM$18*100</f>
        <v>1.7440765366247237</v>
      </c>
      <c r="AN33" s="18">
        <f t="shared" si="77"/>
        <v>0.8478441826498645</v>
      </c>
      <c r="AO33" s="18">
        <f t="shared" si="77"/>
        <v>2.3243744834027193</v>
      </c>
      <c r="AP33" s="18">
        <f t="shared" si="77"/>
        <v>1.4202109249886159</v>
      </c>
      <c r="AQ33" s="18"/>
      <c r="AR33" s="18">
        <f t="shared" ref="AR33:AU33" si="78">AR15/AR$18*100</f>
        <v>1.728812493794031</v>
      </c>
      <c r="AS33" s="18">
        <f t="shared" si="78"/>
        <v>1.629254808311029</v>
      </c>
      <c r="AT33" s="18">
        <f t="shared" si="78"/>
        <v>2.4820147706227536</v>
      </c>
      <c r="AU33" s="18">
        <f t="shared" si="78"/>
        <v>1.7978931301627168</v>
      </c>
    </row>
    <row r="34" spans="1:47" x14ac:dyDescent="0.2">
      <c r="A34" t="str">
        <f>$A$16</f>
        <v>Elementary occupations</v>
      </c>
      <c r="B34" s="18">
        <f t="shared" si="29"/>
        <v>9.4018764669020296</v>
      </c>
      <c r="C34" s="18">
        <f t="shared" ref="C34:O34" si="79">C16/C$18*100</f>
        <v>22.031829290236114</v>
      </c>
      <c r="D34" s="18">
        <f t="shared" si="79"/>
        <v>6.1527191129535002</v>
      </c>
      <c r="E34" s="18">
        <f t="shared" si="79"/>
        <v>12.73851966996817</v>
      </c>
      <c r="F34" s="18"/>
      <c r="G34" s="18">
        <f t="shared" si="79"/>
        <v>7.5336155834801746</v>
      </c>
      <c r="H34" s="18">
        <f t="shared" si="79"/>
        <v>22.0554317819192</v>
      </c>
      <c r="I34" s="18">
        <f t="shared" si="79"/>
        <v>6.0891077315458029</v>
      </c>
      <c r="J34" s="18">
        <f t="shared" si="79"/>
        <v>11.865934338965969</v>
      </c>
      <c r="K34" s="18"/>
      <c r="L34" s="18">
        <f t="shared" si="79"/>
        <v>8.0058757628756183</v>
      </c>
      <c r="M34" s="18">
        <f t="shared" si="79"/>
        <v>19.125260915558346</v>
      </c>
      <c r="N34" s="18">
        <f t="shared" si="79"/>
        <v>8.2754000152378442</v>
      </c>
      <c r="O34" s="18">
        <f t="shared" si="79"/>
        <v>11.545432870760607</v>
      </c>
      <c r="Q34" t="str">
        <f>$A$16</f>
        <v>Elementary occupations</v>
      </c>
      <c r="R34" s="18">
        <f t="shared" ref="R34:U34" si="80">R16/R$18*100</f>
        <v>10.128644860701302</v>
      </c>
      <c r="S34" s="18">
        <f t="shared" si="80"/>
        <v>33.654938218041288</v>
      </c>
      <c r="T34" s="18">
        <f t="shared" si="80"/>
        <v>4.9068301532121845</v>
      </c>
      <c r="U34" s="18">
        <f t="shared" si="80"/>
        <v>12.692809276435485</v>
      </c>
      <c r="V34" s="18"/>
      <c r="W34" s="18">
        <f t="shared" ref="W34:Z34" si="81">W16/W$18*100</f>
        <v>8.1428853491747528</v>
      </c>
      <c r="X34" s="18">
        <f t="shared" si="81"/>
        <v>31.234711887129833</v>
      </c>
      <c r="Y34" s="18">
        <f t="shared" si="81"/>
        <v>5.3377045021891796</v>
      </c>
      <c r="Z34" s="18">
        <f t="shared" si="81"/>
        <v>11.764581401093125</v>
      </c>
      <c r="AA34" s="18"/>
      <c r="AB34" s="18">
        <f t="shared" ref="AB34:AE34" si="82">AB16/AB$18*100</f>
        <v>8.2945772586785438</v>
      </c>
      <c r="AC34" s="18">
        <f t="shared" si="82"/>
        <v>26.366452268606039</v>
      </c>
      <c r="AD34" s="18">
        <f t="shared" si="82"/>
        <v>6.5785789146310707</v>
      </c>
      <c r="AE34" s="18">
        <f t="shared" si="82"/>
        <v>11.44743395662848</v>
      </c>
      <c r="AG34" t="str">
        <f>$A$16</f>
        <v>Elementary occupations</v>
      </c>
      <c r="AH34" s="18">
        <f t="shared" ref="AH34:AK34" si="83">AH16/AH$18*100</f>
        <v>8.1389471246085439</v>
      </c>
      <c r="AI34" s="18">
        <f t="shared" si="83"/>
        <v>17.880021689008878</v>
      </c>
      <c r="AJ34" s="18">
        <f t="shared" si="83"/>
        <v>8.3980122885530797</v>
      </c>
      <c r="AK34" s="18">
        <f t="shared" si="83"/>
        <v>12.788413734830959</v>
      </c>
      <c r="AL34" s="18"/>
      <c r="AM34" s="18">
        <f t="shared" ref="AM34:AP34" si="84">AM16/AM$18*100</f>
        <v>6.5578363464187719</v>
      </c>
      <c r="AN34" s="18">
        <f t="shared" si="84"/>
        <v>18.345733543621588</v>
      </c>
      <c r="AO34" s="18">
        <f t="shared" si="84"/>
        <v>7.0887107232604514</v>
      </c>
      <c r="AP34" s="18">
        <f t="shared" si="84"/>
        <v>11.969433961278813</v>
      </c>
      <c r="AQ34" s="18"/>
      <c r="AR34" s="18">
        <f t="shared" ref="AR34:AU34" si="85">AR16/AR$18*100</f>
        <v>7.5806009702685122</v>
      </c>
      <c r="AS34" s="18">
        <f t="shared" si="85"/>
        <v>15.95277924920441</v>
      </c>
      <c r="AT34" s="18">
        <f t="shared" si="85"/>
        <v>10.402702880793692</v>
      </c>
      <c r="AU34" s="18">
        <f t="shared" si="85"/>
        <v>11.642477653206443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2.497058921148323</v>
      </c>
      <c r="C44" s="27">
        <f t="shared" ref="C44:E44" si="93">H8-C8</f>
        <v>1.3586060886401548</v>
      </c>
      <c r="D44" s="27">
        <f t="shared" si="93"/>
        <v>1.103370978728254</v>
      </c>
      <c r="E44" s="27">
        <f t="shared" si="93"/>
        <v>4.9590359885167317</v>
      </c>
      <c r="F44" s="27"/>
      <c r="G44" s="27">
        <f>L8-G8</f>
        <v>0.88699295578713588</v>
      </c>
      <c r="H44" s="27">
        <f t="shared" ref="H44:J44" si="94">M8-H8</f>
        <v>0.95057844173597816</v>
      </c>
      <c r="I44" s="27">
        <f t="shared" si="94"/>
        <v>1.2875221032401551</v>
      </c>
      <c r="J44" s="27">
        <f t="shared" si="94"/>
        <v>3.1250935007632705</v>
      </c>
      <c r="K44" s="27"/>
      <c r="L44" s="27">
        <f>L8-B8</f>
        <v>3.3840518769354588</v>
      </c>
      <c r="M44" s="27">
        <f t="shared" ref="M44:O44" si="95">M8-C8</f>
        <v>2.3091845303761329</v>
      </c>
      <c r="N44" s="27">
        <f t="shared" si="95"/>
        <v>2.3908930819684091</v>
      </c>
      <c r="O44" s="27">
        <f t="shared" si="95"/>
        <v>8.0841294892800022</v>
      </c>
      <c r="Q44" t="str">
        <f>$A$8</f>
        <v>Managers, directors and senior officials</v>
      </c>
      <c r="R44" s="27">
        <f>W8-R8</f>
        <v>1.5187708613945574</v>
      </c>
      <c r="S44" s="27">
        <f t="shared" ref="S44:S52" si="96">X8-S8</f>
        <v>0.54018908809820798</v>
      </c>
      <c r="T44" s="27">
        <f t="shared" ref="T44:T52" si="97">Y8-T8</f>
        <v>-7.8967299236780697E-3</v>
      </c>
      <c r="U44" s="27">
        <f t="shared" ref="U44:U52" si="98">Z8-U8</f>
        <v>2.0510632195690874</v>
      </c>
      <c r="V44" s="27"/>
      <c r="W44" s="27">
        <f>AB8-W8</f>
        <v>0.48735028805006309</v>
      </c>
      <c r="X44" s="27">
        <f t="shared" ref="X44:X52" si="99">AC8-X8</f>
        <v>0.31597865282702009</v>
      </c>
      <c r="Y44" s="27">
        <f t="shared" ref="Y44:Y52" si="100">AD8-Y8</f>
        <v>0.80928220106339843</v>
      </c>
      <c r="Z44" s="27">
        <f t="shared" ref="Z44:Z52" si="101">AE8-Z8</f>
        <v>1.6126111419404801</v>
      </c>
      <c r="AA44" s="27"/>
      <c r="AB44" s="27">
        <f>AB8-R8</f>
        <v>2.0061211494446205</v>
      </c>
      <c r="AC44" s="27">
        <f t="shared" ref="AC44:AC52" si="102">AC8-S8</f>
        <v>0.85616774092522807</v>
      </c>
      <c r="AD44" s="27">
        <f t="shared" ref="AD44:AD52" si="103">AD8-T8</f>
        <v>0.80138547113972036</v>
      </c>
      <c r="AE44" s="27">
        <f t="shared" ref="AE44:AE52" si="104">AE8-U8</f>
        <v>3.6636743615095675</v>
      </c>
      <c r="AG44" t="str">
        <f>$A$8</f>
        <v>Managers, directors and senior officials</v>
      </c>
      <c r="AH44" s="27">
        <f>AM8-AH8</f>
        <v>0.97828805975375754</v>
      </c>
      <c r="AI44" s="27">
        <f t="shared" ref="AI44:AI52" si="105">AN8-AI8</f>
        <v>0.81841700054194533</v>
      </c>
      <c r="AJ44" s="27">
        <f t="shared" ref="AJ44:AJ52" si="106">AO8-AJ8</f>
        <v>1.1112677086519316</v>
      </c>
      <c r="AK44" s="27">
        <f t="shared" ref="AK44:AK52" si="107">AP8-AK8</f>
        <v>2.9079727689476336</v>
      </c>
      <c r="AL44" s="27"/>
      <c r="AM44" s="27">
        <f>AR8-AM8</f>
        <v>0.39964266773709234</v>
      </c>
      <c r="AN44" s="27">
        <f t="shared" ref="AN44:AN52" si="108">AS8-AN8</f>
        <v>0.63459978890895918</v>
      </c>
      <c r="AO44" s="27">
        <f t="shared" ref="AO44:AO52" si="109">AT8-AO8</f>
        <v>0.47823990217675982</v>
      </c>
      <c r="AP44" s="27">
        <f t="shared" ref="AP44:AP52" si="110">AU8-AP8</f>
        <v>1.5124823588228118</v>
      </c>
      <c r="AQ44" s="27"/>
      <c r="AR44" s="27">
        <f>AR8-AH8</f>
        <v>1.3779307274908499</v>
      </c>
      <c r="AS44" s="27">
        <f t="shared" ref="AS44:AS52" si="111">AS8-AI8</f>
        <v>1.4530167894509045</v>
      </c>
      <c r="AT44" s="27">
        <f t="shared" ref="AT44:AT52" si="112">AT8-AJ8</f>
        <v>1.5895076108286914</v>
      </c>
      <c r="AU44" s="27">
        <f t="shared" ref="AU44:AU52" si="113">AU8-AK8</f>
        <v>4.4204551277704454</v>
      </c>
    </row>
    <row r="45" spans="1:47" x14ac:dyDescent="0.2">
      <c r="A45" t="str">
        <f>$A$9</f>
        <v>Professional occupations</v>
      </c>
      <c r="B45" s="27">
        <f t="shared" ref="B45:B54" si="114">G9-B9</f>
        <v>5.3643703852523394</v>
      </c>
      <c r="C45" s="27">
        <f t="shared" ref="C45:C54" si="115">H9-C9</f>
        <v>1.8184938917933646</v>
      </c>
      <c r="D45" s="27">
        <f t="shared" ref="D45:D54" si="116">I9-D9</f>
        <v>-0.46117954073962331</v>
      </c>
      <c r="E45" s="27">
        <f t="shared" ref="E45:E54" si="117">J9-E9</f>
        <v>6.7216847363060808</v>
      </c>
      <c r="F45" s="27"/>
      <c r="G45" s="27">
        <f t="shared" ref="G45:G54" si="118">L9-G9</f>
        <v>8.764258194142954</v>
      </c>
      <c r="H45" s="27">
        <f t="shared" ref="H45:H54" si="119">M9-H9</f>
        <v>3.2560099528566475</v>
      </c>
      <c r="I45" s="27">
        <f t="shared" ref="I45:I54" si="120">N9-I9</f>
        <v>0.44740218128931897</v>
      </c>
      <c r="J45" s="27">
        <f t="shared" ref="J45:J54" si="121">O9-J9</f>
        <v>12.467670328288918</v>
      </c>
      <c r="K45" s="27"/>
      <c r="L45" s="27">
        <f t="shared" ref="L45:L54" si="122">L9-B9</f>
        <v>14.128628579395293</v>
      </c>
      <c r="M45" s="27">
        <f t="shared" ref="M45:M54" si="123">M9-C9</f>
        <v>5.0745038446500121</v>
      </c>
      <c r="N45" s="27">
        <f t="shared" ref="N45:N54" si="124">N9-D9</f>
        <v>-1.3777359450304338E-2</v>
      </c>
      <c r="O45" s="27">
        <f t="shared" ref="O45:O54" si="125">O9-E9</f>
        <v>19.189355064594999</v>
      </c>
      <c r="Q45" t="str">
        <f>$A$9</f>
        <v>Professional occupations</v>
      </c>
      <c r="R45" s="27">
        <f t="shared" ref="R45:R52" si="126">W9-R9</f>
        <v>2.7902647105370946</v>
      </c>
      <c r="S45" s="27">
        <f t="shared" si="96"/>
        <v>0.744161988925931</v>
      </c>
      <c r="T45" s="27">
        <f t="shared" si="97"/>
        <v>-1.0583931701273466</v>
      </c>
      <c r="U45" s="27">
        <f t="shared" si="98"/>
        <v>2.4760335293356803</v>
      </c>
      <c r="V45" s="27"/>
      <c r="W45" s="27">
        <f t="shared" ref="W45:W52" si="127">AB9-W9</f>
        <v>5.836572913613189</v>
      </c>
      <c r="X45" s="27">
        <f t="shared" si="99"/>
        <v>1.2748925549354313</v>
      </c>
      <c r="Y45" s="27">
        <f t="shared" si="100"/>
        <v>-0.19977333424978605</v>
      </c>
      <c r="Z45" s="27">
        <f t="shared" si="101"/>
        <v>6.9116921342988356</v>
      </c>
      <c r="AA45" s="27"/>
      <c r="AB45" s="27">
        <f t="shared" ref="AB45:AB52" si="128">AB9-R9</f>
        <v>8.6268376241502835</v>
      </c>
      <c r="AC45" s="27">
        <f t="shared" si="102"/>
        <v>2.0190545438613623</v>
      </c>
      <c r="AD45" s="27">
        <f t="shared" si="103"/>
        <v>-1.2581665043771326</v>
      </c>
      <c r="AE45" s="27">
        <f t="shared" si="104"/>
        <v>9.3877256636345159</v>
      </c>
      <c r="AG45" t="str">
        <f>$A$9</f>
        <v>Professional occupations</v>
      </c>
      <c r="AH45" s="27">
        <f t="shared" ref="AH45:AH52" si="129">AM9-AH9</f>
        <v>2.5741056747152431</v>
      </c>
      <c r="AI45" s="27">
        <f t="shared" si="105"/>
        <v>1.0743319028674367</v>
      </c>
      <c r="AJ45" s="27">
        <f t="shared" si="106"/>
        <v>0.59721362938772815</v>
      </c>
      <c r="AK45" s="27">
        <f t="shared" si="107"/>
        <v>4.2456512069704075</v>
      </c>
      <c r="AL45" s="27"/>
      <c r="AM45" s="27">
        <f t="shared" ref="AM45:AM52" si="130">AR9-AM9</f>
        <v>2.9276852805297739</v>
      </c>
      <c r="AN45" s="27">
        <f t="shared" si="108"/>
        <v>1.9811173979212153</v>
      </c>
      <c r="AO45" s="27">
        <f t="shared" si="109"/>
        <v>0.64717551553910457</v>
      </c>
      <c r="AP45" s="27">
        <f t="shared" si="110"/>
        <v>5.555978193990093</v>
      </c>
      <c r="AQ45" s="27"/>
      <c r="AR45" s="27">
        <f t="shared" ref="AR45:AR52" si="131">AR9-AH9</f>
        <v>5.501790955245017</v>
      </c>
      <c r="AS45" s="27">
        <f t="shared" si="111"/>
        <v>3.0554493007886521</v>
      </c>
      <c r="AT45" s="27">
        <f t="shared" si="112"/>
        <v>1.2443891449268327</v>
      </c>
      <c r="AU45" s="27">
        <f t="shared" si="113"/>
        <v>9.8016294009605005</v>
      </c>
    </row>
    <row r="46" spans="1:47" x14ac:dyDescent="0.2">
      <c r="A46" t="str">
        <f>$A$10</f>
        <v>Associate professional occupations</v>
      </c>
      <c r="B46" s="27">
        <f t="shared" si="114"/>
        <v>2.5542318998640177</v>
      </c>
      <c r="C46" s="27">
        <f t="shared" si="115"/>
        <v>0.96418628881730317</v>
      </c>
      <c r="D46" s="27">
        <f t="shared" si="116"/>
        <v>-0.49675858130146011</v>
      </c>
      <c r="E46" s="27">
        <f t="shared" si="117"/>
        <v>3.0216596073798634</v>
      </c>
      <c r="F46" s="27"/>
      <c r="G46" s="27">
        <f t="shared" si="118"/>
        <v>3.5903525076559077</v>
      </c>
      <c r="H46" s="27">
        <f t="shared" si="119"/>
        <v>2.6318025024425653</v>
      </c>
      <c r="I46" s="27">
        <f t="shared" si="120"/>
        <v>1.1927787021206582</v>
      </c>
      <c r="J46" s="27">
        <f t="shared" si="121"/>
        <v>7.4149337122191312</v>
      </c>
      <c r="K46" s="27"/>
      <c r="L46" s="27">
        <f t="shared" si="122"/>
        <v>6.1445844075199254</v>
      </c>
      <c r="M46" s="27">
        <f t="shared" si="123"/>
        <v>3.5959887912598685</v>
      </c>
      <c r="N46" s="27">
        <f t="shared" si="124"/>
        <v>0.69602012081919806</v>
      </c>
      <c r="O46" s="27">
        <f t="shared" si="125"/>
        <v>10.436593319598995</v>
      </c>
      <c r="Q46" t="str">
        <f>$A$10</f>
        <v>Associate professional occupations</v>
      </c>
      <c r="R46" s="27">
        <f t="shared" si="126"/>
        <v>1.1162961807208163</v>
      </c>
      <c r="S46" s="27">
        <f t="shared" si="96"/>
        <v>0.51578103718976021</v>
      </c>
      <c r="T46" s="27">
        <f t="shared" si="97"/>
        <v>-0.70893222467752803</v>
      </c>
      <c r="U46" s="27">
        <f t="shared" si="98"/>
        <v>0.92314499323305022</v>
      </c>
      <c r="V46" s="27"/>
      <c r="W46" s="27">
        <f>AB10-W10</f>
        <v>0.17302825893850482</v>
      </c>
      <c r="X46" s="27">
        <f t="shared" si="99"/>
        <v>0.33684975785296478</v>
      </c>
      <c r="Y46" s="27">
        <f t="shared" si="100"/>
        <v>0.54826132059563237</v>
      </c>
      <c r="Z46" s="27">
        <f t="shared" si="101"/>
        <v>1.058139337387102</v>
      </c>
      <c r="AA46" s="27"/>
      <c r="AB46" s="27">
        <f t="shared" si="128"/>
        <v>1.2893244396593211</v>
      </c>
      <c r="AC46" s="27">
        <f t="shared" si="102"/>
        <v>0.85263079504272499</v>
      </c>
      <c r="AD46" s="27">
        <f t="shared" si="103"/>
        <v>-0.16067090408189566</v>
      </c>
      <c r="AE46" s="27">
        <f t="shared" si="104"/>
        <v>1.9812843306201522</v>
      </c>
      <c r="AG46" t="str">
        <f>$A$10</f>
        <v>Associate professional occupations</v>
      </c>
      <c r="AH46" s="27">
        <f t="shared" si="129"/>
        <v>1.4379357191431943</v>
      </c>
      <c r="AI46" s="27">
        <f t="shared" si="105"/>
        <v>0.44840525162753941</v>
      </c>
      <c r="AJ46" s="27">
        <f t="shared" si="106"/>
        <v>0.21217364337606837</v>
      </c>
      <c r="AK46" s="27">
        <f t="shared" si="107"/>
        <v>2.0985146141468043</v>
      </c>
      <c r="AL46" s="27"/>
      <c r="AM46" s="27">
        <f t="shared" si="130"/>
        <v>3.4173242487174109</v>
      </c>
      <c r="AN46" s="27">
        <f t="shared" si="108"/>
        <v>2.294952744589601</v>
      </c>
      <c r="AO46" s="27">
        <f t="shared" si="109"/>
        <v>0.64451738152502669</v>
      </c>
      <c r="AP46" s="27">
        <f t="shared" si="110"/>
        <v>6.3567943748320381</v>
      </c>
      <c r="AQ46" s="27"/>
      <c r="AR46" s="27">
        <f t="shared" si="131"/>
        <v>4.8552599678606052</v>
      </c>
      <c r="AS46" s="27">
        <f t="shared" si="111"/>
        <v>2.7433579962171404</v>
      </c>
      <c r="AT46" s="27">
        <f t="shared" si="112"/>
        <v>0.85669102490109506</v>
      </c>
      <c r="AU46" s="27">
        <f t="shared" si="113"/>
        <v>8.4553089889788424</v>
      </c>
    </row>
    <row r="47" spans="1:47" x14ac:dyDescent="0.2">
      <c r="A47" t="str">
        <f>$A$11</f>
        <v>Administrative and secretarial occupations</v>
      </c>
      <c r="B47" s="27">
        <f t="shared" si="114"/>
        <v>0.10134703321785743</v>
      </c>
      <c r="C47" s="27">
        <f t="shared" si="115"/>
        <v>-0.49784236601959897</v>
      </c>
      <c r="D47" s="27">
        <f t="shared" si="116"/>
        <v>0.15665406821651828</v>
      </c>
      <c r="E47" s="27">
        <f t="shared" si="117"/>
        <v>-0.23984126458522326</v>
      </c>
      <c r="F47" s="27"/>
      <c r="G47" s="27">
        <f t="shared" si="118"/>
        <v>0.37189301029476063</v>
      </c>
      <c r="H47" s="27">
        <f t="shared" si="119"/>
        <v>-0.57140289970979019</v>
      </c>
      <c r="I47" s="27">
        <f t="shared" si="120"/>
        <v>0.21823853837548279</v>
      </c>
      <c r="J47" s="27">
        <f t="shared" si="121"/>
        <v>1.8728648960454564E-2</v>
      </c>
      <c r="K47" s="27"/>
      <c r="L47" s="27">
        <f t="shared" si="122"/>
        <v>0.47324004351261806</v>
      </c>
      <c r="M47" s="27">
        <f t="shared" si="123"/>
        <v>-1.0692452657293892</v>
      </c>
      <c r="N47" s="27">
        <f t="shared" si="124"/>
        <v>0.37489260659200108</v>
      </c>
      <c r="O47" s="27">
        <f t="shared" si="125"/>
        <v>-0.22111261562476869</v>
      </c>
      <c r="Q47" t="str">
        <f>$A$11</f>
        <v>Administrative and secretarial occupations</v>
      </c>
      <c r="R47" s="27">
        <f t="shared" si="126"/>
        <v>0.20605561192307853</v>
      </c>
      <c r="S47" s="27">
        <f t="shared" si="96"/>
        <v>0.11148636021654101</v>
      </c>
      <c r="T47" s="27">
        <f t="shared" si="97"/>
        <v>-0.11175409644395451</v>
      </c>
      <c r="U47" s="27">
        <f t="shared" si="98"/>
        <v>0.20578787569566437</v>
      </c>
      <c r="V47" s="27"/>
      <c r="W47" s="27">
        <f t="shared" si="127"/>
        <v>1.1912454667735526</v>
      </c>
      <c r="X47" s="27">
        <f t="shared" si="99"/>
        <v>-0.15875460118537132</v>
      </c>
      <c r="Y47" s="27">
        <f t="shared" si="100"/>
        <v>0.11262042923138904</v>
      </c>
      <c r="Z47" s="27">
        <f t="shared" si="101"/>
        <v>1.1451112948195714</v>
      </c>
      <c r="AA47" s="27"/>
      <c r="AB47" s="27">
        <f t="shared" si="128"/>
        <v>1.3973010786966311</v>
      </c>
      <c r="AC47" s="27">
        <f t="shared" si="102"/>
        <v>-4.7268240968830311E-2</v>
      </c>
      <c r="AD47" s="27">
        <f t="shared" si="103"/>
        <v>8.6633278743453168E-4</v>
      </c>
      <c r="AE47" s="27">
        <f t="shared" si="104"/>
        <v>1.3508991705152358</v>
      </c>
      <c r="AG47" t="str">
        <f>$A$11</f>
        <v>Administrative and secretarial occupations</v>
      </c>
      <c r="AH47" s="27">
        <f t="shared" si="129"/>
        <v>-0.10470857870523176</v>
      </c>
      <c r="AI47" s="27">
        <f t="shared" si="105"/>
        <v>-0.60932872623613576</v>
      </c>
      <c r="AJ47" s="27">
        <f t="shared" si="106"/>
        <v>0.26840816466047301</v>
      </c>
      <c r="AK47" s="27">
        <f t="shared" si="107"/>
        <v>-0.4456291402808894</v>
      </c>
      <c r="AL47" s="27"/>
      <c r="AM47" s="27">
        <f t="shared" si="130"/>
        <v>-0.81935245647878485</v>
      </c>
      <c r="AN47" s="27">
        <f t="shared" si="108"/>
        <v>-0.41264829852441842</v>
      </c>
      <c r="AO47" s="27">
        <f t="shared" si="109"/>
        <v>0.10561810914409464</v>
      </c>
      <c r="AP47" s="27">
        <f>AU11-AP11</f>
        <v>-1.1263826458591133</v>
      </c>
      <c r="AQ47" s="27"/>
      <c r="AR47" s="27">
        <f t="shared" si="131"/>
        <v>-0.92406103518401661</v>
      </c>
      <c r="AS47" s="27">
        <f t="shared" si="111"/>
        <v>-1.0219770247605542</v>
      </c>
      <c r="AT47" s="27">
        <f t="shared" si="112"/>
        <v>0.37402627380456765</v>
      </c>
      <c r="AU47" s="27">
        <f t="shared" si="113"/>
        <v>-1.5720117861400027</v>
      </c>
    </row>
    <row r="48" spans="1:47" x14ac:dyDescent="0.2">
      <c r="A48" t="str">
        <f>$A$12</f>
        <v>Skilled trades occupations</v>
      </c>
      <c r="B48" s="27">
        <f t="shared" si="114"/>
        <v>-2.9082720612554347</v>
      </c>
      <c r="C48" s="27">
        <f t="shared" si="115"/>
        <v>-7.0203662080776219E-2</v>
      </c>
      <c r="D48" s="27">
        <f t="shared" si="116"/>
        <v>-0.96400202024695325</v>
      </c>
      <c r="E48" s="27">
        <f t="shared" si="117"/>
        <v>-3.9424777435831686</v>
      </c>
      <c r="F48" s="27"/>
      <c r="G48" s="27">
        <f t="shared" si="118"/>
        <v>-1.6361756855555285</v>
      </c>
      <c r="H48" s="27">
        <f t="shared" si="119"/>
        <v>0.79016293973204466</v>
      </c>
      <c r="I48" s="27">
        <f t="shared" si="120"/>
        <v>1.0286914668337044</v>
      </c>
      <c r="J48" s="27">
        <f t="shared" si="121"/>
        <v>0.1826787210102232</v>
      </c>
      <c r="K48" s="27"/>
      <c r="L48" s="27">
        <f t="shared" si="122"/>
        <v>-4.5444477468109632</v>
      </c>
      <c r="M48" s="27">
        <f t="shared" si="123"/>
        <v>0.71995927765126844</v>
      </c>
      <c r="N48" s="27">
        <f t="shared" si="124"/>
        <v>6.4689446586751131E-2</v>
      </c>
      <c r="O48" s="27">
        <f t="shared" si="125"/>
        <v>-3.7597990225729454</v>
      </c>
      <c r="Q48" t="str">
        <f>$A$12</f>
        <v>Skilled trades occupations</v>
      </c>
      <c r="R48" s="27">
        <f t="shared" si="126"/>
        <v>-2.8448150619939643</v>
      </c>
      <c r="S48" s="27">
        <f t="shared" si="96"/>
        <v>-7.0224322995562583E-2</v>
      </c>
      <c r="T48" s="27">
        <f t="shared" si="97"/>
        <v>-1.4272374695910468</v>
      </c>
      <c r="U48" s="27">
        <f t="shared" si="98"/>
        <v>-4.3422768545805752</v>
      </c>
      <c r="V48" s="27"/>
      <c r="W48" s="27">
        <f t="shared" si="127"/>
        <v>-1.8835579903651141</v>
      </c>
      <c r="X48" s="27">
        <f t="shared" si="99"/>
        <v>0.55703840572009389</v>
      </c>
      <c r="Y48" s="27">
        <f t="shared" si="100"/>
        <v>0.84262953771045446</v>
      </c>
      <c r="Z48" s="27">
        <f t="shared" si="101"/>
        <v>-0.48389004693456528</v>
      </c>
      <c r="AA48" s="27"/>
      <c r="AB48" s="27">
        <f t="shared" si="128"/>
        <v>-4.7283730523590783</v>
      </c>
      <c r="AC48" s="27">
        <f t="shared" si="102"/>
        <v>0.48681408272453131</v>
      </c>
      <c r="AD48" s="27">
        <f t="shared" si="103"/>
        <v>-0.58460793188059235</v>
      </c>
      <c r="AE48" s="27">
        <f t="shared" si="104"/>
        <v>-4.8261669015151405</v>
      </c>
      <c r="AG48" t="str">
        <f>$A$12</f>
        <v>Skilled trades occupations</v>
      </c>
      <c r="AH48" s="27">
        <f t="shared" si="129"/>
        <v>-6.3456999261467528E-2</v>
      </c>
      <c r="AI48" s="27">
        <f t="shared" si="105"/>
        <v>2.0660914784365048E-5</v>
      </c>
      <c r="AJ48" s="27">
        <f t="shared" si="106"/>
        <v>0.46323544934408867</v>
      </c>
      <c r="AK48" s="27">
        <f t="shared" si="107"/>
        <v>0.39979911099740573</v>
      </c>
      <c r="AL48" s="27"/>
      <c r="AM48" s="27">
        <f t="shared" si="130"/>
        <v>0.24738230480958179</v>
      </c>
      <c r="AN48" s="27">
        <f t="shared" si="108"/>
        <v>0.23312453401195343</v>
      </c>
      <c r="AO48" s="27">
        <f t="shared" si="109"/>
        <v>0.18606192912324637</v>
      </c>
      <c r="AP48" s="27">
        <f t="shared" si="110"/>
        <v>0.66656876794478137</v>
      </c>
      <c r="AQ48" s="27"/>
      <c r="AR48" s="27">
        <f t="shared" si="131"/>
        <v>0.18392530554811426</v>
      </c>
      <c r="AS48" s="27">
        <f t="shared" si="111"/>
        <v>0.2331451949267378</v>
      </c>
      <c r="AT48" s="27">
        <f t="shared" si="112"/>
        <v>0.64929737846733504</v>
      </c>
      <c r="AU48" s="27">
        <f t="shared" si="113"/>
        <v>1.0663678789421871</v>
      </c>
    </row>
    <row r="49" spans="1:47" x14ac:dyDescent="0.2">
      <c r="A49" t="str">
        <f>$A$13</f>
        <v>Caring, leisure and other service occupations</v>
      </c>
      <c r="B49" s="27">
        <f t="shared" si="114"/>
        <v>-0.5808161920935806</v>
      </c>
      <c r="C49" s="27">
        <f t="shared" si="115"/>
        <v>-1.1592993912115261</v>
      </c>
      <c r="D49" s="27">
        <f t="shared" si="116"/>
        <v>0.24337303821865097</v>
      </c>
      <c r="E49" s="27">
        <f t="shared" si="117"/>
        <v>-1.4967425450864589</v>
      </c>
      <c r="F49" s="27"/>
      <c r="G49" s="27">
        <f t="shared" si="118"/>
        <v>1.7330569343444395</v>
      </c>
      <c r="H49" s="27">
        <f t="shared" si="119"/>
        <v>0.39333158294473414</v>
      </c>
      <c r="I49" s="27">
        <f t="shared" si="120"/>
        <v>1.0235576004367037</v>
      </c>
      <c r="J49" s="27">
        <f t="shared" si="121"/>
        <v>3.1499461177258787</v>
      </c>
      <c r="K49" s="27"/>
      <c r="L49" s="27">
        <f t="shared" si="122"/>
        <v>1.1522407422508589</v>
      </c>
      <c r="M49" s="27">
        <f t="shared" si="123"/>
        <v>-0.76596780826679201</v>
      </c>
      <c r="N49" s="27">
        <f t="shared" si="124"/>
        <v>1.2669306386553547</v>
      </c>
      <c r="O49" s="27">
        <f t="shared" si="125"/>
        <v>1.6532035726394199</v>
      </c>
      <c r="Q49" t="str">
        <f>$A$13</f>
        <v>Caring, leisure and other service occupations</v>
      </c>
      <c r="R49" s="27">
        <f t="shared" si="126"/>
        <v>-4.6301860088783897E-2</v>
      </c>
      <c r="S49" s="27">
        <f t="shared" si="96"/>
        <v>0.11586780836679811</v>
      </c>
      <c r="T49" s="27">
        <f t="shared" si="97"/>
        <v>2.1839483682156602E-2</v>
      </c>
      <c r="U49" s="27">
        <f t="shared" si="98"/>
        <v>9.1405431960170702E-2</v>
      </c>
      <c r="V49" s="27"/>
      <c r="W49" s="27">
        <f t="shared" si="127"/>
        <v>0.27905801351208703</v>
      </c>
      <c r="X49" s="27">
        <f t="shared" si="99"/>
        <v>0.59896810810212431</v>
      </c>
      <c r="Y49" s="27">
        <f t="shared" si="100"/>
        <v>0.32703282352524676</v>
      </c>
      <c r="Z49" s="27">
        <f t="shared" si="101"/>
        <v>1.2050589451394575</v>
      </c>
      <c r="AA49" s="27"/>
      <c r="AB49" s="27">
        <f t="shared" si="128"/>
        <v>0.23275615342330314</v>
      </c>
      <c r="AC49" s="27">
        <f t="shared" si="102"/>
        <v>0.71483591646892242</v>
      </c>
      <c r="AD49" s="27">
        <f t="shared" si="103"/>
        <v>0.34887230720740336</v>
      </c>
      <c r="AE49" s="27">
        <f t="shared" si="104"/>
        <v>1.2964643770996283</v>
      </c>
      <c r="AG49" t="str">
        <f>$A$13</f>
        <v>Caring, leisure and other service occupations</v>
      </c>
      <c r="AH49" s="27">
        <f t="shared" si="129"/>
        <v>-0.5345143320047967</v>
      </c>
      <c r="AI49" s="27">
        <f t="shared" si="105"/>
        <v>-1.2751671995783251</v>
      </c>
      <c r="AJ49" s="27">
        <f t="shared" si="106"/>
        <v>0.22153355453649404</v>
      </c>
      <c r="AK49" s="27">
        <f t="shared" si="107"/>
        <v>-1.5881479770466278</v>
      </c>
      <c r="AL49" s="27"/>
      <c r="AM49" s="27">
        <f t="shared" si="130"/>
        <v>1.4539989208323529</v>
      </c>
      <c r="AN49" s="27">
        <f t="shared" si="108"/>
        <v>-0.20563652515738973</v>
      </c>
      <c r="AO49" s="27">
        <f t="shared" si="109"/>
        <v>0.69652477691145576</v>
      </c>
      <c r="AP49" s="27">
        <f t="shared" si="110"/>
        <v>1.944887172586423</v>
      </c>
      <c r="AQ49" s="27"/>
      <c r="AR49" s="27">
        <f t="shared" si="131"/>
        <v>0.91948458882755624</v>
      </c>
      <c r="AS49" s="27">
        <f t="shared" si="111"/>
        <v>-1.4808037247357149</v>
      </c>
      <c r="AT49" s="27">
        <f t="shared" si="112"/>
        <v>0.91805833144794979</v>
      </c>
      <c r="AU49" s="27">
        <f t="shared" si="113"/>
        <v>0.35673919553979516</v>
      </c>
    </row>
    <row r="50" spans="1:47" x14ac:dyDescent="0.2">
      <c r="A50" t="str">
        <f>$A$14</f>
        <v>Sales and customer service occupations</v>
      </c>
      <c r="B50" s="27">
        <f t="shared" si="114"/>
        <v>-5.3610106702022264E-2</v>
      </c>
      <c r="C50" s="27">
        <f t="shared" si="115"/>
        <v>2.3434508037407653E-3</v>
      </c>
      <c r="D50" s="27">
        <f t="shared" si="116"/>
        <v>-0.36536415108084075</v>
      </c>
      <c r="E50" s="27">
        <f t="shared" si="117"/>
        <v>-0.41663080697912136</v>
      </c>
      <c r="F50" s="27"/>
      <c r="G50" s="27">
        <f t="shared" si="118"/>
        <v>1.2364939491288141E-2</v>
      </c>
      <c r="H50" s="27">
        <f t="shared" si="119"/>
        <v>1.5550049795786638</v>
      </c>
      <c r="I50" s="27">
        <f t="shared" si="120"/>
        <v>-0.27829895413105277</v>
      </c>
      <c r="J50" s="27">
        <f t="shared" si="121"/>
        <v>1.2890709649388974</v>
      </c>
      <c r="K50" s="27"/>
      <c r="L50" s="27">
        <f t="shared" si="122"/>
        <v>-4.1245167210734124E-2</v>
      </c>
      <c r="M50" s="27">
        <f t="shared" si="123"/>
        <v>1.5573484303824046</v>
      </c>
      <c r="N50" s="27">
        <f t="shared" si="124"/>
        <v>-0.64366310521189352</v>
      </c>
      <c r="O50" s="27">
        <f t="shared" si="125"/>
        <v>0.87244015795977603</v>
      </c>
      <c r="Q50" t="str">
        <f>$A$14</f>
        <v>Sales and customer service occupations</v>
      </c>
      <c r="R50" s="27">
        <f t="shared" si="126"/>
        <v>-0.12263808209446658</v>
      </c>
      <c r="S50" s="27">
        <f t="shared" si="96"/>
        <v>0.33447928094982782</v>
      </c>
      <c r="T50" s="27">
        <f t="shared" si="97"/>
        <v>-0.18838884275140055</v>
      </c>
      <c r="U50" s="27">
        <f t="shared" si="98"/>
        <v>2.345235610395946E-2</v>
      </c>
      <c r="V50" s="27"/>
      <c r="W50" s="27">
        <f t="shared" si="127"/>
        <v>0.39280789317616538</v>
      </c>
      <c r="X50" s="27">
        <f t="shared" si="99"/>
        <v>0.78511403549616965</v>
      </c>
      <c r="Y50" s="27">
        <f t="shared" si="100"/>
        <v>-8.5090473341476125E-2</v>
      </c>
      <c r="Z50" s="27">
        <f t="shared" si="101"/>
        <v>1.0928314553308596</v>
      </c>
      <c r="AA50" s="27"/>
      <c r="AB50" s="27">
        <f t="shared" si="128"/>
        <v>0.2701698110816988</v>
      </c>
      <c r="AC50" s="27">
        <f t="shared" si="102"/>
        <v>1.1195933164459975</v>
      </c>
      <c r="AD50" s="27">
        <f t="shared" si="103"/>
        <v>-0.27347931609287668</v>
      </c>
      <c r="AE50" s="27">
        <f t="shared" si="104"/>
        <v>1.116283811434819</v>
      </c>
      <c r="AG50" t="str">
        <f>$A$14</f>
        <v>Sales and customer service occupations</v>
      </c>
      <c r="AH50" s="27">
        <f t="shared" si="129"/>
        <v>6.9027975392446095E-2</v>
      </c>
      <c r="AI50" s="27">
        <f t="shared" si="105"/>
        <v>-0.33213583014609149</v>
      </c>
      <c r="AJ50" s="27">
        <f t="shared" si="106"/>
        <v>-0.17697530832943975</v>
      </c>
      <c r="AK50" s="27">
        <f t="shared" si="107"/>
        <v>-0.44008316308308615</v>
      </c>
      <c r="AL50" s="27"/>
      <c r="AM50" s="27">
        <f t="shared" si="130"/>
        <v>-0.38044295368488434</v>
      </c>
      <c r="AN50" s="27">
        <f t="shared" si="108"/>
        <v>0.76989094408249414</v>
      </c>
      <c r="AO50" s="27">
        <f t="shared" si="109"/>
        <v>-0.19320848078957709</v>
      </c>
      <c r="AP50" s="27">
        <f t="shared" si="110"/>
        <v>0.19623950960803249</v>
      </c>
      <c r="AQ50" s="27"/>
      <c r="AR50" s="27">
        <f t="shared" si="131"/>
        <v>-0.31141497829243825</v>
      </c>
      <c r="AS50" s="27">
        <f t="shared" si="111"/>
        <v>0.43775511393640265</v>
      </c>
      <c r="AT50" s="27">
        <f t="shared" si="112"/>
        <v>-0.37018378911901684</v>
      </c>
      <c r="AU50" s="27">
        <f t="shared" si="113"/>
        <v>-0.24384365347505366</v>
      </c>
    </row>
    <row r="51" spans="1:47" x14ac:dyDescent="0.2">
      <c r="A51" t="str">
        <f>$A$15</f>
        <v>Process, plant and machine operatives</v>
      </c>
      <c r="B51" s="27">
        <f t="shared" si="114"/>
        <v>-2.3504117082689113</v>
      </c>
      <c r="C51" s="27">
        <f t="shared" si="115"/>
        <v>0.16284513832348102</v>
      </c>
      <c r="D51" s="27">
        <f t="shared" si="116"/>
        <v>7.3672989634168795E-2</v>
      </c>
      <c r="E51" s="27">
        <f t="shared" si="117"/>
        <v>-2.1138935803112631</v>
      </c>
      <c r="F51" s="27"/>
      <c r="G51" s="27">
        <f t="shared" si="118"/>
        <v>-1.2341734656733934</v>
      </c>
      <c r="H51" s="27">
        <f t="shared" si="119"/>
        <v>1.2325509689763585</v>
      </c>
      <c r="I51" s="27">
        <f t="shared" si="120"/>
        <v>0.43688549665734722</v>
      </c>
      <c r="J51" s="27">
        <f t="shared" si="121"/>
        <v>0.4352629999603117</v>
      </c>
      <c r="K51" s="27"/>
      <c r="L51" s="27">
        <f t="shared" si="122"/>
        <v>-3.5845851739423047</v>
      </c>
      <c r="M51" s="27">
        <f t="shared" si="123"/>
        <v>1.3953961072998395</v>
      </c>
      <c r="N51" s="27">
        <f t="shared" si="124"/>
        <v>0.51055848629151601</v>
      </c>
      <c r="O51" s="27">
        <f t="shared" si="125"/>
        <v>-1.6786305803509514</v>
      </c>
      <c r="Q51" t="str">
        <f>$A$15</f>
        <v>Process, plant and machine operatives</v>
      </c>
      <c r="R51" s="27">
        <f t="shared" si="126"/>
        <v>-2.0585050078855627</v>
      </c>
      <c r="S51" s="27">
        <f t="shared" si="96"/>
        <v>0.262649103633946</v>
      </c>
      <c r="T51" s="27">
        <f t="shared" si="97"/>
        <v>-0.11575129358339797</v>
      </c>
      <c r="U51" s="27">
        <f t="shared" si="98"/>
        <v>-1.911607197835016</v>
      </c>
      <c r="V51" s="27"/>
      <c r="W51" s="27">
        <f t="shared" si="127"/>
        <v>-1.3744380707489148</v>
      </c>
      <c r="X51" s="27">
        <f t="shared" si="99"/>
        <v>0.67611858231934696</v>
      </c>
      <c r="Y51" s="27">
        <f t="shared" si="100"/>
        <v>0.31561579136639994</v>
      </c>
      <c r="Z51" s="27">
        <f t="shared" si="101"/>
        <v>-0.38270369706316565</v>
      </c>
      <c r="AA51" s="27"/>
      <c r="AB51" s="27">
        <f t="shared" si="128"/>
        <v>-3.4329430786344775</v>
      </c>
      <c r="AC51" s="27">
        <f t="shared" si="102"/>
        <v>0.93876768595329296</v>
      </c>
      <c r="AD51" s="27">
        <f t="shared" si="103"/>
        <v>0.19986449778300197</v>
      </c>
      <c r="AE51" s="27">
        <f t="shared" si="104"/>
        <v>-2.2943108948981816</v>
      </c>
      <c r="AG51" t="str">
        <f>$A$15</f>
        <v>Process, plant and machine operatives</v>
      </c>
      <c r="AH51" s="27">
        <f t="shared" si="129"/>
        <v>-0.29190670038334599</v>
      </c>
      <c r="AI51" s="27">
        <f t="shared" si="105"/>
        <v>-9.9803965310465537E-2</v>
      </c>
      <c r="AJ51" s="27">
        <f t="shared" si="106"/>
        <v>0.18942428321756632</v>
      </c>
      <c r="AK51" s="27">
        <f t="shared" si="107"/>
        <v>-0.20228638247624531</v>
      </c>
      <c r="AL51" s="27"/>
      <c r="AM51" s="27">
        <f t="shared" si="130"/>
        <v>0.14026460507552296</v>
      </c>
      <c r="AN51" s="27">
        <f t="shared" si="108"/>
        <v>0.55643238665701134</v>
      </c>
      <c r="AO51" s="27">
        <f t="shared" si="109"/>
        <v>0.12126970529094805</v>
      </c>
      <c r="AP51" s="27">
        <f t="shared" si="110"/>
        <v>0.81796669702348268</v>
      </c>
      <c r="AQ51" s="27"/>
      <c r="AR51" s="27">
        <f t="shared" si="131"/>
        <v>-0.15164209530782302</v>
      </c>
      <c r="AS51" s="27">
        <f t="shared" si="111"/>
        <v>0.4566284213465458</v>
      </c>
      <c r="AT51" s="27">
        <f t="shared" si="112"/>
        <v>0.31069398850851437</v>
      </c>
      <c r="AU51" s="27">
        <f t="shared" si="113"/>
        <v>0.61568031454723737</v>
      </c>
    </row>
    <row r="52" spans="1:47" x14ac:dyDescent="0.2">
      <c r="A52" t="str">
        <f>$A$16</f>
        <v>Elementary occupations</v>
      </c>
      <c r="B52" s="27">
        <f t="shared" si="114"/>
        <v>-2.4209748634204526</v>
      </c>
      <c r="C52" s="27">
        <f t="shared" si="115"/>
        <v>0.75441477483770569</v>
      </c>
      <c r="D52" s="27">
        <f t="shared" si="116"/>
        <v>-7.6234303074701693E-2</v>
      </c>
      <c r="E52" s="27">
        <f t="shared" si="117"/>
        <v>-1.7427943916574478</v>
      </c>
      <c r="F52" s="27"/>
      <c r="G52" s="27">
        <f t="shared" si="118"/>
        <v>1.808974087406428</v>
      </c>
      <c r="H52" s="27">
        <f t="shared" si="119"/>
        <v>-0.64501556389931025</v>
      </c>
      <c r="I52" s="27">
        <f t="shared" si="120"/>
        <v>1.5266564826259144</v>
      </c>
      <c r="J52" s="27">
        <f t="shared" si="121"/>
        <v>2.6906150061330294</v>
      </c>
      <c r="K52" s="27"/>
      <c r="L52" s="27">
        <f t="shared" si="122"/>
        <v>-0.61200077601402469</v>
      </c>
      <c r="M52" s="27">
        <f t="shared" si="123"/>
        <v>0.10939921093839544</v>
      </c>
      <c r="N52" s="27">
        <f t="shared" si="124"/>
        <v>1.4504221795512127</v>
      </c>
      <c r="O52" s="27">
        <f t="shared" si="125"/>
        <v>0.94782061447558164</v>
      </c>
      <c r="Q52" t="str">
        <f>$A$16</f>
        <v>Elementary occupations</v>
      </c>
      <c r="R52" s="27">
        <f t="shared" si="126"/>
        <v>-1.8504354531002276</v>
      </c>
      <c r="S52" s="27">
        <f t="shared" si="96"/>
        <v>0.40723318127510044</v>
      </c>
      <c r="T52" s="27">
        <f t="shared" si="97"/>
        <v>-7.235239088212353E-2</v>
      </c>
      <c r="U52" s="27">
        <f t="shared" si="98"/>
        <v>-1.5155546627072543</v>
      </c>
      <c r="V52" s="27"/>
      <c r="W52" s="27">
        <f t="shared" si="127"/>
        <v>0.60471692011076073</v>
      </c>
      <c r="X52" s="27">
        <f t="shared" si="99"/>
        <v>-3.9771261502978383E-2</v>
      </c>
      <c r="Y52" s="27">
        <f t="shared" si="100"/>
        <v>0.51997973943171805</v>
      </c>
      <c r="Z52" s="27">
        <f t="shared" si="101"/>
        <v>1.0849253980395002</v>
      </c>
      <c r="AA52" s="27"/>
      <c r="AB52" s="27">
        <f t="shared" si="128"/>
        <v>-1.2457185329894669</v>
      </c>
      <c r="AC52" s="27">
        <f t="shared" si="102"/>
        <v>0.36746191977212206</v>
      </c>
      <c r="AD52" s="27">
        <f t="shared" si="103"/>
        <v>0.44762734854959452</v>
      </c>
      <c r="AE52" s="27">
        <f t="shared" si="104"/>
        <v>-0.43062926466775409</v>
      </c>
      <c r="AG52" t="str">
        <f>$A$16</f>
        <v>Elementary occupations</v>
      </c>
      <c r="AH52" s="27">
        <f t="shared" si="129"/>
        <v>-0.57053941032022326</v>
      </c>
      <c r="AI52" s="27">
        <f t="shared" si="105"/>
        <v>0.34718159356260436</v>
      </c>
      <c r="AJ52" s="27">
        <f t="shared" si="106"/>
        <v>-3.8819121925770528E-3</v>
      </c>
      <c r="AK52" s="27">
        <f t="shared" si="107"/>
        <v>-0.22723972895019884</v>
      </c>
      <c r="AL52" s="27"/>
      <c r="AM52" s="27">
        <f t="shared" si="130"/>
        <v>1.2042571672956672</v>
      </c>
      <c r="AN52" s="27">
        <f t="shared" si="108"/>
        <v>-0.60524430239633453</v>
      </c>
      <c r="AO52" s="27">
        <f t="shared" si="109"/>
        <v>1.0066767431941952</v>
      </c>
      <c r="AP52" s="27">
        <f t="shared" si="110"/>
        <v>1.6056896080935275</v>
      </c>
      <c r="AQ52" s="27"/>
      <c r="AR52" s="27">
        <f t="shared" si="131"/>
        <v>0.63371775697544397</v>
      </c>
      <c r="AS52" s="27">
        <f t="shared" si="111"/>
        <v>-0.25806270883373017</v>
      </c>
      <c r="AT52" s="27">
        <f t="shared" si="112"/>
        <v>1.0027948310016181</v>
      </c>
      <c r="AU52" s="27">
        <f t="shared" si="113"/>
        <v>1.3784498791433286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2.2029233077421395</v>
      </c>
      <c r="C54" s="29">
        <f t="shared" si="115"/>
        <v>3.3335442139038491</v>
      </c>
      <c r="D54" s="29">
        <f t="shared" si="116"/>
        <v>-0.78646752164599576</v>
      </c>
      <c r="E54" s="29">
        <f t="shared" si="117"/>
        <v>4.75</v>
      </c>
      <c r="F54" s="29"/>
      <c r="G54" s="29">
        <f t="shared" si="118"/>
        <v>14.29754347789401</v>
      </c>
      <c r="H54" s="29">
        <f t="shared" si="119"/>
        <v>9.5930229046578859</v>
      </c>
      <c r="I54" s="29">
        <f t="shared" si="120"/>
        <v>6.8834336174482473</v>
      </c>
      <c r="J54" s="29">
        <f t="shared" si="121"/>
        <v>30.774000000000115</v>
      </c>
      <c r="K54" s="29"/>
      <c r="L54" s="29">
        <f t="shared" si="122"/>
        <v>16.500466785636149</v>
      </c>
      <c r="M54" s="29">
        <f t="shared" si="123"/>
        <v>12.926567118561735</v>
      </c>
      <c r="N54" s="29">
        <f t="shared" si="124"/>
        <v>6.0969660958022516</v>
      </c>
      <c r="O54" s="29">
        <f t="shared" si="125"/>
        <v>35.524000000000115</v>
      </c>
      <c r="Q54" s="24" t="str">
        <f>$A$18</f>
        <v>All occupations</v>
      </c>
      <c r="R54" s="29">
        <f t="shared" ref="R54" si="132">W18-R18</f>
        <v>-1.2913081005874716</v>
      </c>
      <c r="S54" s="29">
        <f t="shared" ref="S54" si="133">X18-S18</f>
        <v>2.9616235256605492</v>
      </c>
      <c r="T54" s="29">
        <f t="shared" ref="T54" si="134">Y18-T18</f>
        <v>-3.6688667342983123</v>
      </c>
      <c r="U54" s="29">
        <f t="shared" ref="U54" si="135">Z18-U18</f>
        <v>-1.9985513092252347</v>
      </c>
      <c r="V54" s="29"/>
      <c r="W54" s="29">
        <f t="shared" ref="W54" si="136">AB18-W18</f>
        <v>5.706783693060288</v>
      </c>
      <c r="X54" s="29">
        <f t="shared" ref="X54" si="137">AC18-X18</f>
        <v>4.3464342345648035</v>
      </c>
      <c r="Y54" s="29">
        <f t="shared" ref="Y54" si="138">AD18-Y18</f>
        <v>3.1905580353329768</v>
      </c>
      <c r="Z54" s="29">
        <f t="shared" ref="Z54" si="139">AE18-Z18</f>
        <v>13.243775962958068</v>
      </c>
      <c r="AA54" s="29"/>
      <c r="AB54" s="29">
        <f t="shared" ref="AB54" si="140">AB18-R18</f>
        <v>4.4154755924728164</v>
      </c>
      <c r="AC54" s="29">
        <f t="shared" ref="AC54" si="141">AC18-S18</f>
        <v>7.3080577602253527</v>
      </c>
      <c r="AD54" s="29">
        <f t="shared" ref="AD54" si="142">AD18-T18</f>
        <v>-0.47830869896533557</v>
      </c>
      <c r="AE54" s="29">
        <f t="shared" ref="AE54" si="143">AE18-U18</f>
        <v>11.245224653732834</v>
      </c>
      <c r="AG54" s="24" t="str">
        <f>$A$18</f>
        <v>All occupations</v>
      </c>
      <c r="AH54" s="29">
        <f t="shared" ref="AH54" si="144">AM18-AH18</f>
        <v>3.4942314083295827</v>
      </c>
      <c r="AI54" s="29">
        <f t="shared" ref="AI54" si="145">AN18-AI18</f>
        <v>0.37192068824329994</v>
      </c>
      <c r="AJ54" s="29">
        <f t="shared" ref="AJ54" si="146">AO18-AJ18</f>
        <v>2.8823992126523343</v>
      </c>
      <c r="AK54" s="29">
        <f t="shared" ref="AK54" si="147">AP18-AK18</f>
        <v>6.7485513092252063</v>
      </c>
      <c r="AL54" s="29"/>
      <c r="AM54" s="29">
        <f t="shared" ref="AM54" si="148">AR18-AM18</f>
        <v>8.5907597848337218</v>
      </c>
      <c r="AN54" s="29">
        <f t="shared" ref="AN54" si="149">AS18-AN18</f>
        <v>5.2465886700930753</v>
      </c>
      <c r="AO54" s="29">
        <f t="shared" ref="AO54" si="150">AT18-AO18</f>
        <v>3.6928755821152492</v>
      </c>
      <c r="AP54" s="29">
        <f t="shared" ref="AP54" si="151">AU18-AP18</f>
        <v>17.530224037042046</v>
      </c>
      <c r="AQ54" s="29"/>
      <c r="AR54" s="29">
        <f t="shared" ref="AR54" si="152">AR18-AH18</f>
        <v>12.084991193163305</v>
      </c>
      <c r="AS54" s="29">
        <f t="shared" ref="AS54" si="153">AS18-AI18</f>
        <v>5.6185093583363752</v>
      </c>
      <c r="AT54" s="29">
        <f t="shared" ref="AT54" si="154">AT18-AJ18</f>
        <v>6.5752747947675836</v>
      </c>
      <c r="AU54" s="29">
        <f t="shared" ref="AU54" si="155">AU18-AK18</f>
        <v>24.278775346267253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Cornwall and the Isles of Scilly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0.3568554518623035</v>
      </c>
      <c r="N7" s="91">
        <f>'Occ T2'!I180</f>
        <v>0.72454816770322061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-0.31678841976021666</v>
      </c>
      <c r="N9" s="91">
        <f>'Occ T2'!I178</f>
        <v>-0.65313840390351929</v>
      </c>
    </row>
    <row r="10" spans="1:14" x14ac:dyDescent="0.2">
      <c r="L10" s="91" t="str">
        <f>'Occ T3'!A48</f>
        <v>91 Elementary trades and related occupations</v>
      </c>
      <c r="M10" s="91">
        <f>'Occ T2'!H177</f>
        <v>-5.2702128487532418</v>
      </c>
      <c r="N10" s="91">
        <f>'Occ T2'!I177</f>
        <v>5.6037399793088083</v>
      </c>
    </row>
    <row r="11" spans="1:14" x14ac:dyDescent="0.2">
      <c r="L11" s="114" t="str">
        <f>"["&amp;'Occ T3'!A47&amp;"]"</f>
        <v>[Elementary occupations]</v>
      </c>
      <c r="M11" s="91">
        <f>'Occ T1'!H88</f>
        <v>-1.0573266257716818</v>
      </c>
      <c r="N11" s="91">
        <f>'Occ T1'!I88</f>
        <v>0.54084860860832418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-1.6240881000388119</v>
      </c>
      <c r="N13" s="91">
        <f>'Occ T2'!I176</f>
        <v>0.31491803578886923</v>
      </c>
    </row>
    <row r="14" spans="1:14" x14ac:dyDescent="0.2">
      <c r="L14" s="91" t="str">
        <f>'Occ T3'!A44</f>
        <v>81 Process, plant and machine operatives</v>
      </c>
      <c r="M14" s="91">
        <f>'Occ T2'!H175</f>
        <v>-4.3865848588131477</v>
      </c>
      <c r="N14" s="91">
        <f>'Occ T2'!I175</f>
        <v>9.1718284407393824E-2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-2.9191479485867755</v>
      </c>
      <c r="N15" s="91">
        <f>'Occ T1'!I87</f>
        <v>0.21587842504540156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2.5804710066652969</v>
      </c>
      <c r="N17" s="91">
        <f>'Occ T2'!I174</f>
        <v>1.9143765463074391</v>
      </c>
    </row>
    <row r="18" spans="12:14" x14ac:dyDescent="0.2">
      <c r="L18" s="91" t="str">
        <f>'Occ T3'!A40</f>
        <v>71 Sales occupations</v>
      </c>
      <c r="M18" s="91">
        <f>'Occ T2'!H173</f>
        <v>-0.83603884240712745</v>
      </c>
      <c r="N18" s="91">
        <f>'Occ T2'!I173</f>
        <v>-2.3508430105634304E-2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-0.32448811740659611</v>
      </c>
      <c r="N19" s="91">
        <f>'Occ T1'!I86</f>
        <v>0.33019947224934842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2.4168909574433739</v>
      </c>
      <c r="N21" s="91">
        <f>'Occ T2'!I172</f>
        <v>-2.6650437253606718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-0.2643106127827477</v>
      </c>
      <c r="N22" s="91">
        <f>'Occ T2'!I171</f>
        <v>0.90985065798057096</v>
      </c>
    </row>
    <row r="23" spans="12:14" x14ac:dyDescent="0.2">
      <c r="L23" s="91" t="str">
        <f>'Occ T3'!A35</f>
        <v>61 Caring personal service occupations</v>
      </c>
      <c r="M23" s="91">
        <f>'Occ T2'!H170</f>
        <v>-1.4460946626943305</v>
      </c>
      <c r="N23" s="91">
        <f>'Occ T2'!I170</f>
        <v>0.77619535927950789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-1.1375454295598941</v>
      </c>
      <c r="N24" s="91">
        <f>'Occ T1'!I85</f>
        <v>0.78171464237983823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-1.3083454564522978</v>
      </c>
      <c r="N26" s="91">
        <f>'Occ T2'!I169</f>
        <v>0.64703582963436812</v>
      </c>
    </row>
    <row r="27" spans="12:14" x14ac:dyDescent="0.2">
      <c r="L27" s="91" t="str">
        <f>'Occ T3'!A31</f>
        <v>53 Skilled construction and building trades</v>
      </c>
      <c r="M27" s="91">
        <f>'Occ T2'!H168</f>
        <v>-3.9960922873990112</v>
      </c>
      <c r="N27" s="91">
        <f>'Occ T2'!I168</f>
        <v>-9.1064352251468694E-2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-2.9885376394028551</v>
      </c>
      <c r="N28" s="91">
        <f>'Occ T2'!I167</f>
        <v>-0.33220010163084179</v>
      </c>
    </row>
    <row r="29" spans="12:14" x14ac:dyDescent="0.2">
      <c r="L29" s="91" t="str">
        <f>'Occ T3'!A29</f>
        <v>51 Skilled agricultural and related trades</v>
      </c>
      <c r="M29" s="91">
        <f>'Occ T2'!H166</f>
        <v>0.46524937701777347</v>
      </c>
      <c r="N29" s="91">
        <f>'Occ T2'!I166</f>
        <v>0.16190846115189395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-2.4394642154321855</v>
      </c>
      <c r="N30" s="91">
        <f>'Occ T1'!I84</f>
        <v>4.0485828571790172E-2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-2.3296782523636761</v>
      </c>
      <c r="N32" s="91">
        <f>'Occ T2'!I165</f>
        <v>-1.1178555207165375</v>
      </c>
    </row>
    <row r="33" spans="12:14" x14ac:dyDescent="0.2">
      <c r="L33" s="91" t="str">
        <f>'Occ T3'!A25</f>
        <v>41 Administrative occupations</v>
      </c>
      <c r="M33" s="91">
        <f>'Occ T2'!H164</f>
        <v>0.36978769914466358</v>
      </c>
      <c r="N33" s="91">
        <f>'Occ T2'!I164</f>
        <v>0.2510793456907523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-0.19014867291213822</v>
      </c>
      <c r="N34" s="91">
        <f>'Occ T1'!I83</f>
        <v>4.9760490675954117E-3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2.1413314387625171</v>
      </c>
      <c r="N36" s="91">
        <f>'Occ T2'!I163</f>
        <v>0.673265789896349</v>
      </c>
    </row>
    <row r="37" spans="12:14" x14ac:dyDescent="0.2">
      <c r="L37" s="91" t="str">
        <f>'Occ T3'!A21</f>
        <v>34 Culture, media and sports occupations</v>
      </c>
      <c r="M37" s="91">
        <f>'Occ T2'!H162</f>
        <v>0.48245347592228427</v>
      </c>
      <c r="N37" s="91">
        <f>'Occ T2'!I162</f>
        <v>1.1082167041881474</v>
      </c>
    </row>
    <row r="38" spans="12:14" x14ac:dyDescent="0.2">
      <c r="L38" s="91" t="str">
        <f>'Occ T3'!A20</f>
        <v>33 Protective service occupations</v>
      </c>
      <c r="M38" s="91">
        <f>'Occ T2'!H161</f>
        <v>1.8856790794613332</v>
      </c>
      <c r="N38" s="91">
        <f>'Occ T2'!I161</f>
        <v>-0.42308681966763961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1.473404307813686</v>
      </c>
      <c r="N39" s="91">
        <f>'Occ T2'!I160</f>
        <v>4.3739348897000818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4.3230674094020038</v>
      </c>
      <c r="N40" s="91">
        <f>'Occ T2'!I159</f>
        <v>0.23266229817406892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2.0011155898947752</v>
      </c>
      <c r="N41" s="91">
        <f>'Occ T1'!I82</f>
        <v>1.3976327878012285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4.4515061125857791</v>
      </c>
      <c r="N43" s="91">
        <f>'Occ T2'!I158</f>
        <v>1.3204637064800684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0.75510124047959426</v>
      </c>
      <c r="N44" s="91">
        <f>'Occ T2'!I157</f>
        <v>0.58912803722233065</v>
      </c>
    </row>
    <row r="45" spans="12:14" x14ac:dyDescent="0.2">
      <c r="L45" s="91" t="str">
        <f>'Occ T3'!A13</f>
        <v>22 Health professionals</v>
      </c>
      <c r="M45" s="91">
        <f>'Occ T2'!H156</f>
        <v>2.227654190387951</v>
      </c>
      <c r="N45" s="91">
        <f>'Occ T2'!I156</f>
        <v>0.77174263496031514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2.8743857085699709</v>
      </c>
      <c r="N46" s="91">
        <f>'Occ T2'!I155</f>
        <v>2.5763060540974658</v>
      </c>
    </row>
    <row r="47" spans="12:14" x14ac:dyDescent="0.2">
      <c r="L47" s="114" t="str">
        <f>"["&amp;'Occ T3'!A11&amp;"]"</f>
        <v>[Professional occupations]</v>
      </c>
      <c r="M47" s="91">
        <f>'Occ T1'!H81</f>
        <v>2.6545576579241947</v>
      </c>
      <c r="N47" s="91">
        <f>'Occ T1'!I81</f>
        <v>1.3772123870487096</v>
      </c>
    </row>
    <row r="49" spans="12:14" x14ac:dyDescent="0.2">
      <c r="L49" s="107" t="str">
        <f>'Occ T3'!A9</f>
        <v>12 Other managers and proprietors</v>
      </c>
      <c r="M49" s="91">
        <f>'Occ T2'!H154</f>
        <v>2.4762201881261658</v>
      </c>
      <c r="N49" s="91">
        <f>'Occ T2'!I154</f>
        <v>1.4391837408232355</v>
      </c>
    </row>
    <row r="50" spans="12:14" x14ac:dyDescent="0.2">
      <c r="L50" s="107" t="str">
        <f>'Occ T3'!A8</f>
        <v>11 Corporate managers and directors</v>
      </c>
      <c r="M50" s="91">
        <f>'Occ T2'!H153</f>
        <v>4.2518602801734806</v>
      </c>
      <c r="N50" s="91">
        <f>'Occ T2'!I153</f>
        <v>5.7208343610448686E-2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3.5240582154226763</v>
      </c>
      <c r="N51" s="91">
        <f>'Occ T1'!I80</f>
        <v>0.63865522470947234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Cornwall and the Isles of Scilly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3.5320031933945604</v>
      </c>
      <c r="N82" s="94">
        <f>'Occ T2'!F119</f>
        <v>0.16190544314431321</v>
      </c>
    </row>
    <row r="83" spans="12:14" x14ac:dyDescent="0.2">
      <c r="L83" s="10" t="str">
        <f>name!D5</f>
        <v>12 Other managers and proprietors</v>
      </c>
      <c r="M83" s="94">
        <f>'Occ T2'!D9-'Occ T2'!B9</f>
        <v>1.4270327951221304</v>
      </c>
      <c r="N83" s="94">
        <f>'Occ T2'!F120</f>
        <v>2.9631880576190248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1.7778152839093746</v>
      </c>
      <c r="N84" s="94">
        <f>'Occ T2'!F121</f>
        <v>6.2514712153164638</v>
      </c>
    </row>
    <row r="85" spans="12:14" x14ac:dyDescent="0.2">
      <c r="L85" s="10" t="str">
        <f>name!D7</f>
        <v>22 Health professionals</v>
      </c>
      <c r="M85" s="94">
        <f>'Occ T2'!D11-'Occ T2'!B11</f>
        <v>1.2962162202108374</v>
      </c>
      <c r="N85" s="94">
        <f>'Occ T2'!F122</f>
        <v>1.5188984659000884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0.46507509633172717</v>
      </c>
      <c r="N86" s="94">
        <f>'Occ T2'!F123</f>
        <v>1.160439639729379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3.1825781358541558</v>
      </c>
      <c r="N87" s="94">
        <f>'Occ T2'!F124</f>
        <v>3.5368610073429707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0.86483298478685589</v>
      </c>
      <c r="N88" s="94">
        <f>'Occ T2'!F125</f>
        <v>0.16085616305795281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0.37509540775317429</v>
      </c>
      <c r="N89" s="94">
        <f>'Occ T2'!F126</f>
        <v>4.7898806764002373</v>
      </c>
    </row>
    <row r="90" spans="12:14" x14ac:dyDescent="0.2">
      <c r="L90" s="10" t="str">
        <f>name!D12</f>
        <v>33 Protective service occupations</v>
      </c>
      <c r="M90" s="94">
        <f>'Occ T2'!D16-'Occ T2'!B16</f>
        <v>0.15803363052080344</v>
      </c>
      <c r="N90" s="94">
        <f>'Occ T2'!F127</f>
        <v>-0.10919527454991385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0.13261128006458378</v>
      </c>
      <c r="N91" s="94">
        <f>'Occ T2'!F128</f>
        <v>1.0026030100931136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1.4910863042544253</v>
      </c>
      <c r="N92" s="94">
        <f>'Occ T2'!F129</f>
        <v>1.5707891372177745</v>
      </c>
    </row>
    <row r="93" spans="12:14" x14ac:dyDescent="0.2">
      <c r="L93" s="10" t="str">
        <f>name!D15</f>
        <v>41 Administrative occupations</v>
      </c>
      <c r="M93" s="94">
        <f>'Occ T2'!D19-'Occ T2'!B19</f>
        <v>0.36958045535454431</v>
      </c>
      <c r="N93" s="94">
        <f>'Occ T2'!F130</f>
        <v>0.77471286350832713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-0.60942171993980399</v>
      </c>
      <c r="N94" s="94">
        <f>'Occ T2'!F131</f>
        <v>-0.75598421454786191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0.11976228000002997</v>
      </c>
      <c r="N95" s="94">
        <f>'Occ T2'!F132</f>
        <v>0.12823070868059894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-1.4888685746969532</v>
      </c>
      <c r="N96" s="94">
        <f>'Occ T2'!F133</f>
        <v>-0.44250385825742988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-2.1537654593732665</v>
      </c>
      <c r="N97" s="94">
        <f>'Occ T2'!F134</f>
        <v>-0.12924416889058676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-0.4196059895129638</v>
      </c>
      <c r="N98" s="94">
        <f>'Occ T2'!F135</f>
        <v>0.62619603947763736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-1.4439173433588195</v>
      </c>
      <c r="N99" s="94">
        <f>'Occ T2'!F136</f>
        <v>2.3502566160742653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-8.0776009533110482E-2</v>
      </c>
      <c r="N100" s="94">
        <f>'Occ T2'!F137</f>
        <v>0.88241995155562236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2.7950807805493194E-2</v>
      </c>
      <c r="N101" s="94">
        <f>'Occ T2'!F138</f>
        <v>-8.2730449903998721E-2</v>
      </c>
    </row>
    <row r="102" spans="12:14" x14ac:dyDescent="0.2">
      <c r="L102" s="10" t="str">
        <f>name!D24</f>
        <v>71 Sales occupations</v>
      </c>
      <c r="M102" s="94">
        <f>'Occ T2'!D28-'Occ T2'!B28</f>
        <v>-0.91247837628999307</v>
      </c>
      <c r="N102" s="94">
        <f>'Occ T2'!F139</f>
        <v>-7.4930299253633592E-2</v>
      </c>
    </row>
    <row r="103" spans="12:14" x14ac:dyDescent="0.2">
      <c r="L103" s="10" t="str">
        <f>name!D25</f>
        <v>72 Customer service occupations</v>
      </c>
      <c r="M103" s="94">
        <f>'Occ T2'!D29-'Occ T2'!B29</f>
        <v>0.49584756931082552</v>
      </c>
      <c r="N103" s="94">
        <f>'Occ T2'!F140</f>
        <v>1.3640012641925212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-1.4899029625480313</v>
      </c>
      <c r="N104" s="94">
        <f>'Occ T2'!F141</f>
        <v>8.2050654892859676E-2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-0.62399061776324949</v>
      </c>
      <c r="N105" s="94">
        <f>'Occ T2'!F142</f>
        <v>0.35321234506747601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-1.2990528307171036</v>
      </c>
      <c r="N106" s="94">
        <f>'Occ T2'!F143</f>
        <v>5.2883932704605572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-0.44374156094034589</v>
      </c>
      <c r="N107" s="94">
        <f>'Occ T2'!F144</f>
        <v>-2.5977782643275411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4.7499999999998863</v>
      </c>
      <c r="N109" s="94">
        <f>'Occ T2'!F146</f>
        <v>30.774000000000171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Cornwall and the Isles of Scilly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4.9590359885166926</v>
      </c>
      <c r="N153" s="94">
        <f>'Occ T1'!H8</f>
        <v>3.1250935007633345</v>
      </c>
    </row>
    <row r="154" spans="1:14" x14ac:dyDescent="0.2">
      <c r="L154" s="10" t="str">
        <f>name!E5</f>
        <v>Professional occupations</v>
      </c>
      <c r="M154" s="94">
        <f>'Occ T1'!D9-'Occ T1'!B9</f>
        <v>6.7216847363060879</v>
      </c>
      <c r="N154" s="94">
        <f>'Occ T1'!H9</f>
        <v>12.467670328288904</v>
      </c>
    </row>
    <row r="155" spans="1:14" x14ac:dyDescent="0.2">
      <c r="L155" s="10" t="str">
        <f>name!E6</f>
        <v>Associate professional occupations</v>
      </c>
      <c r="M155" s="94">
        <f>'Occ T1'!D10-'Occ T1'!B10</f>
        <v>3.0216596073798456</v>
      </c>
      <c r="N155" s="94">
        <f>'Occ T1'!H10</f>
        <v>7.4149337122191668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-0.23984126458525878</v>
      </c>
      <c r="N156" s="94">
        <f>'Occ T1'!H11</f>
        <v>1.8728648960465222E-2</v>
      </c>
    </row>
    <row r="157" spans="1:14" x14ac:dyDescent="0.2">
      <c r="L157" s="10" t="str">
        <f>name!E8</f>
        <v>Skilled trades occupations</v>
      </c>
      <c r="M157" s="94">
        <f>'Occ T1'!D12-'Occ T1'!B12</f>
        <v>-3.9424777435831473</v>
      </c>
      <c r="N157" s="94">
        <f>'Occ T1'!H12</f>
        <v>0.18267872101021965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-1.4967425450864376</v>
      </c>
      <c r="N158" s="94">
        <f>'Occ T1'!H13</f>
        <v>3.1499461177258894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-0.41663080697916755</v>
      </c>
      <c r="N159" s="94">
        <f>'Occ T1'!H14</f>
        <v>1.2890709649388867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-2.1138935803112808</v>
      </c>
      <c r="N160" s="94">
        <f>'Occ T1'!H15</f>
        <v>0.4352629999603348</v>
      </c>
    </row>
    <row r="161" spans="12:14" x14ac:dyDescent="0.2">
      <c r="L161" s="10" t="str">
        <f>name!E12</f>
        <v>Elementary occupations</v>
      </c>
      <c r="M161" s="94">
        <f>'Occ T1'!D16-'Occ T1'!B16</f>
        <v>-1.7427943916574513</v>
      </c>
      <c r="N161" s="94">
        <f>'Occ T1'!H16</f>
        <v>2.6906150061330187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4.7499999999999432</v>
      </c>
      <c r="N163" s="94">
        <f>'Occ T1'!H18</f>
        <v>30.774000000000218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Cornwall and the Isles of Scilly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21.944668800524376</v>
      </c>
      <c r="N5" s="87">
        <f>SUM(N6:N7)</f>
        <v>24.542964253705421</v>
      </c>
      <c r="O5" s="87">
        <f t="shared" ref="O5:AL5" si="1">SUM(O6:O7)</f>
        <v>24.106403804044522</v>
      </c>
      <c r="P5" s="87">
        <f t="shared" si="1"/>
        <v>25.107879615590992</v>
      </c>
      <c r="Q5" s="87">
        <f t="shared" si="1"/>
        <v>27.900366527556479</v>
      </c>
      <c r="R5" s="87">
        <f t="shared" si="1"/>
        <v>26.228943806210427</v>
      </c>
      <c r="S5" s="87">
        <f t="shared" si="1"/>
        <v>27.659193051106499</v>
      </c>
      <c r="T5" s="87">
        <f t="shared" si="1"/>
        <v>30.140637203750259</v>
      </c>
      <c r="U5" s="87">
        <f t="shared" si="1"/>
        <v>30.024577348379346</v>
      </c>
      <c r="V5" s="87">
        <f t="shared" si="1"/>
        <v>30.444403512453722</v>
      </c>
      <c r="W5" s="87">
        <f t="shared" si="1"/>
        <v>31.18797979472712</v>
      </c>
      <c r="X5" s="87">
        <f t="shared" si="1"/>
        <v>28.372674205637026</v>
      </c>
      <c r="Y5" s="87">
        <f t="shared" si="1"/>
        <v>28.922311954850802</v>
      </c>
      <c r="Z5" s="87">
        <f t="shared" si="1"/>
        <v>29.552216730754409</v>
      </c>
      <c r="AA5" s="87">
        <f t="shared" si="1"/>
        <v>30.106486855421998</v>
      </c>
      <c r="AB5" s="87">
        <f t="shared" si="1"/>
        <v>30.536754977611693</v>
      </c>
      <c r="AC5" s="87">
        <f t="shared" si="1"/>
        <v>30.933359090634323</v>
      </c>
      <c r="AD5" s="87">
        <f t="shared" si="1"/>
        <v>31.307339212858416</v>
      </c>
      <c r="AE5" s="87">
        <f t="shared" si="1"/>
        <v>31.69639212572184</v>
      </c>
      <c r="AF5" s="87">
        <f t="shared" si="1"/>
        <v>32.085157478297162</v>
      </c>
      <c r="AG5" s="87">
        <f t="shared" si="1"/>
        <v>32.487150767543412</v>
      </c>
      <c r="AH5" s="87">
        <f t="shared" si="1"/>
        <v>32.8883439370777</v>
      </c>
      <c r="AI5" s="87">
        <f t="shared" si="1"/>
        <v>33.278606982447528</v>
      </c>
      <c r="AJ5" s="87">
        <f t="shared" si="1"/>
        <v>33.688272549164843</v>
      </c>
      <c r="AK5" s="87">
        <f t="shared" si="1"/>
        <v>34.081660259245993</v>
      </c>
      <c r="AL5" s="87">
        <f t="shared" si="1"/>
        <v>34.313073295490454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12.788819641844082</v>
      </c>
      <c r="N6" s="11">
        <v>14.207645069049168</v>
      </c>
      <c r="O6" s="11">
        <v>14.459924990071432</v>
      </c>
      <c r="P6" s="11">
        <v>14.854691215069904</v>
      </c>
      <c r="Q6" s="11">
        <v>14.937170743296202</v>
      </c>
      <c r="R6" s="11">
        <v>15.259902304173542</v>
      </c>
      <c r="S6" s="11">
        <v>16.713893715865844</v>
      </c>
      <c r="T6" s="11">
        <v>17.526328488839386</v>
      </c>
      <c r="U6" s="11">
        <v>17.531397552891949</v>
      </c>
      <c r="V6" s="11">
        <v>18.113430873465543</v>
      </c>
      <c r="W6" s="11">
        <v>18.791905497568102</v>
      </c>
      <c r="X6" s="11">
        <v>16.330948462524102</v>
      </c>
      <c r="Y6" s="11">
        <v>16.550760240281384</v>
      </c>
      <c r="Z6" s="11">
        <v>16.799182704729564</v>
      </c>
      <c r="AA6" s="11">
        <v>17.031692419057521</v>
      </c>
      <c r="AB6" s="11">
        <v>17.223992834116014</v>
      </c>
      <c r="AC6" s="11">
        <v>17.397168423580084</v>
      </c>
      <c r="AD6" s="11">
        <v>17.562431723974164</v>
      </c>
      <c r="AE6" s="11">
        <v>17.727010427319986</v>
      </c>
      <c r="AF6" s="11">
        <v>17.893968509972485</v>
      </c>
      <c r="AG6" s="11">
        <v>18.070078133539191</v>
      </c>
      <c r="AH6" s="11">
        <v>18.249882018219207</v>
      </c>
      <c r="AI6" s="11">
        <v>18.432517775744753</v>
      </c>
      <c r="AJ6" s="11">
        <v>18.632579092940631</v>
      </c>
      <c r="AK6" s="11">
        <v>18.803799759224624</v>
      </c>
      <c r="AL6" s="11">
        <v>18.953810940712415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9.1558491586802955</v>
      </c>
      <c r="N7" s="11">
        <v>10.335319184656253</v>
      </c>
      <c r="O7" s="11">
        <v>9.6464788139730899</v>
      </c>
      <c r="P7" s="11">
        <v>10.253188400521088</v>
      </c>
      <c r="Q7" s="11">
        <v>12.963195784260279</v>
      </c>
      <c r="R7" s="11">
        <v>10.969041502036886</v>
      </c>
      <c r="S7" s="11">
        <v>10.945299335240653</v>
      </c>
      <c r="T7" s="11">
        <v>12.614308714910875</v>
      </c>
      <c r="U7" s="11">
        <v>12.493179795487395</v>
      </c>
      <c r="V7" s="11">
        <v>12.330972638988179</v>
      </c>
      <c r="W7" s="11">
        <v>12.396074297159016</v>
      </c>
      <c r="X7" s="11">
        <v>12.041725743112922</v>
      </c>
      <c r="Y7" s="11">
        <v>12.371551714569417</v>
      </c>
      <c r="Z7" s="11">
        <v>12.753034026024848</v>
      </c>
      <c r="AA7" s="11">
        <v>13.074794436364479</v>
      </c>
      <c r="AB7" s="11">
        <v>13.312762143495677</v>
      </c>
      <c r="AC7" s="11">
        <v>13.536190667054239</v>
      </c>
      <c r="AD7" s="11">
        <v>13.74490748888425</v>
      </c>
      <c r="AE7" s="11">
        <v>13.969381698401854</v>
      </c>
      <c r="AF7" s="11">
        <v>14.191188968324681</v>
      </c>
      <c r="AG7" s="11">
        <v>14.417072634004219</v>
      </c>
      <c r="AH7" s="11">
        <v>14.638461918858493</v>
      </c>
      <c r="AI7" s="11">
        <v>14.846089206702773</v>
      </c>
      <c r="AJ7" s="11">
        <v>15.055693456224214</v>
      </c>
      <c r="AK7" s="11">
        <v>15.277860500021365</v>
      </c>
      <c r="AL7" s="11">
        <v>15.359262354778041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45.919892913112228</v>
      </c>
      <c r="N9" s="87">
        <f>SUM(N10:N13)</f>
        <v>46.223948236876232</v>
      </c>
      <c r="O9" s="87">
        <f t="shared" ref="O9:AL9" si="3">SUM(O10:O13)</f>
        <v>46.194877533146965</v>
      </c>
      <c r="P9" s="87">
        <f t="shared" si="3"/>
        <v>46.504762122197121</v>
      </c>
      <c r="Q9" s="87">
        <f t="shared" si="3"/>
        <v>48.120919651065662</v>
      </c>
      <c r="R9" s="87">
        <f t="shared" si="3"/>
        <v>48.024344080285104</v>
      </c>
      <c r="S9" s="87">
        <f t="shared" si="3"/>
        <v>51.102273335159275</v>
      </c>
      <c r="T9" s="87">
        <f t="shared" si="3"/>
        <v>50.521934543135828</v>
      </c>
      <c r="U9" s="87">
        <f t="shared" si="3"/>
        <v>52.029707137004984</v>
      </c>
      <c r="V9" s="87">
        <f t="shared" si="3"/>
        <v>53.026949080149734</v>
      </c>
      <c r="W9" s="87">
        <f t="shared" si="3"/>
        <v>54.746028816591192</v>
      </c>
      <c r="X9" s="87">
        <f t="shared" si="3"/>
        <v>55.87277150141221</v>
      </c>
      <c r="Y9" s="87">
        <f t="shared" si="3"/>
        <v>56.78153961427401</v>
      </c>
      <c r="Z9" s="87">
        <f t="shared" si="3"/>
        <v>57.73660162737103</v>
      </c>
      <c r="AA9" s="87">
        <f t="shared" si="3"/>
        <v>58.651952324642906</v>
      </c>
      <c r="AB9" s="87">
        <f t="shared" si="3"/>
        <v>59.432518219773343</v>
      </c>
      <c r="AC9" s="87">
        <f t="shared" si="3"/>
        <v>60.185599015008592</v>
      </c>
      <c r="AD9" s="87">
        <f t="shared" si="3"/>
        <v>60.923628706689968</v>
      </c>
      <c r="AE9" s="87">
        <f t="shared" si="3"/>
        <v>61.675727007158557</v>
      </c>
      <c r="AF9" s="87">
        <f t="shared" si="3"/>
        <v>62.434452406271006</v>
      </c>
      <c r="AG9" s="87">
        <f t="shared" si="3"/>
        <v>63.214288988109566</v>
      </c>
      <c r="AH9" s="87">
        <f t="shared" si="3"/>
        <v>63.988656777347956</v>
      </c>
      <c r="AI9" s="87">
        <f t="shared" si="3"/>
        <v>64.784312052665598</v>
      </c>
      <c r="AJ9" s="87">
        <f t="shared" si="3"/>
        <v>65.612350753069563</v>
      </c>
      <c r="AK9" s="87">
        <f t="shared" si="3"/>
        <v>66.422123133577259</v>
      </c>
      <c r="AL9" s="87">
        <f t="shared" si="3"/>
        <v>67.213699144880096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10.622686460964955</v>
      </c>
      <c r="N10" s="11">
        <v>10.78913403267377</v>
      </c>
      <c r="O10" s="11">
        <v>10.649547880735664</v>
      </c>
      <c r="P10" s="11">
        <v>10.329797154992503</v>
      </c>
      <c r="Q10" s="11">
        <v>11.338684185036355</v>
      </c>
      <c r="R10" s="11">
        <v>11.679072863282206</v>
      </c>
      <c r="S10" s="11">
        <v>12.436843242058879</v>
      </c>
      <c r="T10" s="11">
        <v>12.17499827886741</v>
      </c>
      <c r="U10" s="11">
        <v>13.063966320967962</v>
      </c>
      <c r="V10" s="11">
        <v>13.001045660914052</v>
      </c>
      <c r="W10" s="11">
        <v>13.456888147191581</v>
      </c>
      <c r="X10" s="11">
        <v>15.672912609155395</v>
      </c>
      <c r="Y10" s="11">
        <v>15.99076831010146</v>
      </c>
      <c r="Z10" s="11">
        <v>16.328096974235848</v>
      </c>
      <c r="AA10" s="11">
        <v>16.647130550121918</v>
      </c>
      <c r="AB10" s="11">
        <v>16.923831586887243</v>
      </c>
      <c r="AC10" s="11">
        <v>17.191566044142718</v>
      </c>
      <c r="AD10" s="11">
        <v>17.457610118313028</v>
      </c>
      <c r="AE10" s="11">
        <v>17.724804408311343</v>
      </c>
      <c r="AF10" s="11">
        <v>17.995157545874278</v>
      </c>
      <c r="AG10" s="11">
        <v>18.276563293582416</v>
      </c>
      <c r="AH10" s="11">
        <v>18.557265044575885</v>
      </c>
      <c r="AI10" s="11">
        <v>18.844220369239636</v>
      </c>
      <c r="AJ10" s="11">
        <v>19.135837738272816</v>
      </c>
      <c r="AK10" s="11">
        <v>19.420522478734078</v>
      </c>
      <c r="AL10" s="11">
        <v>19.708359362508045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9.3098886407557604</v>
      </c>
      <c r="N11" s="11">
        <v>9.8590787984774444</v>
      </c>
      <c r="O11" s="11">
        <v>10.419234356208898</v>
      </c>
      <c r="P11" s="11">
        <v>11.015795467910117</v>
      </c>
      <c r="Q11" s="11">
        <v>11.290228109138519</v>
      </c>
      <c r="R11" s="11">
        <v>11.130433871926519</v>
      </c>
      <c r="S11" s="11">
        <v>11.62524104294504</v>
      </c>
      <c r="T11" s="11">
        <v>12.10437930634658</v>
      </c>
      <c r="U11" s="11">
        <v>12.345470053608016</v>
      </c>
      <c r="V11" s="11">
        <v>12.525683081921432</v>
      </c>
      <c r="W11" s="11">
        <v>12.426650092137356</v>
      </c>
      <c r="X11" s="11">
        <v>11.888139748793199</v>
      </c>
      <c r="Y11" s="11">
        <v>12.04876714104582</v>
      </c>
      <c r="Z11" s="11">
        <v>12.213851075346232</v>
      </c>
      <c r="AA11" s="11">
        <v>12.37408759778255</v>
      </c>
      <c r="AB11" s="11">
        <v>12.520022051910287</v>
      </c>
      <c r="AC11" s="11">
        <v>12.657812199781025</v>
      </c>
      <c r="AD11" s="11">
        <v>12.78875424374918</v>
      </c>
      <c r="AE11" s="11">
        <v>12.936766951276525</v>
      </c>
      <c r="AF11" s="11">
        <v>13.077249636630548</v>
      </c>
      <c r="AG11" s="11">
        <v>13.222255499899411</v>
      </c>
      <c r="AH11" s="11">
        <v>13.365128375988389</v>
      </c>
      <c r="AI11" s="11">
        <v>13.507665591563365</v>
      </c>
      <c r="AJ11" s="11">
        <v>13.659445830957234</v>
      </c>
      <c r="AK11" s="11">
        <v>13.808026512266204</v>
      </c>
      <c r="AL11" s="11">
        <v>13.945548558037444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12.670522087853746</v>
      </c>
      <c r="N12" s="11">
        <v>12.704074881579931</v>
      </c>
      <c r="O12" s="11">
        <v>12.9454390634367</v>
      </c>
      <c r="P12" s="11">
        <v>12.302657857809681</v>
      </c>
      <c r="Q12" s="11">
        <v>11.86303757524855</v>
      </c>
      <c r="R12" s="11">
        <v>12.133587675654214</v>
      </c>
      <c r="S12" s="11">
        <v>13.096324127844802</v>
      </c>
      <c r="T12" s="11">
        <v>12.496268933814019</v>
      </c>
      <c r="U12" s="11">
        <v>12.181355000744061</v>
      </c>
      <c r="V12" s="11">
        <v>12.526603244922468</v>
      </c>
      <c r="W12" s="11">
        <v>12.598662771985941</v>
      </c>
      <c r="X12" s="11">
        <v>11.981418333005834</v>
      </c>
      <c r="Y12" s="11">
        <v>12.111486787296574</v>
      </c>
      <c r="Z12" s="11">
        <v>12.259222870977506</v>
      </c>
      <c r="AA12" s="11">
        <v>12.412436887918428</v>
      </c>
      <c r="AB12" s="11">
        <v>12.537073579336411</v>
      </c>
      <c r="AC12" s="11">
        <v>12.656266194017665</v>
      </c>
      <c r="AD12" s="11">
        <v>12.773209494847089</v>
      </c>
      <c r="AE12" s="11">
        <v>12.889658025775642</v>
      </c>
      <c r="AF12" s="11">
        <v>13.011512418091042</v>
      </c>
      <c r="AG12" s="11">
        <v>13.132307837260099</v>
      </c>
      <c r="AH12" s="11">
        <v>13.253622517461103</v>
      </c>
      <c r="AI12" s="11">
        <v>13.375954485716287</v>
      </c>
      <c r="AJ12" s="11">
        <v>13.501420846719531</v>
      </c>
      <c r="AK12" s="11">
        <v>13.632354280116866</v>
      </c>
      <c r="AL12" s="11">
        <v>13.75910241171532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13.316795723537764</v>
      </c>
      <c r="N13" s="11">
        <v>12.87166052414509</v>
      </c>
      <c r="O13" s="11">
        <v>12.180656232765703</v>
      </c>
      <c r="P13" s="11">
        <v>12.856511641484818</v>
      </c>
      <c r="Q13" s="11">
        <v>13.628969781642239</v>
      </c>
      <c r="R13" s="11">
        <v>13.081249669422162</v>
      </c>
      <c r="S13" s="11">
        <v>13.943864922310555</v>
      </c>
      <c r="T13" s="11">
        <v>13.746288024107823</v>
      </c>
      <c r="U13" s="11">
        <v>14.438915761684946</v>
      </c>
      <c r="V13" s="11">
        <v>14.973617092391786</v>
      </c>
      <c r="W13" s="11">
        <v>16.263827805276318</v>
      </c>
      <c r="X13" s="11">
        <v>16.330300810457778</v>
      </c>
      <c r="Y13" s="11">
        <v>16.630517375830152</v>
      </c>
      <c r="Z13" s="11">
        <v>16.935430706811449</v>
      </c>
      <c r="AA13" s="11">
        <v>17.218297288820008</v>
      </c>
      <c r="AB13" s="11">
        <v>17.451591001639404</v>
      </c>
      <c r="AC13" s="11">
        <v>17.679954577067175</v>
      </c>
      <c r="AD13" s="11">
        <v>17.904054849780675</v>
      </c>
      <c r="AE13" s="11">
        <v>18.124497621795044</v>
      </c>
      <c r="AF13" s="11">
        <v>18.35053280567514</v>
      </c>
      <c r="AG13" s="11">
        <v>18.583162357367641</v>
      </c>
      <c r="AH13" s="11">
        <v>18.812640839322579</v>
      </c>
      <c r="AI13" s="11">
        <v>19.056471606146303</v>
      </c>
      <c r="AJ13" s="11">
        <v>19.315646337119983</v>
      </c>
      <c r="AK13" s="11">
        <v>19.561219862460106</v>
      </c>
      <c r="AL13" s="11">
        <v>19.800688812619288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27.160146359667113</v>
      </c>
      <c r="N15" s="87">
        <f>SUM(N16:N20)</f>
        <v>28.225747815135296</v>
      </c>
      <c r="O15" s="87">
        <f t="shared" ref="O15:AL15" si="5">SUM(O16:O20)</f>
        <v>28.192538990020342</v>
      </c>
      <c r="P15" s="87">
        <f t="shared" si="5"/>
        <v>28.010383376888463</v>
      </c>
      <c r="Q15" s="87">
        <f t="shared" si="5"/>
        <v>29.621017313012459</v>
      </c>
      <c r="R15" s="87">
        <f t="shared" si="5"/>
        <v>29.015030828321244</v>
      </c>
      <c r="S15" s="87">
        <f t="shared" si="5"/>
        <v>30.418137469335988</v>
      </c>
      <c r="T15" s="87">
        <f t="shared" si="5"/>
        <v>31.096263304618553</v>
      </c>
      <c r="U15" s="87">
        <f t="shared" si="5"/>
        <v>31.769040559264063</v>
      </c>
      <c r="V15" s="87">
        <f t="shared" si="5"/>
        <v>31.030437640224655</v>
      </c>
      <c r="W15" s="87">
        <f t="shared" si="5"/>
        <v>32.03669043570109</v>
      </c>
      <c r="X15" s="87">
        <f t="shared" si="5"/>
        <v>32.853951093679726</v>
      </c>
      <c r="Y15" s="87">
        <f t="shared" si="5"/>
        <v>33.494665596364733</v>
      </c>
      <c r="Z15" s="87">
        <f t="shared" si="5"/>
        <v>34.127338610579351</v>
      </c>
      <c r="AA15" s="87">
        <f t="shared" si="5"/>
        <v>34.67020665577347</v>
      </c>
      <c r="AB15" s="87">
        <f t="shared" si="5"/>
        <v>35.11072307453199</v>
      </c>
      <c r="AC15" s="87">
        <f t="shared" si="5"/>
        <v>35.530546314767221</v>
      </c>
      <c r="AD15" s="87">
        <f t="shared" si="5"/>
        <v>35.939422515835162</v>
      </c>
      <c r="AE15" s="87">
        <f t="shared" si="5"/>
        <v>36.346447246992113</v>
      </c>
      <c r="AF15" s="87">
        <f t="shared" si="5"/>
        <v>36.757881853459445</v>
      </c>
      <c r="AG15" s="87">
        <f t="shared" si="5"/>
        <v>37.191285494727175</v>
      </c>
      <c r="AH15" s="87">
        <f t="shared" si="5"/>
        <v>37.636764800337858</v>
      </c>
      <c r="AI15" s="87">
        <f t="shared" si="5"/>
        <v>38.097546031614613</v>
      </c>
      <c r="AJ15" s="87">
        <f t="shared" si="5"/>
        <v>38.555948365351981</v>
      </c>
      <c r="AK15" s="87">
        <f t="shared" si="5"/>
        <v>39.015765995697976</v>
      </c>
      <c r="AL15" s="87">
        <f t="shared" si="5"/>
        <v>39.451624147920256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3.8446644080936085</v>
      </c>
      <c r="N16" s="11">
        <v>3.8156969264210714</v>
      </c>
      <c r="O16" s="11">
        <v>3.85257443871012</v>
      </c>
      <c r="P16" s="11">
        <v>3.8185915753329622</v>
      </c>
      <c r="Q16" s="11">
        <v>3.6670361588698839</v>
      </c>
      <c r="R16" s="11">
        <v>3.6697116443512665</v>
      </c>
      <c r="S16" s="11">
        <v>3.8826640395552934</v>
      </c>
      <c r="T16" s="11">
        <v>4.3097539771370332</v>
      </c>
      <c r="U16" s="11">
        <v>4.3434459553715836</v>
      </c>
      <c r="V16" s="11">
        <v>4.1447431666922476</v>
      </c>
      <c r="W16" s="11">
        <v>4.5345446291381224</v>
      </c>
      <c r="X16" s="11">
        <v>4.0938970391827905</v>
      </c>
      <c r="Y16" s="11">
        <v>4.1474746435580387</v>
      </c>
      <c r="Z16" s="11">
        <v>4.2041786814322624</v>
      </c>
      <c r="AA16" s="11">
        <v>4.2576171690404312</v>
      </c>
      <c r="AB16" s="11">
        <v>4.2979035193760788</v>
      </c>
      <c r="AC16" s="11">
        <v>4.335599727938737</v>
      </c>
      <c r="AD16" s="11">
        <v>4.3729560368295335</v>
      </c>
      <c r="AE16" s="11">
        <v>4.4078009934178706</v>
      </c>
      <c r="AF16" s="11">
        <v>4.4396284665000003</v>
      </c>
      <c r="AG16" s="11">
        <v>4.4748370602188414</v>
      </c>
      <c r="AH16" s="11">
        <v>4.5168848950287881</v>
      </c>
      <c r="AI16" s="11">
        <v>4.5619548154694964</v>
      </c>
      <c r="AJ16" s="11">
        <v>4.606995304293684</v>
      </c>
      <c r="AK16" s="11">
        <v>4.6516291766569458</v>
      </c>
      <c r="AL16" s="11">
        <v>4.6954007921960752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3.84165069447723</v>
      </c>
      <c r="N17" s="11">
        <v>4.6060859552695934</v>
      </c>
      <c r="O17" s="11">
        <v>4.775488231298981</v>
      </c>
      <c r="P17" s="11">
        <v>4.8177274175230105</v>
      </c>
      <c r="Q17" s="11">
        <v>4.9246495500688496</v>
      </c>
      <c r="R17" s="11">
        <v>4.9437037661279204</v>
      </c>
      <c r="S17" s="11">
        <v>5.0435983370053359</v>
      </c>
      <c r="T17" s="11">
        <v>4.9149758179204701</v>
      </c>
      <c r="U17" s="11">
        <v>5.4846097452545211</v>
      </c>
      <c r="V17" s="11">
        <v>5.3064533997171948</v>
      </c>
      <c r="W17" s="11">
        <v>5.3187991738810947</v>
      </c>
      <c r="X17" s="11">
        <v>7.7226268293733966</v>
      </c>
      <c r="Y17" s="11">
        <v>7.8965010822075836</v>
      </c>
      <c r="Z17" s="11">
        <v>8.0768645021485685</v>
      </c>
      <c r="AA17" s="11">
        <v>8.254707783732453</v>
      </c>
      <c r="AB17" s="11">
        <v>8.4243379260238775</v>
      </c>
      <c r="AC17" s="11">
        <v>8.5882523461907105</v>
      </c>
      <c r="AD17" s="11">
        <v>8.7474715587193472</v>
      </c>
      <c r="AE17" s="11">
        <v>8.9120525947702287</v>
      </c>
      <c r="AF17" s="11">
        <v>9.0800294715622485</v>
      </c>
      <c r="AG17" s="11">
        <v>9.2525265344614436</v>
      </c>
      <c r="AH17" s="11">
        <v>9.4254731496927331</v>
      </c>
      <c r="AI17" s="11">
        <v>9.5944757002459529</v>
      </c>
      <c r="AJ17" s="11">
        <v>9.7646906402270464</v>
      </c>
      <c r="AK17" s="11">
        <v>9.9358085792857711</v>
      </c>
      <c r="AL17" s="11">
        <v>10.108679850281332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1.6774754854216662</v>
      </c>
      <c r="N18" s="11">
        <v>1.9592931107305809</v>
      </c>
      <c r="O18" s="11">
        <v>1.8704653991642508</v>
      </c>
      <c r="P18" s="11">
        <v>1.7556098086610519</v>
      </c>
      <c r="Q18" s="11">
        <v>1.6136159041369491</v>
      </c>
      <c r="R18" s="11">
        <v>1.6141128294358236</v>
      </c>
      <c r="S18" s="11">
        <v>1.9327938896913992</v>
      </c>
      <c r="T18" s="11">
        <v>1.8797992767485343</v>
      </c>
      <c r="U18" s="11">
        <v>1.7764981214396556</v>
      </c>
      <c r="V18" s="11">
        <v>1.6470821911419928</v>
      </c>
      <c r="W18" s="11">
        <v>1.772146459956627</v>
      </c>
      <c r="X18" s="11">
        <v>1.4339815334976318</v>
      </c>
      <c r="Y18" s="11">
        <v>1.4614032949396192</v>
      </c>
      <c r="Z18" s="11">
        <v>1.4853384730215644</v>
      </c>
      <c r="AA18" s="11">
        <v>1.5070384093213502</v>
      </c>
      <c r="AB18" s="11">
        <v>1.5198925442975706</v>
      </c>
      <c r="AC18" s="11">
        <v>1.53372077060223</v>
      </c>
      <c r="AD18" s="11">
        <v>1.5468300603199563</v>
      </c>
      <c r="AE18" s="11">
        <v>1.5611288811199049</v>
      </c>
      <c r="AF18" s="11">
        <v>1.5745985807567047</v>
      </c>
      <c r="AG18" s="11">
        <v>1.5913620451329393</v>
      </c>
      <c r="AH18" s="11">
        <v>1.6071001138249796</v>
      </c>
      <c r="AI18" s="11">
        <v>1.6244492822092629</v>
      </c>
      <c r="AJ18" s="11">
        <v>1.6360021529277347</v>
      </c>
      <c r="AK18" s="11">
        <v>1.6520297286286771</v>
      </c>
      <c r="AL18" s="11">
        <v>1.6629511854067132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4.2577228459262839</v>
      </c>
      <c r="N19" s="11">
        <v>5.4051839947374347</v>
      </c>
      <c r="O19" s="11">
        <v>5.0116783177991842</v>
      </c>
      <c r="P19" s="11">
        <v>4.6326745951384041</v>
      </c>
      <c r="Q19" s="11">
        <v>5.415371767981414</v>
      </c>
      <c r="R19" s="11">
        <v>5.4445814823343985</v>
      </c>
      <c r="S19" s="11">
        <v>5.6512901327872678</v>
      </c>
      <c r="T19" s="11">
        <v>5.5489059665672711</v>
      </c>
      <c r="U19" s="11">
        <v>5.9265400720526795</v>
      </c>
      <c r="V19" s="11">
        <v>5.7115566230397592</v>
      </c>
      <c r="W19" s="11">
        <v>5.5771927623989823</v>
      </c>
      <c r="X19" s="11">
        <v>5.014703047341956</v>
      </c>
      <c r="Y19" s="11">
        <v>5.2303611028326094</v>
      </c>
      <c r="Z19" s="11">
        <v>5.4014074164313968</v>
      </c>
      <c r="AA19" s="11">
        <v>5.5149633875659978</v>
      </c>
      <c r="AB19" s="11">
        <v>5.6035807461162701</v>
      </c>
      <c r="AC19" s="11">
        <v>5.6909582206292777</v>
      </c>
      <c r="AD19" s="11">
        <v>5.7797461102841643</v>
      </c>
      <c r="AE19" s="11">
        <v>5.8653649213480845</v>
      </c>
      <c r="AF19" s="11">
        <v>5.9526174895621073</v>
      </c>
      <c r="AG19" s="11">
        <v>6.0440628884130154</v>
      </c>
      <c r="AH19" s="11">
        <v>6.1375345619022639</v>
      </c>
      <c r="AI19" s="11">
        <v>6.2498483964618892</v>
      </c>
      <c r="AJ19" s="11">
        <v>6.3648036825438208</v>
      </c>
      <c r="AK19" s="11">
        <v>6.4781710412015414</v>
      </c>
      <c r="AL19" s="11">
        <v>6.5797957724920959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13.538632925748324</v>
      </c>
      <c r="N20" s="11">
        <v>12.439487827976617</v>
      </c>
      <c r="O20" s="11">
        <v>12.682332603047806</v>
      </c>
      <c r="P20" s="11">
        <v>12.985779980233035</v>
      </c>
      <c r="Q20" s="11">
        <v>14.00034393195536</v>
      </c>
      <c r="R20" s="11">
        <v>13.342921106071834</v>
      </c>
      <c r="S20" s="11">
        <v>13.907791070296691</v>
      </c>
      <c r="T20" s="11">
        <v>14.442828266245247</v>
      </c>
      <c r="U20" s="11">
        <v>14.237946665145621</v>
      </c>
      <c r="V20" s="11">
        <v>14.220602259633457</v>
      </c>
      <c r="W20" s="11">
        <v>14.83400741032626</v>
      </c>
      <c r="X20" s="11">
        <v>14.588742644283954</v>
      </c>
      <c r="Y20" s="11">
        <v>14.758925472826883</v>
      </c>
      <c r="Z20" s="11">
        <v>14.959549537545561</v>
      </c>
      <c r="AA20" s="11">
        <v>15.135879906113237</v>
      </c>
      <c r="AB20" s="11">
        <v>15.265008338718189</v>
      </c>
      <c r="AC20" s="11">
        <v>15.382015249406264</v>
      </c>
      <c r="AD20" s="11">
        <v>15.492418749682162</v>
      </c>
      <c r="AE20" s="11">
        <v>15.60009985633603</v>
      </c>
      <c r="AF20" s="11">
        <v>15.711007845078383</v>
      </c>
      <c r="AG20" s="11">
        <v>15.828496966500937</v>
      </c>
      <c r="AH20" s="11">
        <v>15.949772079889097</v>
      </c>
      <c r="AI20" s="11">
        <v>16.066817837228012</v>
      </c>
      <c r="AJ20" s="11">
        <v>16.183456585359689</v>
      </c>
      <c r="AK20" s="11">
        <v>16.298127469925046</v>
      </c>
      <c r="AL20" s="11">
        <v>16.404796547544034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27.345126943456371</v>
      </c>
      <c r="N22" s="87">
        <f>SUM(N23:N24)</f>
        <v>25.487680369102634</v>
      </c>
      <c r="O22" s="87">
        <f t="shared" ref="O22:AL22" si="7">SUM(O23:O24)</f>
        <v>25.663081477986537</v>
      </c>
      <c r="P22" s="87">
        <f t="shared" si="7"/>
        <v>25.934902115609272</v>
      </c>
      <c r="Q22" s="87">
        <f t="shared" si="7"/>
        <v>26.996329239506281</v>
      </c>
      <c r="R22" s="87">
        <f t="shared" si="7"/>
        <v>25.32282838210514</v>
      </c>
      <c r="S22" s="87">
        <f t="shared" si="7"/>
        <v>25.169845175974643</v>
      </c>
      <c r="T22" s="87">
        <f t="shared" si="7"/>
        <v>26.239810814044464</v>
      </c>
      <c r="U22" s="87">
        <f t="shared" si="7"/>
        <v>25.609566345876807</v>
      </c>
      <c r="V22" s="87">
        <f t="shared" si="7"/>
        <v>24.484174545986203</v>
      </c>
      <c r="W22" s="87">
        <f t="shared" si="7"/>
        <v>25.082987117519881</v>
      </c>
      <c r="X22" s="87">
        <f t="shared" si="7"/>
        <v>25.547545297536381</v>
      </c>
      <c r="Y22" s="87">
        <f t="shared" si="7"/>
        <v>25.59059125538397</v>
      </c>
      <c r="Z22" s="87">
        <f t="shared" si="7"/>
        <v>25.669802010066732</v>
      </c>
      <c r="AA22" s="87">
        <f t="shared" si="7"/>
        <v>25.688430171721009</v>
      </c>
      <c r="AB22" s="87">
        <f t="shared" si="7"/>
        <v>25.609661318975057</v>
      </c>
      <c r="AC22" s="87">
        <f t="shared" si="7"/>
        <v>25.531327865240058</v>
      </c>
      <c r="AD22" s="87">
        <f t="shared" si="7"/>
        <v>25.480448693489699</v>
      </c>
      <c r="AE22" s="87">
        <f t="shared" si="7"/>
        <v>25.396914189325919</v>
      </c>
      <c r="AF22" s="87">
        <f t="shared" si="7"/>
        <v>25.305315418755175</v>
      </c>
      <c r="AG22" s="87">
        <f t="shared" si="7"/>
        <v>25.207953180754146</v>
      </c>
      <c r="AH22" s="87">
        <f t="shared" si="7"/>
        <v>25.129110178530954</v>
      </c>
      <c r="AI22" s="87">
        <f t="shared" si="7"/>
        <v>25.082262061819939</v>
      </c>
      <c r="AJ22" s="87">
        <f t="shared" si="7"/>
        <v>25.002792371823773</v>
      </c>
      <c r="AK22" s="87">
        <f t="shared" si="7"/>
        <v>24.896465412423673</v>
      </c>
      <c r="AL22" s="87">
        <f t="shared" si="7"/>
        <v>25.101715766480346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20.368212132597435</v>
      </c>
      <c r="N23" s="11">
        <v>19.624663402481488</v>
      </c>
      <c r="O23" s="11">
        <v>19.876622400539848</v>
      </c>
      <c r="P23" s="11">
        <v>19.801615144865551</v>
      </c>
      <c r="Q23" s="11">
        <v>20.635963419090153</v>
      </c>
      <c r="R23" s="11">
        <v>19.841504673109625</v>
      </c>
      <c r="S23" s="11">
        <v>19.895422696493039</v>
      </c>
      <c r="T23" s="11">
        <v>20.693012268485017</v>
      </c>
      <c r="U23" s="11">
        <v>20.021296379390396</v>
      </c>
      <c r="V23" s="11">
        <v>19.427687961238977</v>
      </c>
      <c r="W23" s="11">
        <v>20.21108512846417</v>
      </c>
      <c r="X23" s="11">
        <v>20.674673784559271</v>
      </c>
      <c r="Y23" s="11">
        <v>20.765639214721062</v>
      </c>
      <c r="Z23" s="11">
        <v>20.887876498363838</v>
      </c>
      <c r="AA23" s="11">
        <v>20.966658599263017</v>
      </c>
      <c r="AB23" s="11">
        <v>20.968770401865132</v>
      </c>
      <c r="AC23" s="11">
        <v>20.954970945680863</v>
      </c>
      <c r="AD23" s="11">
        <v>20.940680300142233</v>
      </c>
      <c r="AE23" s="11">
        <v>20.932973437470153</v>
      </c>
      <c r="AF23" s="11">
        <v>20.917683973633743</v>
      </c>
      <c r="AG23" s="11">
        <v>20.914467956748187</v>
      </c>
      <c r="AH23" s="11">
        <v>20.921662435125533</v>
      </c>
      <c r="AI23" s="11">
        <v>20.946195065856646</v>
      </c>
      <c r="AJ23" s="11">
        <v>20.977316476359327</v>
      </c>
      <c r="AK23" s="11">
        <v>20.9934446157941</v>
      </c>
      <c r="AL23" s="11">
        <v>20.985797991972497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6.9769148108589354</v>
      </c>
      <c r="N24" s="11">
        <v>5.8630169666211458</v>
      </c>
      <c r="O24" s="11">
        <v>5.7864590774466897</v>
      </c>
      <c r="P24" s="11">
        <v>6.133286970743721</v>
      </c>
      <c r="Q24" s="11">
        <v>6.3603658204161269</v>
      </c>
      <c r="R24" s="11">
        <v>5.4813237089955145</v>
      </c>
      <c r="S24" s="11">
        <v>5.2744224794816033</v>
      </c>
      <c r="T24" s="11">
        <v>5.5467985455594482</v>
      </c>
      <c r="U24" s="11">
        <v>5.5882699664864122</v>
      </c>
      <c r="V24" s="11">
        <v>5.0564865847472262</v>
      </c>
      <c r="W24" s="11">
        <v>4.8719019890557105</v>
      </c>
      <c r="X24" s="11">
        <v>4.8728715129771114</v>
      </c>
      <c r="Y24" s="11">
        <v>4.8249520406629056</v>
      </c>
      <c r="Z24" s="11">
        <v>4.7819255117028936</v>
      </c>
      <c r="AA24" s="11">
        <v>4.7217715724579925</v>
      </c>
      <c r="AB24" s="11">
        <v>4.6408909171099246</v>
      </c>
      <c r="AC24" s="11">
        <v>4.5763569195591955</v>
      </c>
      <c r="AD24" s="11">
        <v>4.5397683933474662</v>
      </c>
      <c r="AE24" s="11">
        <v>4.4639407518557643</v>
      </c>
      <c r="AF24" s="11">
        <v>4.387631445121432</v>
      </c>
      <c r="AG24" s="11">
        <v>4.2934852240059609</v>
      </c>
      <c r="AH24" s="11">
        <v>4.2074477434054209</v>
      </c>
      <c r="AI24" s="11">
        <v>4.1360669959632954</v>
      </c>
      <c r="AJ24" s="11">
        <v>4.0254758954644476</v>
      </c>
      <c r="AK24" s="11">
        <v>3.9030207966295718</v>
      </c>
      <c r="AL24" s="11">
        <v>4.1159177745078486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32.403901929407127</v>
      </c>
      <c r="N26" s="87">
        <f>SUM(N27:N30)</f>
        <v>33.298906800942945</v>
      </c>
      <c r="O26" s="87">
        <f t="shared" ref="O26:AL26" si="9">SUM(O27:O30)</f>
        <v>31.764381032463774</v>
      </c>
      <c r="P26" s="87">
        <f t="shared" si="9"/>
        <v>31.923542949681224</v>
      </c>
      <c r="Q26" s="87">
        <f t="shared" si="9"/>
        <v>35.073805740286637</v>
      </c>
      <c r="R26" s="87">
        <f>SUM(R27:R30)</f>
        <v>33.938416783715695</v>
      </c>
      <c r="S26" s="87">
        <f t="shared" si="9"/>
        <v>35.114275719133417</v>
      </c>
      <c r="T26" s="87">
        <f t="shared" si="9"/>
        <v>35.387192369818798</v>
      </c>
      <c r="U26" s="87">
        <f t="shared" si="9"/>
        <v>33.498557344085476</v>
      </c>
      <c r="V26" s="87">
        <f t="shared" si="9"/>
        <v>32.97992265298813</v>
      </c>
      <c r="W26" s="87">
        <f t="shared" si="9"/>
        <v>29.995939040132548</v>
      </c>
      <c r="X26" s="87">
        <f t="shared" si="9"/>
        <v>30.077690604043902</v>
      </c>
      <c r="Y26" s="87">
        <f t="shared" si="9"/>
        <v>30.182858615123511</v>
      </c>
      <c r="Z26" s="87">
        <f t="shared" si="9"/>
        <v>30.390770862637318</v>
      </c>
      <c r="AA26" s="87">
        <f t="shared" si="9"/>
        <v>30.517912216877757</v>
      </c>
      <c r="AB26" s="87">
        <f t="shared" si="9"/>
        <v>30.522394633278878</v>
      </c>
      <c r="AC26" s="87">
        <f t="shared" si="9"/>
        <v>30.516547319435951</v>
      </c>
      <c r="AD26" s="87">
        <f t="shared" si="9"/>
        <v>30.507076818460952</v>
      </c>
      <c r="AE26" s="87">
        <f t="shared" si="9"/>
        <v>30.486040650153178</v>
      </c>
      <c r="AF26" s="87">
        <f t="shared" si="9"/>
        <v>30.460577242421699</v>
      </c>
      <c r="AG26" s="87">
        <f t="shared" si="9"/>
        <v>30.435393304363267</v>
      </c>
      <c r="AH26" s="87">
        <f t="shared" si="9"/>
        <v>30.402086663399356</v>
      </c>
      <c r="AI26" s="87">
        <f t="shared" si="9"/>
        <v>30.36124088757731</v>
      </c>
      <c r="AJ26" s="87">
        <f t="shared" si="9"/>
        <v>30.318180232836582</v>
      </c>
      <c r="AK26" s="87">
        <f t="shared" si="9"/>
        <v>30.289597584782562</v>
      </c>
      <c r="AL26" s="87">
        <f t="shared" si="9"/>
        <v>30.178617761142768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5.99465595778869</v>
      </c>
      <c r="N27" s="11">
        <v>5.5337811275191093</v>
      </c>
      <c r="O27" s="11">
        <v>5.10042443590737</v>
      </c>
      <c r="P27" s="11">
        <v>4.5816913587963777</v>
      </c>
      <c r="Q27" s="11">
        <v>5.6448339238628398</v>
      </c>
      <c r="R27" s="11">
        <v>5.1006222444355123</v>
      </c>
      <c r="S27" s="11">
        <v>5.6575339429486471</v>
      </c>
      <c r="T27" s="11">
        <v>5.9210390695251034</v>
      </c>
      <c r="U27" s="11">
        <v>5.6862842993905804</v>
      </c>
      <c r="V27" s="11">
        <v>4.8018025408363885</v>
      </c>
      <c r="W27" s="11">
        <v>5.2203845244355422</v>
      </c>
      <c r="X27" s="11">
        <v>4.8173661632169971</v>
      </c>
      <c r="Y27" s="11">
        <v>4.8657347068151431</v>
      </c>
      <c r="Z27" s="11">
        <v>4.9333050185946119</v>
      </c>
      <c r="AA27" s="11">
        <v>4.984962511887014</v>
      </c>
      <c r="AB27" s="11">
        <v>5.0157187112471142</v>
      </c>
      <c r="AC27" s="11">
        <v>5.0446352669227004</v>
      </c>
      <c r="AD27" s="11">
        <v>5.0708693669524996</v>
      </c>
      <c r="AE27" s="11">
        <v>5.0981274447651739</v>
      </c>
      <c r="AF27" s="11">
        <v>5.1232650213331095</v>
      </c>
      <c r="AG27" s="11">
        <v>5.154991710847348</v>
      </c>
      <c r="AH27" s="11">
        <v>5.189004811747294</v>
      </c>
      <c r="AI27" s="11">
        <v>5.2301891902770228</v>
      </c>
      <c r="AJ27" s="11">
        <v>5.2717447492254408</v>
      </c>
      <c r="AK27" s="11">
        <v>5.3114375280323003</v>
      </c>
      <c r="AL27" s="11">
        <v>5.3486152331161412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9.2808232057081774</v>
      </c>
      <c r="N28" s="11">
        <v>10.287850972039317</v>
      </c>
      <c r="O28" s="11">
        <v>9.2770486779893098</v>
      </c>
      <c r="P28" s="11">
        <v>9.6365057308628312</v>
      </c>
      <c r="Q28" s="11">
        <v>10.154669649360832</v>
      </c>
      <c r="R28" s="11">
        <v>10.577470041910884</v>
      </c>
      <c r="S28" s="11">
        <v>10.56323651726257</v>
      </c>
      <c r="T28" s="11">
        <v>9.9545037165219981</v>
      </c>
      <c r="U28" s="11">
        <v>9.9085274305401665</v>
      </c>
      <c r="V28" s="11">
        <v>10.138876194948873</v>
      </c>
      <c r="W28" s="11">
        <v>9.0886014672139304</v>
      </c>
      <c r="X28" s="11">
        <v>9.1071637956267626</v>
      </c>
      <c r="Y28" s="11">
        <v>9.0780835671848781</v>
      </c>
      <c r="Z28" s="11">
        <v>9.0666031564366865</v>
      </c>
      <c r="AA28" s="11">
        <v>9.0463656177088243</v>
      </c>
      <c r="AB28" s="11">
        <v>9.0063660140972868</v>
      </c>
      <c r="AC28" s="11">
        <v>8.9667771095356272</v>
      </c>
      <c r="AD28" s="11">
        <v>8.9301333127030507</v>
      </c>
      <c r="AE28" s="11">
        <v>8.8933308184737534</v>
      </c>
      <c r="AF28" s="11">
        <v>8.8589077985266247</v>
      </c>
      <c r="AG28" s="11">
        <v>8.8248417338710681</v>
      </c>
      <c r="AH28" s="11">
        <v>8.7908673857120991</v>
      </c>
      <c r="AI28" s="11">
        <v>8.7552978037073927</v>
      </c>
      <c r="AJ28" s="11">
        <v>8.7201121021952428</v>
      </c>
      <c r="AK28" s="11">
        <v>8.6820565613101568</v>
      </c>
      <c r="AL28" s="11">
        <v>8.6460976089565005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10.451447018685199</v>
      </c>
      <c r="N29" s="11">
        <v>11.02093897701914</v>
      </c>
      <c r="O29" s="11">
        <v>10.69387234983239</v>
      </c>
      <c r="P29" s="11">
        <v>11.124428467153406</v>
      </c>
      <c r="Q29" s="11">
        <v>11.97933646064822</v>
      </c>
      <c r="R29" s="11">
        <v>11.675972177464685</v>
      </c>
      <c r="S29" s="11">
        <v>11.795267619257755</v>
      </c>
      <c r="T29" s="11">
        <v>12.075949529524278</v>
      </c>
      <c r="U29" s="11">
        <v>10.802049016679574</v>
      </c>
      <c r="V29" s="11">
        <v>11.675912334184847</v>
      </c>
      <c r="W29" s="11">
        <v>9.5222067180914181</v>
      </c>
      <c r="X29" s="11">
        <v>9.7595769183486745</v>
      </c>
      <c r="Y29" s="11">
        <v>9.7497040184667068</v>
      </c>
      <c r="Z29" s="11">
        <v>9.7844309225842547</v>
      </c>
      <c r="AA29" s="11">
        <v>9.801657156509691</v>
      </c>
      <c r="AB29" s="11">
        <v>9.7792328022392354</v>
      </c>
      <c r="AC29" s="11">
        <v>9.7544914222154002</v>
      </c>
      <c r="AD29" s="11">
        <v>9.7266218491055501</v>
      </c>
      <c r="AE29" s="11">
        <v>9.690641796446263</v>
      </c>
      <c r="AF29" s="11">
        <v>9.6564557875144867</v>
      </c>
      <c r="AG29" s="11">
        <v>9.6214628731043241</v>
      </c>
      <c r="AH29" s="11">
        <v>9.5816031416559522</v>
      </c>
      <c r="AI29" s="11">
        <v>9.5371257102237514</v>
      </c>
      <c r="AJ29" s="11">
        <v>9.4904944897004917</v>
      </c>
      <c r="AK29" s="11">
        <v>9.4415689067920301</v>
      </c>
      <c r="AL29" s="11">
        <v>9.3929625492008313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6.6769757472250566</v>
      </c>
      <c r="N30" s="11">
        <v>6.4563357243653776</v>
      </c>
      <c r="O30" s="11">
        <v>6.6930355687347056</v>
      </c>
      <c r="P30" s="11">
        <v>6.58091739286861</v>
      </c>
      <c r="Q30" s="11">
        <v>7.294965706414744</v>
      </c>
      <c r="R30" s="11">
        <v>6.5843523199046201</v>
      </c>
      <c r="S30" s="11">
        <v>7.098237639664446</v>
      </c>
      <c r="T30" s="11">
        <v>7.4357000542474205</v>
      </c>
      <c r="U30" s="11">
        <v>7.1016965974751569</v>
      </c>
      <c r="V30" s="11">
        <v>6.3633315830180184</v>
      </c>
      <c r="W30" s="11">
        <v>6.1647463303916563</v>
      </c>
      <c r="X30" s="11">
        <v>6.3935837268514684</v>
      </c>
      <c r="Y30" s="11">
        <v>6.4893363226567837</v>
      </c>
      <c r="Z30" s="11">
        <v>6.6064317650217665</v>
      </c>
      <c r="AA30" s="11">
        <v>6.684926930772229</v>
      </c>
      <c r="AB30" s="11">
        <v>6.7210771056952447</v>
      </c>
      <c r="AC30" s="11">
        <v>6.7506435207622237</v>
      </c>
      <c r="AD30" s="11">
        <v>6.7794522896998544</v>
      </c>
      <c r="AE30" s="11">
        <v>6.8039405904679899</v>
      </c>
      <c r="AF30" s="11">
        <v>6.821948635047475</v>
      </c>
      <c r="AG30" s="11">
        <v>6.8340969865405246</v>
      </c>
      <c r="AH30" s="11">
        <v>6.8406113242840085</v>
      </c>
      <c r="AI30" s="11">
        <v>6.8386281833691402</v>
      </c>
      <c r="AJ30" s="11">
        <v>6.8358288917154066</v>
      </c>
      <c r="AK30" s="11">
        <v>6.8545345886480735</v>
      </c>
      <c r="AL30" s="11">
        <v>6.7909423698692937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27.225842421942026</v>
      </c>
      <c r="N32" s="87">
        <f t="shared" si="10"/>
        <v>25.522913284813541</v>
      </c>
      <c r="O32" s="87">
        <f t="shared" si="10"/>
        <v>25.879572366199682</v>
      </c>
      <c r="P32" s="87">
        <f t="shared" si="10"/>
        <v>26.492198643616387</v>
      </c>
      <c r="Q32" s="87">
        <f t="shared" si="10"/>
        <v>28.425135203871498</v>
      </c>
      <c r="R32" s="87">
        <f t="shared" si="10"/>
        <v>26.920847571019245</v>
      </c>
      <c r="S32" s="87">
        <f t="shared" si="10"/>
        <v>28.102374026949928</v>
      </c>
      <c r="T32" s="87">
        <f t="shared" si="10"/>
        <v>27.773399233693095</v>
      </c>
      <c r="U32" s="87">
        <f t="shared" si="10"/>
        <v>27.804917263956085</v>
      </c>
      <c r="V32" s="87">
        <f t="shared" si="10"/>
        <v>27.301944318075151</v>
      </c>
      <c r="W32" s="87">
        <f t="shared" si="10"/>
        <v>25.424105025932807</v>
      </c>
      <c r="X32" s="87">
        <f t="shared" si="10"/>
        <v>24.962162380359523</v>
      </c>
      <c r="Y32" s="87">
        <f t="shared" si="10"/>
        <v>25.32711170918877</v>
      </c>
      <c r="Z32" s="87">
        <f t="shared" si="10"/>
        <v>25.689399415238803</v>
      </c>
      <c r="AA32" s="87">
        <f t="shared" si="10"/>
        <v>26.006793548718814</v>
      </c>
      <c r="AB32" s="87">
        <f t="shared" si="10"/>
        <v>26.270546647290836</v>
      </c>
      <c r="AC32" s="87">
        <f t="shared" si="10"/>
        <v>26.506917810051256</v>
      </c>
      <c r="AD32" s="87">
        <f t="shared" si="10"/>
        <v>26.721298449734853</v>
      </c>
      <c r="AE32" s="87">
        <f t="shared" ref="AE32" si="11">SUM(AE33:AE35)</f>
        <v>26.967200266145849</v>
      </c>
      <c r="AF32" s="87">
        <f t="shared" ref="AF32" si="12">SUM(AF33:AF35)</f>
        <v>27.209541085073695</v>
      </c>
      <c r="AG32" s="87">
        <f t="shared" ref="AG32" si="13">SUM(AG33:AG35)</f>
        <v>27.46020202460749</v>
      </c>
      <c r="AH32" s="87">
        <f t="shared" ref="AH32" si="14">SUM(AH33:AH35)</f>
        <v>27.706381308309478</v>
      </c>
      <c r="AI32" s="87">
        <f t="shared" ref="AI32" si="15">SUM(AI33:AI35)</f>
        <v>27.924527544033019</v>
      </c>
      <c r="AJ32" s="87">
        <f t="shared" ref="AJ32" si="16">SUM(AJ33:AJ35)</f>
        <v>28.14886898992188</v>
      </c>
      <c r="AK32" s="87">
        <f t="shared" ref="AK32" si="17">SUM(AK33:AK35)</f>
        <v>28.371230995136123</v>
      </c>
      <c r="AL32" s="87">
        <f t="shared" ref="AL32" si="18">SUM(AL33:AL35)</f>
        <v>28.574051143658696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19.975253053955502</v>
      </c>
      <c r="N33" s="11">
        <v>18.253748340256116</v>
      </c>
      <c r="O33" s="11">
        <v>19.552846535336545</v>
      </c>
      <c r="P33" s="11">
        <v>19.670506021073088</v>
      </c>
      <c r="Q33" s="11">
        <v>20.66148769162324</v>
      </c>
      <c r="R33" s="11">
        <v>20.555866211708402</v>
      </c>
      <c r="S33" s="11">
        <v>21.208888035534027</v>
      </c>
      <c r="T33" s="11">
        <v>20.578467490044229</v>
      </c>
      <c r="U33" s="11">
        <v>20.535836172165915</v>
      </c>
      <c r="V33" s="11">
        <v>20.148489137672129</v>
      </c>
      <c r="W33" s="11">
        <v>19.111948868349582</v>
      </c>
      <c r="X33" s="11">
        <v>19.028111663674135</v>
      </c>
      <c r="Y33" s="11">
        <v>19.245193436567405</v>
      </c>
      <c r="Z33" s="11">
        <v>19.473208774678962</v>
      </c>
      <c r="AA33" s="11">
        <v>19.681613696732729</v>
      </c>
      <c r="AB33" s="11">
        <v>19.870326893462252</v>
      </c>
      <c r="AC33" s="11">
        <v>20.031567855745998</v>
      </c>
      <c r="AD33" s="11">
        <v>20.174648005823176</v>
      </c>
      <c r="AE33" s="11">
        <v>20.347377250701275</v>
      </c>
      <c r="AF33" s="11">
        <v>20.517517468154008</v>
      </c>
      <c r="AG33" s="11">
        <v>20.692910583144769</v>
      </c>
      <c r="AH33" s="11">
        <v>20.864805433765444</v>
      </c>
      <c r="AI33" s="11">
        <v>21.008807468296286</v>
      </c>
      <c r="AJ33" s="11">
        <v>21.15682443801774</v>
      </c>
      <c r="AK33" s="11">
        <v>21.306846724473164</v>
      </c>
      <c r="AL33" s="11">
        <v>21.462205484423848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6.8997107554953185</v>
      </c>
      <c r="N34" s="11">
        <v>7.0168586726509439</v>
      </c>
      <c r="O34" s="11">
        <v>6.0937277444668911</v>
      </c>
      <c r="P34" s="11">
        <v>6.6284943164697854</v>
      </c>
      <c r="Q34" s="11">
        <v>7.5460885076497082</v>
      </c>
      <c r="R34" s="11">
        <v>6.1445991823375676</v>
      </c>
      <c r="S34" s="11">
        <v>6.7002124919611097</v>
      </c>
      <c r="T34" s="11">
        <v>6.9828074755954201</v>
      </c>
      <c r="U34" s="11">
        <v>7.0419226848505403</v>
      </c>
      <c r="V34" s="11">
        <v>6.9739214888778527</v>
      </c>
      <c r="W34" s="11">
        <v>6.0638231728044572</v>
      </c>
      <c r="X34" s="11">
        <v>5.7883215173737614</v>
      </c>
      <c r="Y34" s="11">
        <v>5.9335174758393636</v>
      </c>
      <c r="Z34" s="11">
        <v>6.0651764885385235</v>
      </c>
      <c r="AA34" s="11">
        <v>6.1721479501133274</v>
      </c>
      <c r="AB34" s="11">
        <v>6.2461800264692862</v>
      </c>
      <c r="AC34" s="11">
        <v>6.3201956353993234</v>
      </c>
      <c r="AD34" s="11">
        <v>6.3904618323014164</v>
      </c>
      <c r="AE34" s="11">
        <v>6.4623647397801287</v>
      </c>
      <c r="AF34" s="11">
        <v>6.5335548167291408</v>
      </c>
      <c r="AG34" s="11">
        <v>6.6074894367154373</v>
      </c>
      <c r="AH34" s="11">
        <v>6.6805412935335209</v>
      </c>
      <c r="AI34" s="11">
        <v>6.7532962297217232</v>
      </c>
      <c r="AJ34" s="11">
        <v>6.8287000270950893</v>
      </c>
      <c r="AK34" s="11">
        <v>6.899716974124301</v>
      </c>
      <c r="AL34" s="11">
        <v>6.9462431243600795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0.35087861249120827</v>
      </c>
      <c r="N35" s="11">
        <v>0.25230627190648042</v>
      </c>
      <c r="O35" s="11">
        <v>0.23299808639624214</v>
      </c>
      <c r="P35" s="11">
        <v>0.1931983060735146</v>
      </c>
      <c r="Q35" s="11">
        <v>0.21755900459854957</v>
      </c>
      <c r="R35" s="11">
        <v>0.22038217697327314</v>
      </c>
      <c r="S35" s="11">
        <v>0.19327349945478908</v>
      </c>
      <c r="T35" s="11">
        <v>0.21212426805344864</v>
      </c>
      <c r="U35" s="11">
        <v>0.22715840693963024</v>
      </c>
      <c r="V35" s="11">
        <v>0.17953369152516729</v>
      </c>
      <c r="W35" s="11">
        <v>0.24833298477876634</v>
      </c>
      <c r="X35" s="11">
        <v>0.14572919931162584</v>
      </c>
      <c r="Y35" s="11">
        <v>0.14840079678200191</v>
      </c>
      <c r="Z35" s="11">
        <v>0.15101415202131718</v>
      </c>
      <c r="AA35" s="11">
        <v>0.15303190187275922</v>
      </c>
      <c r="AB35" s="11">
        <v>0.15403972735929891</v>
      </c>
      <c r="AC35" s="11">
        <v>0.15515431890593742</v>
      </c>
      <c r="AD35" s="11">
        <v>0.15618861161026032</v>
      </c>
      <c r="AE35" s="11">
        <v>0.15745827566444759</v>
      </c>
      <c r="AF35" s="11">
        <v>0.1584688001905486</v>
      </c>
      <c r="AG35" s="11">
        <v>0.15980200474728382</v>
      </c>
      <c r="AH35" s="11">
        <v>0.16103458101051471</v>
      </c>
      <c r="AI35" s="11">
        <v>0.16242384601501081</v>
      </c>
      <c r="AJ35" s="11">
        <v>0.16334452480905284</v>
      </c>
      <c r="AK35" s="11">
        <v>0.16466729653865986</v>
      </c>
      <c r="AL35" s="11">
        <v>0.16560253487476762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24.349913718629544</v>
      </c>
      <c r="N37" s="87">
        <f t="shared" ref="N37:AL37" si="19">SUM(N38:N39)</f>
        <v>25.154191780076996</v>
      </c>
      <c r="O37" s="87">
        <f t="shared" si="19"/>
        <v>26.316059540088126</v>
      </c>
      <c r="P37" s="87">
        <f t="shared" si="19"/>
        <v>26.218867388717676</v>
      </c>
      <c r="Q37" s="87">
        <f t="shared" si="19"/>
        <v>26.362206990979853</v>
      </c>
      <c r="R37" s="87">
        <f t="shared" si="19"/>
        <v>25.846458298889818</v>
      </c>
      <c r="S37" s="87">
        <f t="shared" si="19"/>
        <v>28.183206115256297</v>
      </c>
      <c r="T37" s="87">
        <f t="shared" si="19"/>
        <v>27.665520130655505</v>
      </c>
      <c r="U37" s="87">
        <f t="shared" si="19"/>
        <v>25.655716122368791</v>
      </c>
      <c r="V37" s="87">
        <f t="shared" si="19"/>
        <v>25.368386567510175</v>
      </c>
      <c r="W37" s="87">
        <f t="shared" si="19"/>
        <v>25.42982749191065</v>
      </c>
      <c r="X37" s="87">
        <f t="shared" si="19"/>
        <v>25.352319596372528</v>
      </c>
      <c r="Y37" s="87">
        <f t="shared" si="19"/>
        <v>25.536042478523871</v>
      </c>
      <c r="Z37" s="87">
        <f t="shared" si="19"/>
        <v>25.79253919558662</v>
      </c>
      <c r="AA37" s="87">
        <f t="shared" si="19"/>
        <v>26.029464578218299</v>
      </c>
      <c r="AB37" s="87">
        <f t="shared" si="19"/>
        <v>26.18513256218576</v>
      </c>
      <c r="AC37" s="87">
        <f t="shared" si="19"/>
        <v>26.295174363691949</v>
      </c>
      <c r="AD37" s="87">
        <f t="shared" si="19"/>
        <v>26.375669348056036</v>
      </c>
      <c r="AE37" s="87">
        <f t="shared" si="19"/>
        <v>26.444895922960832</v>
      </c>
      <c r="AF37" s="87">
        <f t="shared" si="19"/>
        <v>26.505908675359318</v>
      </c>
      <c r="AG37" s="87">
        <f t="shared" si="19"/>
        <v>26.561202023245194</v>
      </c>
      <c r="AH37" s="87">
        <f t="shared" si="19"/>
        <v>26.603241278050852</v>
      </c>
      <c r="AI37" s="87">
        <f t="shared" si="19"/>
        <v>26.644610652996626</v>
      </c>
      <c r="AJ37" s="87">
        <f t="shared" si="19"/>
        <v>26.673157586953714</v>
      </c>
      <c r="AK37" s="87">
        <f t="shared" si="19"/>
        <v>26.701744889530708</v>
      </c>
      <c r="AL37" s="87">
        <f t="shared" si="19"/>
        <v>26.718898456849537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20.784733790590565</v>
      </c>
      <c r="N38" s="11">
        <v>21.710454781427231</v>
      </c>
      <c r="O38" s="11">
        <v>22.890251179771635</v>
      </c>
      <c r="P38" s="11">
        <v>22.719717994592315</v>
      </c>
      <c r="Q38" s="11">
        <v>22.844910984150541</v>
      </c>
      <c r="R38" s="11">
        <v>22.196667575155402</v>
      </c>
      <c r="S38" s="11">
        <v>24.503664602992931</v>
      </c>
      <c r="T38" s="11">
        <v>23.524848854812213</v>
      </c>
      <c r="U38" s="11">
        <v>21.473146447299829</v>
      </c>
      <c r="V38" s="11">
        <v>21.333163217789686</v>
      </c>
      <c r="W38" s="11">
        <v>21.284189198865409</v>
      </c>
      <c r="X38" s="11">
        <v>20.990424908621911</v>
      </c>
      <c r="Y38" s="11">
        <v>21.083153949427594</v>
      </c>
      <c r="Z38" s="11">
        <v>21.229453259319726</v>
      </c>
      <c r="AA38" s="11">
        <v>21.368824464270403</v>
      </c>
      <c r="AB38" s="11">
        <v>21.44319472996251</v>
      </c>
      <c r="AC38" s="11">
        <v>21.47769512256593</v>
      </c>
      <c r="AD38" s="11">
        <v>21.48355303258607</v>
      </c>
      <c r="AE38" s="11">
        <v>21.480710238141338</v>
      </c>
      <c r="AF38" s="11">
        <v>21.467204958859192</v>
      </c>
      <c r="AG38" s="11">
        <v>21.443300569643757</v>
      </c>
      <c r="AH38" s="11">
        <v>21.405242321058488</v>
      </c>
      <c r="AI38" s="11">
        <v>21.368820782312877</v>
      </c>
      <c r="AJ38" s="11">
        <v>21.317981507377919</v>
      </c>
      <c r="AK38" s="11">
        <v>21.268321770537725</v>
      </c>
      <c r="AL38" s="11">
        <v>21.209258899611775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3.5651799280389778</v>
      </c>
      <c r="N39" s="11">
        <v>3.4437369986497646</v>
      </c>
      <c r="O39" s="11">
        <v>3.4258083603164917</v>
      </c>
      <c r="P39" s="11">
        <v>3.4991493941253622</v>
      </c>
      <c r="Q39" s="11">
        <v>3.5172960068293135</v>
      </c>
      <c r="R39" s="11">
        <v>3.6497907237344158</v>
      </c>
      <c r="S39" s="11">
        <v>3.6795415122633668</v>
      </c>
      <c r="T39" s="11">
        <v>4.1406712758432924</v>
      </c>
      <c r="U39" s="11">
        <v>4.1825696750689616</v>
      </c>
      <c r="V39" s="11">
        <v>4.0352233497204892</v>
      </c>
      <c r="W39" s="11">
        <v>4.1456382930452413</v>
      </c>
      <c r="X39" s="11">
        <v>4.3618946877506177</v>
      </c>
      <c r="Y39" s="11">
        <v>4.4528885290962767</v>
      </c>
      <c r="Z39" s="11">
        <v>4.5630859362668961</v>
      </c>
      <c r="AA39" s="11">
        <v>4.6606401139478963</v>
      </c>
      <c r="AB39" s="11">
        <v>4.7419378322232504</v>
      </c>
      <c r="AC39" s="11">
        <v>4.817479241126021</v>
      </c>
      <c r="AD39" s="11">
        <v>4.8921163154699645</v>
      </c>
      <c r="AE39" s="11">
        <v>4.964185684819495</v>
      </c>
      <c r="AF39" s="11">
        <v>5.0387037165001267</v>
      </c>
      <c r="AG39" s="11">
        <v>5.1179014536014389</v>
      </c>
      <c r="AH39" s="11">
        <v>5.1979989569923637</v>
      </c>
      <c r="AI39" s="11">
        <v>5.2757898706837487</v>
      </c>
      <c r="AJ39" s="11">
        <v>5.355176079575795</v>
      </c>
      <c r="AK39" s="11">
        <v>5.4334231189929856</v>
      </c>
      <c r="AL39" s="11">
        <v>5.5096395572377626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15.922999129547696</v>
      </c>
      <c r="N41" s="87">
        <f t="shared" ref="N41" si="20">SUM(N42:N43)</f>
        <v>15.445628869151108</v>
      </c>
      <c r="O41" s="87">
        <f t="shared" ref="O41" si="21">SUM(O42:O43)</f>
        <v>15.317780786961318</v>
      </c>
      <c r="P41" s="87">
        <f t="shared" ref="P41" si="22">SUM(P42:P43)</f>
        <v>15.281725717411337</v>
      </c>
      <c r="Q41" s="87">
        <f t="shared" ref="Q41" si="23">SUM(Q42:Q43)</f>
        <v>16.138935632277089</v>
      </c>
      <c r="R41" s="87">
        <f t="shared" ref="R41" si="24">SUM(R42:R43)</f>
        <v>15.353547672596699</v>
      </c>
      <c r="S41" s="87">
        <f t="shared" ref="S41" si="25">SUM(S42:S43)</f>
        <v>16.010917592336941</v>
      </c>
      <c r="T41" s="87">
        <f t="shared" ref="T41" si="26">SUM(T42:T43)</f>
        <v>16.140138624061656</v>
      </c>
      <c r="U41" s="87">
        <f t="shared" ref="U41" si="27">SUM(U42:U43)</f>
        <v>16.309945956584841</v>
      </c>
      <c r="V41" s="87">
        <f t="shared" ref="V41" si="28">SUM(V42:V43)</f>
        <v>14.753538057538458</v>
      </c>
      <c r="W41" s="87">
        <f t="shared" ref="W41" si="29">SUM(W42:W43)</f>
        <v>13.239654092285418</v>
      </c>
      <c r="X41" s="87">
        <f t="shared" ref="X41" si="30">SUM(X42:X43)</f>
        <v>13.689885073735141</v>
      </c>
      <c r="Y41" s="87">
        <f t="shared" ref="Y41" si="31">SUM(Y42:Y43)</f>
        <v>13.644908571151028</v>
      </c>
      <c r="Z41" s="87">
        <f t="shared" ref="Z41" si="32">SUM(Z42:Z43)</f>
        <v>13.692798746105323</v>
      </c>
      <c r="AA41" s="87">
        <f t="shared" ref="AA41" si="33">SUM(AA42:AA43)</f>
        <v>13.724624446499043</v>
      </c>
      <c r="AB41" s="87">
        <f t="shared" ref="AB41" si="34">SUM(AB42:AB43)</f>
        <v>13.718192392520315</v>
      </c>
      <c r="AC41" s="87">
        <f t="shared" ref="AC41" si="35">SUM(AC42:AC43)</f>
        <v>13.708606511918621</v>
      </c>
      <c r="AD41" s="87">
        <f t="shared" ref="AD41" si="36">SUM(AD42:AD43)</f>
        <v>13.692252020906572</v>
      </c>
      <c r="AE41" s="87">
        <f t="shared" ref="AE41" si="37">SUM(AE42:AE43)</f>
        <v>13.672057682605708</v>
      </c>
      <c r="AF41" s="87">
        <f t="shared" ref="AF41" si="38">SUM(AF42:AF43)</f>
        <v>13.652785089634746</v>
      </c>
      <c r="AG41" s="87">
        <f t="shared" ref="AG41" si="39">SUM(AG42:AG43)</f>
        <v>13.646129666762601</v>
      </c>
      <c r="AH41" s="87">
        <f t="shared" ref="AH41" si="40">SUM(AH42:AH43)</f>
        <v>13.641867208328506</v>
      </c>
      <c r="AI41" s="87">
        <f t="shared" ref="AI41" si="41">SUM(AI42:AI43)</f>
        <v>13.63490060046875</v>
      </c>
      <c r="AJ41" s="87">
        <f t="shared" ref="AJ41" si="42">SUM(AJ42:AJ43)</f>
        <v>13.642444208882541</v>
      </c>
      <c r="AK41" s="87">
        <f t="shared" ref="AK41" si="43">SUM(AK42:AK43)</f>
        <v>13.654087693897965</v>
      </c>
      <c r="AL41" s="87">
        <f t="shared" ref="AL41" si="44">SUM(AL42:AL43)</f>
        <v>13.674917092245753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7.4105968009938454</v>
      </c>
      <c r="N42" s="11">
        <v>6.99025806503706</v>
      </c>
      <c r="O42" s="11">
        <v>7.3455313121194923</v>
      </c>
      <c r="P42" s="11">
        <v>7.370990225903733</v>
      </c>
      <c r="Q42" s="11">
        <v>7.7093733383739531</v>
      </c>
      <c r="R42" s="11">
        <v>7.4156682981051523</v>
      </c>
      <c r="S42" s="11">
        <v>7.4361535260535776</v>
      </c>
      <c r="T42" s="11">
        <v>7.6277337482732115</v>
      </c>
      <c r="U42" s="11">
        <v>7.4430627075153142</v>
      </c>
      <c r="V42" s="11">
        <v>6.6873547046187198</v>
      </c>
      <c r="W42" s="11">
        <v>5.9257653355571209</v>
      </c>
      <c r="X42" s="11">
        <v>6.3113626544178345</v>
      </c>
      <c r="Y42" s="11">
        <v>6.2921615598041543</v>
      </c>
      <c r="Z42" s="11">
        <v>6.2998085255286398</v>
      </c>
      <c r="AA42" s="11">
        <v>6.2935006903573898</v>
      </c>
      <c r="AB42" s="11">
        <v>6.270178541995346</v>
      </c>
      <c r="AC42" s="11">
        <v>6.2433192847883197</v>
      </c>
      <c r="AD42" s="11">
        <v>6.2156633250821036</v>
      </c>
      <c r="AE42" s="11">
        <v>6.1801516736064448</v>
      </c>
      <c r="AF42" s="11">
        <v>6.1439309488596452</v>
      </c>
      <c r="AG42" s="11">
        <v>6.1114613713289607</v>
      </c>
      <c r="AH42" s="11">
        <v>6.080062644304177</v>
      </c>
      <c r="AI42" s="11">
        <v>6.0484042806623881</v>
      </c>
      <c r="AJ42" s="11">
        <v>6.0283384432983729</v>
      </c>
      <c r="AK42" s="11">
        <v>6.0136467878304245</v>
      </c>
      <c r="AL42" s="11">
        <v>6.0078159904499806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8.5124023285538506</v>
      </c>
      <c r="N43" s="11">
        <v>8.4553708041140467</v>
      </c>
      <c r="O43" s="11">
        <v>7.972249474841826</v>
      </c>
      <c r="P43" s="11">
        <v>7.9107354915076051</v>
      </c>
      <c r="Q43" s="11">
        <v>8.4295622939031354</v>
      </c>
      <c r="R43" s="11">
        <v>7.9378793744915468</v>
      </c>
      <c r="S43" s="11">
        <v>8.5747640662833629</v>
      </c>
      <c r="T43" s="11">
        <v>8.5124048757884463</v>
      </c>
      <c r="U43" s="11">
        <v>8.8668832490695255</v>
      </c>
      <c r="V43" s="11">
        <v>8.0661833529197384</v>
      </c>
      <c r="W43" s="11">
        <v>7.3138887567282973</v>
      </c>
      <c r="X43" s="11">
        <v>7.3785224193173056</v>
      </c>
      <c r="Y43" s="11">
        <v>7.3527470113468736</v>
      </c>
      <c r="Z43" s="11">
        <v>7.3929902205766833</v>
      </c>
      <c r="AA43" s="11">
        <v>7.4311237561416537</v>
      </c>
      <c r="AB43" s="11">
        <v>7.4480138505249691</v>
      </c>
      <c r="AC43" s="11">
        <v>7.4652872271303021</v>
      </c>
      <c r="AD43" s="11">
        <v>7.4765886958244678</v>
      </c>
      <c r="AE43" s="11">
        <v>7.4919060089992628</v>
      </c>
      <c r="AF43" s="11">
        <v>7.5088541407751004</v>
      </c>
      <c r="AG43" s="11">
        <v>7.534668295433641</v>
      </c>
      <c r="AH43" s="11">
        <v>7.5618045640243299</v>
      </c>
      <c r="AI43" s="11">
        <v>7.5864963198063622</v>
      </c>
      <c r="AJ43" s="11">
        <v>7.6141057655841671</v>
      </c>
      <c r="AK43" s="11">
        <v>7.6404409060675409</v>
      </c>
      <c r="AL43" s="11">
        <v>7.6671011017957733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35.808507783713623</v>
      </c>
      <c r="N45" s="87">
        <f t="shared" ref="N45" si="45">SUM(N46:N47)</f>
        <v>33.297018590195925</v>
      </c>
      <c r="O45" s="87">
        <f t="shared" ref="O45" si="46">SUM(O46:O47)</f>
        <v>34.075304469088842</v>
      </c>
      <c r="P45" s="87">
        <f t="shared" ref="P45" si="47">SUM(P46:P47)</f>
        <v>33.103738070287534</v>
      </c>
      <c r="Q45" s="87">
        <f t="shared" ref="Q45" si="48">SUM(Q46:Q47)</f>
        <v>36.384283701444232</v>
      </c>
      <c r="R45" s="87">
        <f t="shared" ref="R45" si="49">SUM(R46:R47)</f>
        <v>33.67058257685656</v>
      </c>
      <c r="S45" s="87">
        <f t="shared" ref="S45" si="50">SUM(S46:S47)</f>
        <v>34.971777514747124</v>
      </c>
      <c r="T45" s="87">
        <f t="shared" ref="T45" si="51">SUM(T46:T47)</f>
        <v>36.441103776221794</v>
      </c>
      <c r="U45" s="87">
        <f t="shared" ref="U45" si="52">SUM(U46:U47)</f>
        <v>36.075971922479802</v>
      </c>
      <c r="V45" s="87">
        <f t="shared" ref="V45" si="53">SUM(V46:V47)</f>
        <v>34.330243625073777</v>
      </c>
      <c r="W45" s="87">
        <f t="shared" ref="W45" si="54">SUM(W46:W47)</f>
        <v>31.927788185199109</v>
      </c>
      <c r="X45" s="87">
        <f t="shared" ref="X45" si="55">SUM(X46:X47)</f>
        <v>32.773000247223486</v>
      </c>
      <c r="Y45" s="87">
        <f t="shared" ref="Y45" si="56">SUM(Y46:Y47)</f>
        <v>33.193970205139266</v>
      </c>
      <c r="Z45" s="87">
        <f t="shared" ref="Z45" si="57">SUM(Z46:Z47)</f>
        <v>33.792532801660556</v>
      </c>
      <c r="AA45" s="87">
        <f t="shared" ref="AA45" si="58">SUM(AA46:AA47)</f>
        <v>34.158129202126773</v>
      </c>
      <c r="AB45" s="87">
        <f t="shared" ref="AB45" si="59">SUM(AB46:AB47)</f>
        <v>34.307076173831959</v>
      </c>
      <c r="AC45" s="87">
        <f t="shared" ref="AC45" si="60">SUM(AC46:AC47)</f>
        <v>34.423921709252063</v>
      </c>
      <c r="AD45" s="87">
        <f t="shared" ref="AD45" si="61">SUM(AD46:AD47)</f>
        <v>34.497864233968372</v>
      </c>
      <c r="AE45" s="87">
        <f t="shared" ref="AE45" si="62">SUM(AE46:AE47)</f>
        <v>34.532324908935884</v>
      </c>
      <c r="AF45" s="87">
        <f t="shared" ref="AF45" si="63">SUM(AF46:AF47)</f>
        <v>34.554380750727816</v>
      </c>
      <c r="AG45" s="87">
        <f t="shared" ref="AG45" si="64">SUM(AG46:AG47)</f>
        <v>34.610394549887104</v>
      </c>
      <c r="AH45" s="87">
        <f t="shared" ref="AH45" si="65">SUM(AH46:AH47)</f>
        <v>34.636547848617305</v>
      </c>
      <c r="AI45" s="87">
        <f t="shared" ref="AI45" si="66">SUM(AI46:AI47)</f>
        <v>34.632993186376588</v>
      </c>
      <c r="AJ45" s="87">
        <f t="shared" ref="AJ45" si="67">SUM(AJ46:AJ47)</f>
        <v>34.624984941995073</v>
      </c>
      <c r="AK45" s="87">
        <f t="shared" ref="AK45" si="68">SUM(AK46:AK47)</f>
        <v>34.631324035707792</v>
      </c>
      <c r="AL45" s="87">
        <f t="shared" ref="AL45" si="69">SUM(AL46:AL47)</f>
        <v>34.618403191332128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5.2831493029464243</v>
      </c>
      <c r="N46" s="11">
        <v>5.1000098874255233</v>
      </c>
      <c r="O46" s="11">
        <v>5.2173663726297903</v>
      </c>
      <c r="P46" s="11">
        <v>4.7832468141734488</v>
      </c>
      <c r="Q46" s="11">
        <v>5.6960112111743548</v>
      </c>
      <c r="R46" s="11">
        <v>5.4775112857963064</v>
      </c>
      <c r="S46" s="11">
        <v>5.5609211137449135</v>
      </c>
      <c r="T46" s="11">
        <v>5.677799542891357</v>
      </c>
      <c r="U46" s="11">
        <v>5.2621716443028808</v>
      </c>
      <c r="V46" s="11">
        <v>4.7029102896062192</v>
      </c>
      <c r="W46" s="11">
        <v>4.1784584550792028</v>
      </c>
      <c r="X46" s="11">
        <v>7.5043918683992414</v>
      </c>
      <c r="Y46" s="11">
        <v>7.6672469173448965</v>
      </c>
      <c r="Z46" s="11">
        <v>7.8381586625767294</v>
      </c>
      <c r="AA46" s="11">
        <v>7.9846313369471602</v>
      </c>
      <c r="AB46" s="11">
        <v>8.1146249281303611</v>
      </c>
      <c r="AC46" s="11">
        <v>8.266646606767452</v>
      </c>
      <c r="AD46" s="11">
        <v>8.4244632000640554</v>
      </c>
      <c r="AE46" s="11">
        <v>8.5588271939665734</v>
      </c>
      <c r="AF46" s="11">
        <v>8.6964050558573902</v>
      </c>
      <c r="AG46" s="11">
        <v>8.8435925305800893</v>
      </c>
      <c r="AH46" s="11">
        <v>8.9791605972862119</v>
      </c>
      <c r="AI46" s="11">
        <v>9.0985592934632518</v>
      </c>
      <c r="AJ46" s="11">
        <v>9.2198690388628215</v>
      </c>
      <c r="AK46" s="11">
        <v>9.3448668380260411</v>
      </c>
      <c r="AL46" s="11">
        <v>9.46685172553976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30.525358480767196</v>
      </c>
      <c r="N47" s="11">
        <v>28.1970087027704</v>
      </c>
      <c r="O47" s="11">
        <v>28.857938096459051</v>
      </c>
      <c r="P47" s="11">
        <v>28.320491256114082</v>
      </c>
      <c r="Q47" s="11">
        <v>30.688272490269881</v>
      </c>
      <c r="R47" s="11">
        <v>28.193071291060253</v>
      </c>
      <c r="S47" s="11">
        <v>29.410856401002214</v>
      </c>
      <c r="T47" s="11">
        <v>30.763304233330441</v>
      </c>
      <c r="U47" s="11">
        <v>30.81380027817692</v>
      </c>
      <c r="V47" s="11">
        <v>29.627333335467554</v>
      </c>
      <c r="W47" s="11">
        <v>27.749329730119907</v>
      </c>
      <c r="X47" s="11">
        <v>25.268608378824243</v>
      </c>
      <c r="Y47" s="11">
        <v>25.526723287794368</v>
      </c>
      <c r="Z47" s="11">
        <v>25.954374139083829</v>
      </c>
      <c r="AA47" s="11">
        <v>26.173497865179609</v>
      </c>
      <c r="AB47" s="11">
        <v>26.192451245701601</v>
      </c>
      <c r="AC47" s="11">
        <v>26.157275102484611</v>
      </c>
      <c r="AD47" s="11">
        <v>26.073401033904315</v>
      </c>
      <c r="AE47" s="11">
        <v>25.973497714969312</v>
      </c>
      <c r="AF47" s="11">
        <v>25.857975694870422</v>
      </c>
      <c r="AG47" s="11">
        <v>25.766802019307015</v>
      </c>
      <c r="AH47" s="11">
        <v>25.657387251331095</v>
      </c>
      <c r="AI47" s="11">
        <v>25.534433892913338</v>
      </c>
      <c r="AJ47" s="11">
        <v>25.405115903132252</v>
      </c>
      <c r="AK47" s="11">
        <v>25.286457197681749</v>
      </c>
      <c r="AL47" s="11">
        <v>25.151551465792366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258.08100000000013</v>
      </c>
      <c r="N49" s="87">
        <f t="shared" si="70"/>
        <v>257.19900000000007</v>
      </c>
      <c r="O49" s="87">
        <f t="shared" si="70"/>
        <v>257.5100000000001</v>
      </c>
      <c r="P49" s="87">
        <f t="shared" si="70"/>
        <v>258.57800000000003</v>
      </c>
      <c r="Q49" s="87">
        <f t="shared" si="70"/>
        <v>275.0230000000002</v>
      </c>
      <c r="R49" s="87">
        <f t="shared" si="70"/>
        <v>264.32099999999991</v>
      </c>
      <c r="S49" s="87">
        <f t="shared" si="70"/>
        <v>276.73200000000008</v>
      </c>
      <c r="T49" s="87">
        <f t="shared" si="70"/>
        <v>281.40599999999989</v>
      </c>
      <c r="U49" s="87">
        <f t="shared" si="70"/>
        <v>278.77800000000019</v>
      </c>
      <c r="V49" s="87">
        <f t="shared" si="70"/>
        <v>273.72000000000003</v>
      </c>
      <c r="W49" s="87">
        <f t="shared" si="70"/>
        <v>269.07099999999986</v>
      </c>
      <c r="X49" s="87">
        <f t="shared" si="70"/>
        <v>269.50199999999995</v>
      </c>
      <c r="Y49" s="87">
        <f t="shared" si="70"/>
        <v>272.67399999999998</v>
      </c>
      <c r="Z49" s="87">
        <f t="shared" si="70"/>
        <v>276.44400000000013</v>
      </c>
      <c r="AA49" s="87">
        <f t="shared" si="70"/>
        <v>279.55400000000003</v>
      </c>
      <c r="AB49" s="87">
        <f t="shared" si="70"/>
        <v>281.69299999999981</v>
      </c>
      <c r="AC49" s="87">
        <f t="shared" si="70"/>
        <v>283.63200000000001</v>
      </c>
      <c r="AD49" s="87">
        <f t="shared" si="70"/>
        <v>285.44500000000005</v>
      </c>
      <c r="AE49" s="87">
        <f t="shared" ref="AE49:AL49" si="71">SUM(AE5,AE9,AE15,AE22,AE26,AE32,AE37,AE41,AE45)</f>
        <v>287.21799999999985</v>
      </c>
      <c r="AF49" s="87">
        <f t="shared" si="71"/>
        <v>288.96600000000007</v>
      </c>
      <c r="AG49" s="87">
        <f t="shared" si="71"/>
        <v>290.81399999999996</v>
      </c>
      <c r="AH49" s="87">
        <f t="shared" si="71"/>
        <v>292.63299999999998</v>
      </c>
      <c r="AI49" s="87">
        <f t="shared" si="71"/>
        <v>294.44099999999997</v>
      </c>
      <c r="AJ49" s="87">
        <f t="shared" si="71"/>
        <v>296.26699999999994</v>
      </c>
      <c r="AK49" s="87">
        <f t="shared" si="71"/>
        <v>298.06400000000008</v>
      </c>
      <c r="AL49" s="87">
        <f t="shared" si="71"/>
        <v>299.84500000000003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8.5030160300542709E-2</v>
      </c>
      <c r="N52" s="337">
        <f t="shared" si="73"/>
        <v>9.5424026740793755E-2</v>
      </c>
      <c r="O52" s="337">
        <f t="shared" si="73"/>
        <v>9.3613466677195112E-2</v>
      </c>
      <c r="P52" s="337">
        <f t="shared" si="73"/>
        <v>9.709982912541279E-2</v>
      </c>
      <c r="Q52" s="337">
        <f t="shared" si="73"/>
        <v>0.10144739359092315</v>
      </c>
      <c r="R52" s="337">
        <f t="shared" si="73"/>
        <v>9.9231403506382154E-2</v>
      </c>
      <c r="S52" s="337">
        <f t="shared" si="73"/>
        <v>9.9949384426472151E-2</v>
      </c>
      <c r="T52" s="337">
        <f t="shared" si="73"/>
        <v>0.10710730120804202</v>
      </c>
      <c r="U52" s="337">
        <f t="shared" si="73"/>
        <v>0.10770066988205428</v>
      </c>
      <c r="V52" s="337">
        <f t="shared" si="73"/>
        <v>0.11122462192186804</v>
      </c>
      <c r="W52" s="337">
        <f t="shared" si="73"/>
        <v>0.11590985202688932</v>
      </c>
      <c r="X52" s="337">
        <f t="shared" si="73"/>
        <v>0.10527815825350843</v>
      </c>
      <c r="Y52" s="337">
        <f t="shared" si="73"/>
        <v>0.10606919601740834</v>
      </c>
      <c r="Z52" s="337">
        <f t="shared" si="73"/>
        <v>0.10690127740430032</v>
      </c>
      <c r="AA52" s="337">
        <f t="shared" si="73"/>
        <v>0.10769470962827216</v>
      </c>
      <c r="AB52" s="337">
        <f t="shared" si="73"/>
        <v>0.10840437986606594</v>
      </c>
      <c r="AC52" s="337">
        <f t="shared" si="73"/>
        <v>0.10906159774156061</v>
      </c>
      <c r="AD52" s="337">
        <f t="shared" si="73"/>
        <v>0.10967905975882714</v>
      </c>
      <c r="AE52" s="337">
        <f t="shared" ref="AE52:AL52" si="74">AE5/AE$49</f>
        <v>0.11035656583404194</v>
      </c>
      <c r="AF52" s="337">
        <f t="shared" si="74"/>
        <v>0.11103436902022092</v>
      </c>
      <c r="AG52" s="337">
        <f t="shared" si="74"/>
        <v>0.11171109632804271</v>
      </c>
      <c r="AH52" s="337">
        <f t="shared" si="74"/>
        <v>0.11238767991674795</v>
      </c>
      <c r="AI52" s="337">
        <f t="shared" si="74"/>
        <v>0.11302300624725338</v>
      </c>
      <c r="AJ52" s="337">
        <f t="shared" si="74"/>
        <v>0.11370916284690785</v>
      </c>
      <c r="AK52" s="337">
        <f t="shared" si="74"/>
        <v>0.11434343046877847</v>
      </c>
      <c r="AL52" s="337">
        <f t="shared" si="74"/>
        <v>0.11443603627037453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4.955351088163823E-2</v>
      </c>
      <c r="N53" s="336">
        <f t="shared" si="75"/>
        <v>5.5239892336475506E-2</v>
      </c>
      <c r="O53" s="336">
        <f t="shared" si="75"/>
        <v>5.6152867811236171E-2</v>
      </c>
      <c r="P53" s="336">
        <f t="shared" si="75"/>
        <v>5.7447622052417074E-2</v>
      </c>
      <c r="Q53" s="336">
        <f t="shared" si="75"/>
        <v>5.4312442025925799E-2</v>
      </c>
      <c r="R53" s="336">
        <f t="shared" si="75"/>
        <v>5.7732462816702218E-2</v>
      </c>
      <c r="S53" s="336">
        <f t="shared" si="75"/>
        <v>6.03974015143382E-2</v>
      </c>
      <c r="T53" s="336">
        <f t="shared" si="75"/>
        <v>6.2281289271868379E-2</v>
      </c>
      <c r="U53" s="336">
        <f t="shared" si="75"/>
        <v>6.2886589160163056E-2</v>
      </c>
      <c r="V53" s="336">
        <f t="shared" si="75"/>
        <v>6.6175036071407067E-2</v>
      </c>
      <c r="W53" s="336">
        <f t="shared" si="75"/>
        <v>6.9839951156267718E-2</v>
      </c>
      <c r="X53" s="336">
        <f t="shared" si="75"/>
        <v>6.0596761666051102E-2</v>
      </c>
      <c r="Y53" s="336">
        <f t="shared" si="75"/>
        <v>6.0697977219248578E-2</v>
      </c>
      <c r="Z53" s="336">
        <f t="shared" si="75"/>
        <v>6.0768845425220139E-2</v>
      </c>
      <c r="AA53" s="336">
        <f t="shared" si="75"/>
        <v>6.0924516977247753E-2</v>
      </c>
      <c r="AB53" s="336">
        <f t="shared" si="75"/>
        <v>6.114455394388936E-2</v>
      </c>
      <c r="AC53" s="336">
        <f t="shared" si="75"/>
        <v>6.1337114372073967E-2</v>
      </c>
      <c r="AD53" s="336">
        <f t="shared" si="75"/>
        <v>6.1526499759933302E-2</v>
      </c>
      <c r="AE53" s="336">
        <f t="shared" ref="AE53:AL53" si="76">AE6/AE$49</f>
        <v>6.1719705684601923E-2</v>
      </c>
      <c r="AF53" s="336">
        <f t="shared" si="76"/>
        <v>6.1924131247179534E-2</v>
      </c>
      <c r="AG53" s="336">
        <f t="shared" si="76"/>
        <v>6.2136204355839789E-2</v>
      </c>
      <c r="AH53" s="336">
        <f t="shared" si="76"/>
        <v>6.236440188980466E-2</v>
      </c>
      <c r="AI53" s="336">
        <f t="shared" si="76"/>
        <v>6.260173608887605E-2</v>
      </c>
      <c r="AJ53" s="336">
        <f t="shared" si="76"/>
        <v>6.2891172803385575E-2</v>
      </c>
      <c r="AK53" s="336">
        <f t="shared" si="76"/>
        <v>6.308645042415259E-2</v>
      </c>
      <c r="AL53" s="336">
        <f t="shared" si="76"/>
        <v>6.3212029350872667E-2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3.5476649418904493E-2</v>
      </c>
      <c r="N54" s="336">
        <f t="shared" si="77"/>
        <v>4.0184134404318256E-2</v>
      </c>
      <c r="O54" s="336">
        <f t="shared" si="77"/>
        <v>3.7460598865958934E-2</v>
      </c>
      <c r="P54" s="336">
        <f t="shared" si="77"/>
        <v>3.9652207072995715E-2</v>
      </c>
      <c r="Q54" s="336">
        <f t="shared" si="77"/>
        <v>4.7134951564997363E-2</v>
      </c>
      <c r="R54" s="336">
        <f t="shared" si="77"/>
        <v>4.1498940689679929E-2</v>
      </c>
      <c r="S54" s="336">
        <f t="shared" si="77"/>
        <v>3.9551982912133944E-2</v>
      </c>
      <c r="T54" s="336">
        <f t="shared" si="77"/>
        <v>4.4826011936173644E-2</v>
      </c>
      <c r="U54" s="336">
        <f t="shared" si="77"/>
        <v>4.4814080721891206E-2</v>
      </c>
      <c r="V54" s="336">
        <f t="shared" si="77"/>
        <v>4.5049585850460976E-2</v>
      </c>
      <c r="W54" s="336">
        <f t="shared" si="77"/>
        <v>4.6069900870621593E-2</v>
      </c>
      <c r="X54" s="336">
        <f t="shared" si="77"/>
        <v>4.4681396587457324E-2</v>
      </c>
      <c r="Y54" s="336">
        <f t="shared" si="77"/>
        <v>4.5371218798159772E-2</v>
      </c>
      <c r="Z54" s="336">
        <f t="shared" si="77"/>
        <v>4.613243197908018E-2</v>
      </c>
      <c r="AA54" s="336">
        <f t="shared" si="77"/>
        <v>4.677019265102441E-2</v>
      </c>
      <c r="AB54" s="336">
        <f t="shared" si="77"/>
        <v>4.7259825922176577E-2</v>
      </c>
      <c r="AC54" s="336">
        <f t="shared" si="77"/>
        <v>4.7724483369486655E-2</v>
      </c>
      <c r="AD54" s="336">
        <f t="shared" si="77"/>
        <v>4.8152559998893826E-2</v>
      </c>
      <c r="AE54" s="336">
        <f t="shared" ref="AE54:AL54" si="78">AE7/AE$49</f>
        <v>4.8636860149440013E-2</v>
      </c>
      <c r="AF54" s="336">
        <f t="shared" si="78"/>
        <v>4.9110237773041389E-2</v>
      </c>
      <c r="AG54" s="336">
        <f t="shared" si="78"/>
        <v>4.9574891972202925E-2</v>
      </c>
      <c r="AH54" s="336">
        <f t="shared" si="78"/>
        <v>5.0023278026943285E-2</v>
      </c>
      <c r="AI54" s="336">
        <f t="shared" si="78"/>
        <v>5.0421270158377315E-2</v>
      </c>
      <c r="AJ54" s="336">
        <f t="shared" si="78"/>
        <v>5.0817990043522283E-2</v>
      </c>
      <c r="AK54" s="336">
        <f t="shared" si="78"/>
        <v>5.1256980044625859E-2</v>
      </c>
      <c r="AL54" s="336">
        <f t="shared" si="78"/>
        <v>5.1224006919501873E-2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0.1779282198732654</v>
      </c>
      <c r="N56" s="337">
        <f t="shared" si="79"/>
        <v>0.17972055971009304</v>
      </c>
      <c r="O56" s="337">
        <f t="shared" si="79"/>
        <v>0.17939061602713272</v>
      </c>
      <c r="P56" s="337">
        <f t="shared" si="79"/>
        <v>0.17984810046561236</v>
      </c>
      <c r="Q56" s="337">
        <f t="shared" si="79"/>
        <v>0.17497052846876671</v>
      </c>
      <c r="R56" s="337">
        <f t="shared" si="79"/>
        <v>0.18168947635747867</v>
      </c>
      <c r="S56" s="337">
        <f t="shared" si="79"/>
        <v>0.18466340479293777</v>
      </c>
      <c r="T56" s="337">
        <f t="shared" si="79"/>
        <v>0.17953396353715217</v>
      </c>
      <c r="U56" s="337">
        <f t="shared" si="79"/>
        <v>0.18663491070674496</v>
      </c>
      <c r="V56" s="337">
        <f t="shared" si="79"/>
        <v>0.19372698041849237</v>
      </c>
      <c r="W56" s="337">
        <f t="shared" si="79"/>
        <v>0.20346313358403997</v>
      </c>
      <c r="X56" s="337">
        <f t="shared" si="79"/>
        <v>0.20731857834603165</v>
      </c>
      <c r="Y56" s="337">
        <f t="shared" si="79"/>
        <v>0.20823965473156228</v>
      </c>
      <c r="Z56" s="337">
        <f t="shared" si="79"/>
        <v>0.20885460211605605</v>
      </c>
      <c r="AA56" s="337">
        <f t="shared" si="79"/>
        <v>0.20980544840940535</v>
      </c>
      <c r="AB56" s="337">
        <f t="shared" si="79"/>
        <v>0.21098329819971878</v>
      </c>
      <c r="AC56" s="337">
        <f t="shared" si="79"/>
        <v>0.21219608159519585</v>
      </c>
      <c r="AD56" s="337">
        <f t="shared" si="79"/>
        <v>0.21343386188824451</v>
      </c>
      <c r="AE56" s="337">
        <f t="shared" ref="AE56:AL56" si="80">AE9/AE$49</f>
        <v>0.21473489477386024</v>
      </c>
      <c r="AF56" s="337">
        <f t="shared" si="80"/>
        <v>0.21606158650592455</v>
      </c>
      <c r="AG56" s="337">
        <f t="shared" si="80"/>
        <v>0.21737017127136099</v>
      </c>
      <c r="AH56" s="337">
        <f t="shared" si="80"/>
        <v>0.21866521129656588</v>
      </c>
      <c r="AI56" s="337">
        <f t="shared" si="80"/>
        <v>0.22002476575159574</v>
      </c>
      <c r="AJ56" s="337">
        <f t="shared" si="80"/>
        <v>0.2214635810031815</v>
      </c>
      <c r="AK56" s="337">
        <f t="shared" si="80"/>
        <v>0.22284517128394318</v>
      </c>
      <c r="AL56" s="337">
        <f t="shared" si="80"/>
        <v>0.22416148058123395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4.1160280923295205E-2</v>
      </c>
      <c r="N57" s="336">
        <f t="shared" si="81"/>
        <v>4.1948584686074861E-2</v>
      </c>
      <c r="O57" s="336">
        <f t="shared" si="81"/>
        <v>4.1355861445130905E-2</v>
      </c>
      <c r="P57" s="336">
        <f t="shared" si="81"/>
        <v>3.9948476494491035E-2</v>
      </c>
      <c r="Q57" s="336">
        <f t="shared" si="81"/>
        <v>4.1228130683747713E-2</v>
      </c>
      <c r="R57" s="336">
        <f t="shared" si="81"/>
        <v>4.4185187190129462E-2</v>
      </c>
      <c r="S57" s="336">
        <f t="shared" si="81"/>
        <v>4.4941832683097274E-2</v>
      </c>
      <c r="T57" s="336">
        <f t="shared" si="81"/>
        <v>4.3264885179660047E-2</v>
      </c>
      <c r="U57" s="336">
        <f t="shared" si="81"/>
        <v>4.6861539723249156E-2</v>
      </c>
      <c r="V57" s="336">
        <f t="shared" si="81"/>
        <v>4.7497609458256797E-2</v>
      </c>
      <c r="W57" s="336">
        <f t="shared" si="81"/>
        <v>5.0012406194616249E-2</v>
      </c>
      <c r="X57" s="336">
        <f t="shared" si="81"/>
        <v>5.8155088307899006E-2</v>
      </c>
      <c r="Y57" s="336">
        <f t="shared" si="81"/>
        <v>5.8644272318231522E-2</v>
      </c>
      <c r="Z57" s="336">
        <f t="shared" si="81"/>
        <v>5.9064754432130342E-2</v>
      </c>
      <c r="AA57" s="336">
        <f t="shared" si="81"/>
        <v>5.9548890554676076E-2</v>
      </c>
      <c r="AB57" s="336">
        <f t="shared" si="81"/>
        <v>6.0078992331677586E-2</v>
      </c>
      <c r="AC57" s="336">
        <f t="shared" si="81"/>
        <v>6.0612223035985777E-2</v>
      </c>
      <c r="AD57" s="336">
        <f t="shared" si="81"/>
        <v>6.1159278033642295E-2</v>
      </c>
      <c r="AE57" s="336">
        <f t="shared" ref="AE57:AL57" si="82">AE10/AE$49</f>
        <v>6.1712025041297386E-2</v>
      </c>
      <c r="AF57" s="336">
        <f t="shared" si="82"/>
        <v>6.2274307516712257E-2</v>
      </c>
      <c r="AG57" s="336">
        <f t="shared" si="82"/>
        <v>6.2846229182853708E-2</v>
      </c>
      <c r="AH57" s="336">
        <f t="shared" si="82"/>
        <v>6.3414806411361282E-2</v>
      </c>
      <c r="AI57" s="336">
        <f t="shared" si="82"/>
        <v>6.3999987668971497E-2</v>
      </c>
      <c r="AJ57" s="336">
        <f t="shared" si="82"/>
        <v>6.4589838686970935E-2</v>
      </c>
      <c r="AK57" s="336">
        <f t="shared" si="82"/>
        <v>6.5155545381978611E-2</v>
      </c>
      <c r="AL57" s="336">
        <f t="shared" si="82"/>
        <v>6.5728490928673292E-2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Cornwall and the Isles of Scilly</v>
      </c>
      <c r="L58" s="232" t="str">
        <f>'Occ T3'!A13</f>
        <v>22 Health professionals</v>
      </c>
      <c r="M58" s="336">
        <f t="shared" ref="M58:AD58" si="83">M11/M$49</f>
        <v>3.6073514287203456E-2</v>
      </c>
      <c r="N58" s="336">
        <f t="shared" si="83"/>
        <v>3.8332492733165531E-2</v>
      </c>
      <c r="O58" s="336">
        <f t="shared" si="83"/>
        <v>4.0461474724122926E-2</v>
      </c>
      <c r="P58" s="336">
        <f t="shared" si="83"/>
        <v>4.260144122048324E-2</v>
      </c>
      <c r="Q58" s="336">
        <f t="shared" si="83"/>
        <v>4.1051941507213981E-2</v>
      </c>
      <c r="R58" s="336">
        <f t="shared" si="83"/>
        <v>4.2109532999370168E-2</v>
      </c>
      <c r="S58" s="336">
        <f t="shared" si="83"/>
        <v>4.2009023325618421E-2</v>
      </c>
      <c r="T58" s="336">
        <f t="shared" si="83"/>
        <v>4.3013934693455665E-2</v>
      </c>
      <c r="U58" s="336">
        <f t="shared" si="83"/>
        <v>4.4284233524912321E-2</v>
      </c>
      <c r="V58" s="336">
        <f t="shared" si="83"/>
        <v>4.5760934830927337E-2</v>
      </c>
      <c r="W58" s="336">
        <f t="shared" si="83"/>
        <v>4.6183535543173969E-2</v>
      </c>
      <c r="X58" s="336">
        <f t="shared" si="83"/>
        <v>4.4111508444439007E-2</v>
      </c>
      <c r="Y58" s="336">
        <f t="shared" si="83"/>
        <v>4.4187444131254985E-2</v>
      </c>
      <c r="Z58" s="336">
        <f t="shared" si="83"/>
        <v>4.4182008201828313E-2</v>
      </c>
      <c r="AA58" s="336">
        <f t="shared" si="83"/>
        <v>4.426367570409491E-2</v>
      </c>
      <c r="AB58" s="336">
        <f t="shared" si="83"/>
        <v>4.444562716116586E-2</v>
      </c>
      <c r="AC58" s="336">
        <f t="shared" si="83"/>
        <v>4.4627588564693073E-2</v>
      </c>
      <c r="AD58" s="336">
        <f t="shared" si="83"/>
        <v>4.4802866554850065E-2</v>
      </c>
      <c r="AE58" s="336">
        <f t="shared" ref="AE58:AL58" si="84">AE11/AE$49</f>
        <v>4.5041630229569633E-2</v>
      </c>
      <c r="AF58" s="336">
        <f t="shared" si="84"/>
        <v>4.5255322898301337E-2</v>
      </c>
      <c r="AG58" s="336">
        <f t="shared" si="84"/>
        <v>4.5466365098995966E-2</v>
      </c>
      <c r="AH58" s="336">
        <f t="shared" si="84"/>
        <v>4.5671979496462768E-2</v>
      </c>
      <c r="AI58" s="336">
        <f t="shared" si="84"/>
        <v>4.5875627346610583E-2</v>
      </c>
      <c r="AJ58" s="336">
        <f t="shared" si="84"/>
        <v>4.6105188329976801E-2</v>
      </c>
      <c r="AK58" s="336">
        <f t="shared" si="84"/>
        <v>4.6325710291300531E-2</v>
      </c>
      <c r="AL58" s="336">
        <f t="shared" si="84"/>
        <v>4.6509191609122855E-2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4.9095137138548517E-2</v>
      </c>
      <c r="N59" s="336">
        <f t="shared" si="85"/>
        <v>4.9393951304553783E-2</v>
      </c>
      <c r="O59" s="336">
        <f t="shared" si="85"/>
        <v>5.0271597465871981E-2</v>
      </c>
      <c r="P59" s="336">
        <f t="shared" si="85"/>
        <v>4.7578130613624051E-2</v>
      </c>
      <c r="Q59" s="336">
        <f t="shared" si="85"/>
        <v>4.3134710825089323E-2</v>
      </c>
      <c r="R59" s="336">
        <f t="shared" si="85"/>
        <v>4.5904743382683244E-2</v>
      </c>
      <c r="S59" s="336">
        <f t="shared" si="85"/>
        <v>4.7324935778460017E-2</v>
      </c>
      <c r="T59" s="336">
        <f t="shared" si="85"/>
        <v>4.4406547599603503E-2</v>
      </c>
      <c r="U59" s="336">
        <f t="shared" si="85"/>
        <v>4.3695539105467619E-2</v>
      </c>
      <c r="V59" s="336">
        <f t="shared" si="85"/>
        <v>4.5764296525363388E-2</v>
      </c>
      <c r="W59" s="336">
        <f t="shared" si="85"/>
        <v>4.6822819151770154E-2</v>
      </c>
      <c r="X59" s="336">
        <f t="shared" si="85"/>
        <v>4.4457623071464537E-2</v>
      </c>
      <c r="Y59" s="336">
        <f t="shared" si="85"/>
        <v>4.4417461097488481E-2</v>
      </c>
      <c r="Z59" s="336">
        <f t="shared" si="85"/>
        <v>4.4346134736067702E-2</v>
      </c>
      <c r="AA59" s="336">
        <f t="shared" si="85"/>
        <v>4.4400855963135664E-2</v>
      </c>
      <c r="AB59" s="336">
        <f t="shared" si="85"/>
        <v>4.4506159469125679E-2</v>
      </c>
      <c r="AC59" s="336">
        <f t="shared" si="85"/>
        <v>4.4622137819490273E-2</v>
      </c>
      <c r="AD59" s="336">
        <f t="shared" si="85"/>
        <v>4.4748408607076975E-2</v>
      </c>
      <c r="AE59" s="336">
        <f t="shared" ref="AE59:AL59" si="86">AE12/AE$49</f>
        <v>4.4877612217116086E-2</v>
      </c>
      <c r="AF59" s="336">
        <f t="shared" si="86"/>
        <v>4.5027831710620074E-2</v>
      </c>
      <c r="AG59" s="336">
        <f t="shared" si="86"/>
        <v>4.5157068907480724E-2</v>
      </c>
      <c r="AH59" s="336">
        <f t="shared" si="86"/>
        <v>4.5290936146849821E-2</v>
      </c>
      <c r="AI59" s="336">
        <f t="shared" si="86"/>
        <v>4.5428301376901611E-2</v>
      </c>
      <c r="AJ59" s="336">
        <f t="shared" si="86"/>
        <v>4.557180126952895E-2</v>
      </c>
      <c r="AK59" s="336">
        <f t="shared" si="86"/>
        <v>4.5736332734301569E-2</v>
      </c>
      <c r="AL59" s="336">
        <f t="shared" si="86"/>
        <v>4.5887383187031026E-2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5.1599287524218197E-2</v>
      </c>
      <c r="N60" s="336">
        <f t="shared" si="87"/>
        <v>5.0045530986298888E-2</v>
      </c>
      <c r="O60" s="336">
        <f t="shared" si="87"/>
        <v>4.7301682392006904E-2</v>
      </c>
      <c r="P60" s="336">
        <f t="shared" si="87"/>
        <v>4.972005213701404E-2</v>
      </c>
      <c r="Q60" s="336">
        <f t="shared" si="87"/>
        <v>4.9555745452715697E-2</v>
      </c>
      <c r="R60" s="336">
        <f t="shared" si="87"/>
        <v>4.949001278529578E-2</v>
      </c>
      <c r="S60" s="336">
        <f t="shared" si="87"/>
        <v>5.0387613005762076E-2</v>
      </c>
      <c r="T60" s="336">
        <f t="shared" si="87"/>
        <v>4.8848596064432988E-2</v>
      </c>
      <c r="U60" s="336">
        <f t="shared" si="87"/>
        <v>5.1793598353115873E-2</v>
      </c>
      <c r="V60" s="336">
        <f t="shared" si="87"/>
        <v>5.4704139603944851E-2</v>
      </c>
      <c r="W60" s="336">
        <f t="shared" si="87"/>
        <v>6.0444372694479623E-2</v>
      </c>
      <c r="X60" s="336">
        <f t="shared" si="87"/>
        <v>6.059435852222908E-2</v>
      </c>
      <c r="Y60" s="336">
        <f t="shared" si="87"/>
        <v>6.0990477184587284E-2</v>
      </c>
      <c r="Z60" s="336">
        <f t="shared" si="87"/>
        <v>6.1261704746029724E-2</v>
      </c>
      <c r="AA60" s="336">
        <f t="shared" si="87"/>
        <v>6.1592026187498677E-2</v>
      </c>
      <c r="AB60" s="336">
        <f t="shared" si="87"/>
        <v>6.1952519237749665E-2</v>
      </c>
      <c r="AC60" s="336">
        <f t="shared" si="87"/>
        <v>6.2334132175026709E-2</v>
      </c>
      <c r="AD60" s="336">
        <f t="shared" si="87"/>
        <v>6.27233086926752E-2</v>
      </c>
      <c r="AE60" s="336">
        <f t="shared" ref="AE60:AL60" si="88">AE13/AE$49</f>
        <v>6.3103627285877109E-2</v>
      </c>
      <c r="AF60" s="336">
        <f t="shared" si="88"/>
        <v>6.3504124380290891E-2</v>
      </c>
      <c r="AG60" s="336">
        <f t="shared" si="88"/>
        <v>6.3900508082030585E-2</v>
      </c>
      <c r="AH60" s="336">
        <f t="shared" si="88"/>
        <v>6.4287489241891996E-2</v>
      </c>
      <c r="AI60" s="336">
        <f t="shared" si="88"/>
        <v>6.4720849359112029E-2</v>
      </c>
      <c r="AJ60" s="336">
        <f t="shared" si="88"/>
        <v>6.5196752716704817E-2</v>
      </c>
      <c r="AK60" s="336">
        <f t="shared" si="88"/>
        <v>6.5627582876362459E-2</v>
      </c>
      <c r="AL60" s="336">
        <f t="shared" si="88"/>
        <v>6.6036414856406767E-2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0.10523884501248484</v>
      </c>
      <c r="N62" s="337">
        <f t="shared" si="89"/>
        <v>0.10974283653954832</v>
      </c>
      <c r="O62" s="337">
        <f t="shared" si="89"/>
        <v>0.10948133660836601</v>
      </c>
      <c r="P62" s="337">
        <f t="shared" si="89"/>
        <v>0.10832469652054104</v>
      </c>
      <c r="Q62" s="337">
        <f t="shared" si="89"/>
        <v>0.10770378227643665</v>
      </c>
      <c r="R62" s="337">
        <f t="shared" si="89"/>
        <v>0.10977194709584655</v>
      </c>
      <c r="S62" s="337">
        <f t="shared" si="89"/>
        <v>0.10991911838651106</v>
      </c>
      <c r="T62" s="337">
        <f t="shared" si="89"/>
        <v>0.11050319930853843</v>
      </c>
      <c r="U62" s="337">
        <f t="shared" si="89"/>
        <v>0.11395820530767865</v>
      </c>
      <c r="V62" s="337">
        <f t="shared" si="89"/>
        <v>0.11336562048891076</v>
      </c>
      <c r="W62" s="337">
        <f t="shared" si="89"/>
        <v>0.11906407764382303</v>
      </c>
      <c r="X62" s="337">
        <f t="shared" si="89"/>
        <v>0.12190614946709016</v>
      </c>
      <c r="Y62" s="337">
        <f t="shared" si="89"/>
        <v>0.12283776816405208</v>
      </c>
      <c r="Z62" s="337">
        <f t="shared" si="89"/>
        <v>0.12345118219451076</v>
      </c>
      <c r="AA62" s="337">
        <f t="shared" si="89"/>
        <v>0.12401971231237423</v>
      </c>
      <c r="AB62" s="337">
        <f t="shared" si="89"/>
        <v>0.12464180180030038</v>
      </c>
      <c r="AC62" s="337">
        <f t="shared" si="89"/>
        <v>0.12526987897968925</v>
      </c>
      <c r="AD62" s="337">
        <f t="shared" si="89"/>
        <v>0.12590664581910754</v>
      </c>
      <c r="AE62" s="337">
        <f t="shared" ref="AE62:AL62" si="90">AE15/AE$49</f>
        <v>0.12654655086725808</v>
      </c>
      <c r="AF62" s="337">
        <f t="shared" si="90"/>
        <v>0.12720486788570087</v>
      </c>
      <c r="AG62" s="337">
        <f t="shared" si="90"/>
        <v>0.12788684690120553</v>
      </c>
      <c r="AH62" s="337">
        <f t="shared" si="90"/>
        <v>0.12861421917670893</v>
      </c>
      <c r="AI62" s="337">
        <f t="shared" si="90"/>
        <v>0.12938940579475894</v>
      </c>
      <c r="AJ62" s="337">
        <f t="shared" si="90"/>
        <v>0.13013919324579515</v>
      </c>
      <c r="AK62" s="337">
        <f t="shared" si="90"/>
        <v>0.13089727708041884</v>
      </c>
      <c r="AL62" s="337">
        <f t="shared" si="90"/>
        <v>0.13157339341299756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1.4897123027629336E-2</v>
      </c>
      <c r="N63" s="336">
        <f t="shared" si="91"/>
        <v>1.4835582278395602E-2</v>
      </c>
      <c r="O63" s="336">
        <f t="shared" si="91"/>
        <v>1.4960873126131483E-2</v>
      </c>
      <c r="P63" s="336">
        <f t="shared" si="91"/>
        <v>1.4767658406101686E-2</v>
      </c>
      <c r="Q63" s="336">
        <f t="shared" si="91"/>
        <v>1.3333561770724199E-2</v>
      </c>
      <c r="R63" s="336">
        <f t="shared" si="91"/>
        <v>1.3883541770617043E-2</v>
      </c>
      <c r="S63" s="336">
        <f t="shared" si="91"/>
        <v>1.4030412238394158E-2</v>
      </c>
      <c r="T63" s="336">
        <f t="shared" si="91"/>
        <v>1.5315074934923331E-2</v>
      </c>
      <c r="U63" s="336">
        <f t="shared" si="91"/>
        <v>1.5580303881122545E-2</v>
      </c>
      <c r="V63" s="336">
        <f t="shared" si="91"/>
        <v>1.5142273734810197E-2</v>
      </c>
      <c r="W63" s="336">
        <f t="shared" si="91"/>
        <v>1.6852595148262445E-2</v>
      </c>
      <c r="X63" s="336">
        <f t="shared" si="91"/>
        <v>1.5190599844093147E-2</v>
      </c>
      <c r="Y63" s="336">
        <f t="shared" si="91"/>
        <v>1.5210378120238963E-2</v>
      </c>
      <c r="Z63" s="336">
        <f t="shared" si="91"/>
        <v>1.5208066304322974E-2</v>
      </c>
      <c r="AA63" s="336">
        <f t="shared" si="91"/>
        <v>1.5230034873550121E-2</v>
      </c>
      <c r="AB63" s="336">
        <f t="shared" si="91"/>
        <v>1.5257402631148383E-2</v>
      </c>
      <c r="AC63" s="336">
        <f t="shared" si="91"/>
        <v>1.5286003440862585E-2</v>
      </c>
      <c r="AD63" s="336">
        <f t="shared" si="91"/>
        <v>1.5319785026290644E-2</v>
      </c>
      <c r="AE63" s="336">
        <f t="shared" ref="AE63:AL63" si="92">AE16/AE$49</f>
        <v>1.5346534665020553E-2</v>
      </c>
      <c r="AF63" s="336">
        <f t="shared" si="92"/>
        <v>1.5363843727289713E-2</v>
      </c>
      <c r="AG63" s="336">
        <f t="shared" si="92"/>
        <v>1.5387282112342741E-2</v>
      </c>
      <c r="AH63" s="336">
        <f t="shared" si="92"/>
        <v>1.5435323066874852E-2</v>
      </c>
      <c r="AI63" s="336">
        <f t="shared" si="92"/>
        <v>1.5493612694799626E-2</v>
      </c>
      <c r="AJ63" s="336">
        <f t="shared" si="92"/>
        <v>1.5550146672743454E-2</v>
      </c>
      <c r="AK63" s="336">
        <f t="shared" si="92"/>
        <v>1.5606142226692739E-2</v>
      </c>
      <c r="AL63" s="336">
        <f t="shared" si="92"/>
        <v>1.5659426677770431E-2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1.4885445633259433E-2</v>
      </c>
      <c r="N64" s="336">
        <f t="shared" si="93"/>
        <v>1.7908646438242731E-2</v>
      </c>
      <c r="O64" s="336">
        <f t="shared" si="93"/>
        <v>1.8544865175329033E-2</v>
      </c>
      <c r="P64" s="336">
        <f t="shared" si="93"/>
        <v>1.8631621474073625E-2</v>
      </c>
      <c r="Q64" s="336">
        <f t="shared" si="93"/>
        <v>1.7906318926303785E-2</v>
      </c>
      <c r="R64" s="336">
        <f t="shared" si="93"/>
        <v>1.8703408984257482E-2</v>
      </c>
      <c r="S64" s="336">
        <f t="shared" si="93"/>
        <v>1.822556963779156E-2</v>
      </c>
      <c r="T64" s="336">
        <f t="shared" si="93"/>
        <v>1.7465781887807907E-2</v>
      </c>
      <c r="U64" s="336">
        <f t="shared" si="93"/>
        <v>1.9673753830124749E-2</v>
      </c>
      <c r="V64" s="336">
        <f t="shared" si="93"/>
        <v>1.9386429196687104E-2</v>
      </c>
      <c r="W64" s="336">
        <f t="shared" si="93"/>
        <v>1.9767270251647696E-2</v>
      </c>
      <c r="X64" s="336">
        <f t="shared" si="93"/>
        <v>2.8655174467623237E-2</v>
      </c>
      <c r="Y64" s="336">
        <f t="shared" si="93"/>
        <v>2.8959494055933403E-2</v>
      </c>
      <c r="Z64" s="336">
        <f t="shared" si="93"/>
        <v>2.9217000557612265E-2</v>
      </c>
      <c r="AA64" s="336">
        <f t="shared" si="93"/>
        <v>2.9528133325698976E-2</v>
      </c>
      <c r="AB64" s="336">
        <f t="shared" si="93"/>
        <v>2.9906096090509468E-2</v>
      </c>
      <c r="AC64" s="336">
        <f t="shared" si="93"/>
        <v>3.0279560649682371E-2</v>
      </c>
      <c r="AD64" s="336">
        <f t="shared" si="93"/>
        <v>3.0645033399496736E-2</v>
      </c>
      <c r="AE64" s="336">
        <f t="shared" ref="AE64:AL64" si="94">AE17/AE$49</f>
        <v>3.1028879091039675E-2</v>
      </c>
      <c r="AF64" s="336">
        <f t="shared" si="94"/>
        <v>3.1422483861638553E-2</v>
      </c>
      <c r="AG64" s="336">
        <f t="shared" si="94"/>
        <v>3.1815959804072175E-2</v>
      </c>
      <c r="AH64" s="336">
        <f t="shared" si="94"/>
        <v>3.2209194279841077E-2</v>
      </c>
      <c r="AI64" s="336">
        <f t="shared" si="94"/>
        <v>3.258539299977229E-2</v>
      </c>
      <c r="AJ64" s="336">
        <f t="shared" si="94"/>
        <v>3.2959089740764405E-2</v>
      </c>
      <c r="AK64" s="336">
        <f t="shared" si="94"/>
        <v>3.3334480444756051E-2</v>
      </c>
      <c r="AL64" s="336">
        <f t="shared" si="94"/>
        <v>3.3713017893516085E-2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6.4998023311350524E-3</v>
      </c>
      <c r="N65" s="336">
        <f t="shared" si="95"/>
        <v>7.6178099865496377E-3</v>
      </c>
      <c r="O65" s="336">
        <f t="shared" si="95"/>
        <v>7.2636612137946099E-3</v>
      </c>
      <c r="P65" s="336">
        <f t="shared" si="95"/>
        <v>6.7894786434308085E-3</v>
      </c>
      <c r="Q65" s="336">
        <f t="shared" si="95"/>
        <v>5.8672034852974043E-3</v>
      </c>
      <c r="R65" s="336">
        <f t="shared" si="95"/>
        <v>6.1066386304373249E-3</v>
      </c>
      <c r="S65" s="336">
        <f t="shared" si="95"/>
        <v>6.9843526939110711E-3</v>
      </c>
      <c r="T65" s="336">
        <f t="shared" si="95"/>
        <v>6.6800255742540497E-3</v>
      </c>
      <c r="U65" s="336">
        <f t="shared" si="95"/>
        <v>6.3724473288410645E-3</v>
      </c>
      <c r="V65" s="336">
        <f t="shared" si="95"/>
        <v>6.0173980386599175E-3</v>
      </c>
      <c r="W65" s="336">
        <f t="shared" si="95"/>
        <v>6.5861666993344802E-3</v>
      </c>
      <c r="X65" s="336">
        <f t="shared" si="95"/>
        <v>5.3208567413140983E-3</v>
      </c>
      <c r="Y65" s="336">
        <f t="shared" si="95"/>
        <v>5.3595256421206982E-3</v>
      </c>
      <c r="Z65" s="336">
        <f t="shared" si="95"/>
        <v>5.3730175841094898E-3</v>
      </c>
      <c r="AA65" s="336">
        <f t="shared" si="95"/>
        <v>5.3908669141609494E-3</v>
      </c>
      <c r="AB65" s="336">
        <f t="shared" si="95"/>
        <v>5.3955637672841415E-3</v>
      </c>
      <c r="AC65" s="336">
        <f t="shared" si="95"/>
        <v>5.4074320619754822E-3</v>
      </c>
      <c r="AD65" s="336">
        <f t="shared" si="95"/>
        <v>5.4190126305241147E-3</v>
      </c>
      <c r="AE65" s="336">
        <f t="shared" ref="AE65:AL65" si="96">AE18/AE$49</f>
        <v>5.4353448639009594E-3</v>
      </c>
      <c r="AF65" s="336">
        <f t="shared" si="96"/>
        <v>5.4490790638230943E-3</v>
      </c>
      <c r="AG65" s="336">
        <f t="shared" si="96"/>
        <v>5.4720957214334232E-3</v>
      </c>
      <c r="AH65" s="336">
        <f t="shared" si="96"/>
        <v>5.4918622090638436E-3</v>
      </c>
      <c r="AI65" s="336">
        <f t="shared" si="96"/>
        <v>5.5170621014371743E-3</v>
      </c>
      <c r="AJ65" s="336">
        <f t="shared" si="96"/>
        <v>5.5220532591471038E-3</v>
      </c>
      <c r="AK65" s="336">
        <f t="shared" si="96"/>
        <v>5.5425335787907181E-3</v>
      </c>
      <c r="AL65" s="336">
        <f t="shared" si="96"/>
        <v>5.5460360699918724E-3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1.649762224234361E-2</v>
      </c>
      <c r="N66" s="336">
        <f t="shared" si="97"/>
        <v>2.1015571579739552E-2</v>
      </c>
      <c r="O66" s="336">
        <f t="shared" si="97"/>
        <v>1.9462072609992553E-2</v>
      </c>
      <c r="P66" s="336">
        <f t="shared" si="97"/>
        <v>1.7915965763283821E-2</v>
      </c>
      <c r="Q66" s="336">
        <f t="shared" si="97"/>
        <v>1.9690614123114829E-2</v>
      </c>
      <c r="R66" s="336">
        <f t="shared" si="97"/>
        <v>2.059836896173365E-2</v>
      </c>
      <c r="S66" s="336">
        <f t="shared" si="97"/>
        <v>2.0421527444557427E-2</v>
      </c>
      <c r="T66" s="336">
        <f t="shared" si="97"/>
        <v>1.971850623855665E-2</v>
      </c>
      <c r="U66" s="336">
        <f t="shared" si="97"/>
        <v>2.125899487065936E-2</v>
      </c>
      <c r="V66" s="336">
        <f t="shared" si="97"/>
        <v>2.086642051380885E-2</v>
      </c>
      <c r="W66" s="336">
        <f t="shared" si="97"/>
        <v>2.0727587745981491E-2</v>
      </c>
      <c r="X66" s="336">
        <f t="shared" si="97"/>
        <v>1.8607294370141806E-2</v>
      </c>
      <c r="Y66" s="336">
        <f t="shared" si="97"/>
        <v>1.9181737543119658E-2</v>
      </c>
      <c r="Z66" s="336">
        <f t="shared" si="97"/>
        <v>1.9538884607484316E-2</v>
      </c>
      <c r="AA66" s="336">
        <f t="shared" si="97"/>
        <v>1.9727721254448147E-2</v>
      </c>
      <c r="AB66" s="336">
        <f t="shared" si="97"/>
        <v>1.9892509739738915E-2</v>
      </c>
      <c r="AC66" s="336">
        <f t="shared" si="97"/>
        <v>2.006458446377446E-2</v>
      </c>
      <c r="AD66" s="336">
        <f t="shared" si="97"/>
        <v>2.0248195310074317E-2</v>
      </c>
      <c r="AE66" s="336">
        <f t="shared" ref="AE66:AL66" si="98">AE19/AE$49</f>
        <v>2.0421299923222388E-2</v>
      </c>
      <c r="AF66" s="336">
        <f t="shared" si="98"/>
        <v>2.059971584740802E-2</v>
      </c>
      <c r="AG66" s="336">
        <f t="shared" si="98"/>
        <v>2.0783259706936449E-2</v>
      </c>
      <c r="AH66" s="336">
        <f t="shared" si="98"/>
        <v>2.097348748057213E-2</v>
      </c>
      <c r="AI66" s="336">
        <f t="shared" si="98"/>
        <v>2.122614852028722E-2</v>
      </c>
      <c r="AJ66" s="336">
        <f t="shared" si="98"/>
        <v>2.1483336593491081E-2</v>
      </c>
      <c r="AK66" s="336">
        <f t="shared" si="98"/>
        <v>2.1734161257990027E-2</v>
      </c>
      <c r="AL66" s="336">
        <f t="shared" si="98"/>
        <v>2.1943990303297019E-2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5.2458851778117405E-2</v>
      </c>
      <c r="N67" s="336">
        <f t="shared" si="99"/>
        <v>4.8365226256620798E-2</v>
      </c>
      <c r="O67" s="336">
        <f t="shared" si="99"/>
        <v>4.9249864483118327E-2</v>
      </c>
      <c r="P67" s="336">
        <f t="shared" si="99"/>
        <v>5.02199722336511E-2</v>
      </c>
      <c r="Q67" s="336">
        <f t="shared" si="99"/>
        <v>5.0906083970996427E-2</v>
      </c>
      <c r="R67" s="336">
        <f t="shared" si="99"/>
        <v>5.0479988748801038E-2</v>
      </c>
      <c r="S67" s="336">
        <f t="shared" si="99"/>
        <v>5.0257256371856837E-2</v>
      </c>
      <c r="T67" s="336">
        <f t="shared" si="99"/>
        <v>5.1323810672996496E-2</v>
      </c>
      <c r="U67" s="336">
        <f t="shared" si="99"/>
        <v>5.1072705396930936E-2</v>
      </c>
      <c r="V67" s="336">
        <f t="shared" si="99"/>
        <v>5.1953099004944672E-2</v>
      </c>
      <c r="W67" s="336">
        <f t="shared" si="99"/>
        <v>5.5130457798596905E-2</v>
      </c>
      <c r="X67" s="336">
        <f t="shared" si="99"/>
        <v>5.4132224043917883E-2</v>
      </c>
      <c r="Y67" s="336">
        <f t="shared" si="99"/>
        <v>5.4126632802639359E-2</v>
      </c>
      <c r="Z67" s="336">
        <f t="shared" si="99"/>
        <v>5.4114213140981735E-2</v>
      </c>
      <c r="AA67" s="336">
        <f t="shared" si="99"/>
        <v>5.4142955944516034E-2</v>
      </c>
      <c r="AB67" s="336">
        <f t="shared" si="99"/>
        <v>5.419022957161946E-2</v>
      </c>
      <c r="AC67" s="336">
        <f t="shared" si="99"/>
        <v>5.4232298363394341E-2</v>
      </c>
      <c r="AD67" s="336">
        <f t="shared" si="99"/>
        <v>5.4274619452721752E-2</v>
      </c>
      <c r="AE67" s="336">
        <f t="shared" ref="AE67:AL67" si="100">AE20/AE$49</f>
        <v>5.431449232407453E-2</v>
      </c>
      <c r="AF67" s="336">
        <f t="shared" si="100"/>
        <v>5.4369745385541478E-2</v>
      </c>
      <c r="AG67" s="336">
        <f t="shared" si="100"/>
        <v>5.4428249556420734E-2</v>
      </c>
      <c r="AH67" s="336">
        <f t="shared" si="100"/>
        <v>5.4504352140357031E-2</v>
      </c>
      <c r="AI67" s="336">
        <f t="shared" si="100"/>
        <v>5.4567189478462626E-2</v>
      </c>
      <c r="AJ67" s="336">
        <f t="shared" si="100"/>
        <v>5.4624566979649077E-2</v>
      </c>
      <c r="AK67" s="336">
        <f t="shared" si="100"/>
        <v>5.4679959572189331E-2</v>
      </c>
      <c r="AL67" s="336">
        <f t="shared" si="100"/>
        <v>5.471092246842213E-2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0.10595559899200777</v>
      </c>
      <c r="N69" s="337">
        <f t="shared" si="101"/>
        <v>9.9097120786249659E-2</v>
      </c>
      <c r="O69" s="337">
        <f t="shared" si="101"/>
        <v>9.9658582105496982E-2</v>
      </c>
      <c r="P69" s="337">
        <f t="shared" si="101"/>
        <v>0.10029817739950525</v>
      </c>
      <c r="Q69" s="337">
        <f t="shared" si="101"/>
        <v>9.8160260194624677E-2</v>
      </c>
      <c r="R69" s="337">
        <f t="shared" si="101"/>
        <v>9.5803316354376486E-2</v>
      </c>
      <c r="S69" s="337">
        <f t="shared" si="101"/>
        <v>9.0953865747274029E-2</v>
      </c>
      <c r="T69" s="337">
        <f t="shared" si="101"/>
        <v>9.3245385009717185E-2</v>
      </c>
      <c r="U69" s="337">
        <f t="shared" si="101"/>
        <v>9.1863656191940507E-2</v>
      </c>
      <c r="V69" s="337">
        <f t="shared" si="101"/>
        <v>8.9449709725216278E-2</v>
      </c>
      <c r="W69" s="337">
        <f t="shared" si="101"/>
        <v>9.322070054937133E-2</v>
      </c>
      <c r="X69" s="337">
        <f t="shared" si="101"/>
        <v>9.4795382956476701E-2</v>
      </c>
      <c r="Y69" s="337">
        <f t="shared" si="101"/>
        <v>9.3850500067421072E-2</v>
      </c>
      <c r="Z69" s="337">
        <f t="shared" si="101"/>
        <v>9.285715012829622E-2</v>
      </c>
      <c r="AA69" s="337">
        <f t="shared" si="101"/>
        <v>9.1890762327568223E-2</v>
      </c>
      <c r="AB69" s="337">
        <f t="shared" si="101"/>
        <v>9.0913374911606157E-2</v>
      </c>
      <c r="AC69" s="337">
        <f t="shared" si="101"/>
        <v>9.00156818174256E-2</v>
      </c>
      <c r="AD69" s="337">
        <f t="shared" si="101"/>
        <v>8.9265703352623779E-2</v>
      </c>
      <c r="AE69" s="337">
        <f t="shared" ref="AE69:AL69" si="102">AE22/AE$49</f>
        <v>8.8423825071290568E-2</v>
      </c>
      <c r="AF69" s="337">
        <f t="shared" si="102"/>
        <v>8.7571947629669813E-2</v>
      </c>
      <c r="AG69" s="337">
        <f t="shared" si="102"/>
        <v>8.668067280376511E-2</v>
      </c>
      <c r="AH69" s="337">
        <f t="shared" si="102"/>
        <v>8.5872441517296255E-2</v>
      </c>
      <c r="AI69" s="337">
        <f t="shared" si="102"/>
        <v>8.518603748058165E-2</v>
      </c>
      <c r="AJ69" s="337">
        <f t="shared" si="102"/>
        <v>8.4392768589899581E-2</v>
      </c>
      <c r="AK69" s="337">
        <f t="shared" si="102"/>
        <v>8.3527247210074568E-2</v>
      </c>
      <c r="AL69" s="337">
        <f t="shared" si="102"/>
        <v>8.3715638968401493E-2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7.8921780885060994E-2</v>
      </c>
      <c r="N70" s="336">
        <f t="shared" si="103"/>
        <v>7.6301476298436158E-2</v>
      </c>
      <c r="O70" s="336">
        <f t="shared" si="103"/>
        <v>7.7187769020775274E-2</v>
      </c>
      <c r="P70" s="336">
        <f t="shared" si="103"/>
        <v>7.6578885848237466E-2</v>
      </c>
      <c r="Q70" s="336">
        <f t="shared" si="103"/>
        <v>7.5033591441770825E-2</v>
      </c>
      <c r="R70" s="336">
        <f t="shared" si="103"/>
        <v>7.5065941310412845E-2</v>
      </c>
      <c r="S70" s="336">
        <f t="shared" si="103"/>
        <v>7.189418894993363E-2</v>
      </c>
      <c r="T70" s="336">
        <f t="shared" si="103"/>
        <v>7.3534367669790351E-2</v>
      </c>
      <c r="U70" s="336">
        <f t="shared" si="103"/>
        <v>7.1818064479228574E-2</v>
      </c>
      <c r="V70" s="336">
        <f t="shared" si="103"/>
        <v>7.0976501392806424E-2</v>
      </c>
      <c r="W70" s="336">
        <f t="shared" si="103"/>
        <v>7.5114319746327846E-2</v>
      </c>
      <c r="X70" s="336">
        <f t="shared" si="103"/>
        <v>7.6714361246147611E-2</v>
      </c>
      <c r="Y70" s="336">
        <f t="shared" si="103"/>
        <v>7.6155552838631721E-2</v>
      </c>
      <c r="Z70" s="336">
        <f t="shared" si="103"/>
        <v>7.5559160258004618E-2</v>
      </c>
      <c r="AA70" s="336">
        <f t="shared" si="103"/>
        <v>7.5000388473293225E-2</v>
      </c>
      <c r="AB70" s="336">
        <f t="shared" si="103"/>
        <v>7.4438379377070596E-2</v>
      </c>
      <c r="AC70" s="336">
        <f t="shared" si="103"/>
        <v>7.3880841885544876E-2</v>
      </c>
      <c r="AD70" s="336">
        <f t="shared" si="103"/>
        <v>7.3361524287138435E-2</v>
      </c>
      <c r="AE70" s="336">
        <f t="shared" ref="AE70:AL70" si="104">AE23/AE$49</f>
        <v>7.2881829960065744E-2</v>
      </c>
      <c r="AF70" s="336">
        <f t="shared" si="104"/>
        <v>7.2388045561186221E-2</v>
      </c>
      <c r="AG70" s="336">
        <f t="shared" si="104"/>
        <v>7.1916991467907976E-2</v>
      </c>
      <c r="AH70" s="336">
        <f t="shared" si="104"/>
        <v>7.1494542430708546E-2</v>
      </c>
      <c r="AI70" s="336">
        <f t="shared" si="104"/>
        <v>7.1138853168738886E-2</v>
      </c>
      <c r="AJ70" s="336">
        <f t="shared" si="104"/>
        <v>7.0805443995987843E-2</v>
      </c>
      <c r="AK70" s="336">
        <f t="shared" si="104"/>
        <v>7.0432674243766757E-2</v>
      </c>
      <c r="AL70" s="336">
        <f t="shared" si="104"/>
        <v>6.9988820864021389E-2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2.7033818106946779E-2</v>
      </c>
      <c r="N71" s="336">
        <f t="shared" si="105"/>
        <v>2.2795644487813498E-2</v>
      </c>
      <c r="O71" s="336">
        <f t="shared" si="105"/>
        <v>2.2470813084721708E-2</v>
      </c>
      <c r="P71" s="336">
        <f t="shared" si="105"/>
        <v>2.3719291551267781E-2</v>
      </c>
      <c r="Q71" s="336">
        <f t="shared" si="105"/>
        <v>2.3126668752853841E-2</v>
      </c>
      <c r="R71" s="336">
        <f t="shared" si="105"/>
        <v>2.0737375043963651E-2</v>
      </c>
      <c r="S71" s="336">
        <f t="shared" si="105"/>
        <v>1.9059676797340393E-2</v>
      </c>
      <c r="T71" s="336">
        <f t="shared" si="105"/>
        <v>1.9711017339926834E-2</v>
      </c>
      <c r="U71" s="336">
        <f t="shared" si="105"/>
        <v>2.0045591712711936E-2</v>
      </c>
      <c r="V71" s="336">
        <f t="shared" si="105"/>
        <v>1.8473208332409854E-2</v>
      </c>
      <c r="W71" s="336">
        <f t="shared" si="105"/>
        <v>1.8106380803043484E-2</v>
      </c>
      <c r="X71" s="336">
        <f t="shared" si="105"/>
        <v>1.8081021710329097E-2</v>
      </c>
      <c r="Y71" s="336">
        <f t="shared" si="105"/>
        <v>1.7694947228789344E-2</v>
      </c>
      <c r="Z71" s="336">
        <f t="shared" si="105"/>
        <v>1.7297989870291602E-2</v>
      </c>
      <c r="AA71" s="336">
        <f t="shared" si="105"/>
        <v>1.6890373854274995E-2</v>
      </c>
      <c r="AB71" s="336">
        <f t="shared" si="105"/>
        <v>1.6474995534535568E-2</v>
      </c>
      <c r="AC71" s="336">
        <f t="shared" si="105"/>
        <v>1.613483993188073E-2</v>
      </c>
      <c r="AD71" s="336">
        <f t="shared" si="105"/>
        <v>1.5904179065485347E-2</v>
      </c>
      <c r="AE71" s="336">
        <f t="shared" ref="AE71:AL71" si="106">AE24/AE$49</f>
        <v>1.5541995111224807E-2</v>
      </c>
      <c r="AF71" s="336">
        <f t="shared" si="106"/>
        <v>1.5183902068483596E-2</v>
      </c>
      <c r="AG71" s="336">
        <f t="shared" si="106"/>
        <v>1.476368133585715E-2</v>
      </c>
      <c r="AH71" s="336">
        <f t="shared" si="106"/>
        <v>1.4377899086587709E-2</v>
      </c>
      <c r="AI71" s="336">
        <f t="shared" si="106"/>
        <v>1.4047184311842766E-2</v>
      </c>
      <c r="AJ71" s="336">
        <f t="shared" si="106"/>
        <v>1.3587324593911737E-2</v>
      </c>
      <c r="AK71" s="336">
        <f t="shared" si="106"/>
        <v>1.3094572966307809E-2</v>
      </c>
      <c r="AL71" s="336">
        <f t="shared" si="106"/>
        <v>1.372681810438009E-2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0.12555710001668899</v>
      </c>
      <c r="N73" s="337">
        <f t="shared" si="107"/>
        <v>0.12946748160351687</v>
      </c>
      <c r="O73" s="337">
        <f t="shared" si="107"/>
        <v>0.1233520291734836</v>
      </c>
      <c r="P73" s="337">
        <f t="shared" si="107"/>
        <v>0.12345807821887872</v>
      </c>
      <c r="Q73" s="337">
        <f t="shared" si="107"/>
        <v>0.12753044560013749</v>
      </c>
      <c r="R73" s="337">
        <f t="shared" si="107"/>
        <v>0.12839848814023747</v>
      </c>
      <c r="S73" s="337">
        <f t="shared" si="107"/>
        <v>0.126889104690218</v>
      </c>
      <c r="T73" s="337">
        <f t="shared" si="107"/>
        <v>0.12575137832817643</v>
      </c>
      <c r="U73" s="337">
        <f t="shared" si="107"/>
        <v>0.12016212665305531</v>
      </c>
      <c r="V73" s="337">
        <f t="shared" si="107"/>
        <v>0.12048780744186806</v>
      </c>
      <c r="W73" s="337">
        <f t="shared" si="107"/>
        <v>0.11147964306867914</v>
      </c>
      <c r="X73" s="337">
        <f t="shared" si="107"/>
        <v>0.11160470276303666</v>
      </c>
      <c r="Y73" s="337">
        <f t="shared" si="107"/>
        <v>0.11069210344632606</v>
      </c>
      <c r="Z73" s="337">
        <f t="shared" si="107"/>
        <v>0.10993463725976076</v>
      </c>
      <c r="AA73" s="337">
        <f t="shared" si="107"/>
        <v>0.10916643015974643</v>
      </c>
      <c r="AB73" s="337">
        <f t="shared" si="107"/>
        <v>0.1083534011611183</v>
      </c>
      <c r="AC73" s="337">
        <f t="shared" si="107"/>
        <v>0.10759204645257217</v>
      </c>
      <c r="AD73" s="337">
        <f t="shared" si="107"/>
        <v>0.10687549902244196</v>
      </c>
      <c r="AE73" s="337">
        <f t="shared" ref="AE73:AL73" si="108">AE26/AE$49</f>
        <v>0.10614251422317959</v>
      </c>
      <c r="AF73" s="337">
        <f t="shared" si="108"/>
        <v>0.10541232270378416</v>
      </c>
      <c r="AG73" s="337">
        <f t="shared" si="108"/>
        <v>0.10465587387252082</v>
      </c>
      <c r="AH73" s="337">
        <f t="shared" si="108"/>
        <v>0.1038915182614379</v>
      </c>
      <c r="AI73" s="337">
        <f t="shared" si="108"/>
        <v>0.10311485454667425</v>
      </c>
      <c r="AJ73" s="337">
        <f t="shared" si="108"/>
        <v>0.10233397655775563</v>
      </c>
      <c r="AK73" s="337">
        <f t="shared" si="108"/>
        <v>0.10162112024525791</v>
      </c>
      <c r="AL73" s="337">
        <f t="shared" si="108"/>
        <v>0.10064739369054933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2.322780816018493E-2</v>
      </c>
      <c r="N74" s="336">
        <f t="shared" si="109"/>
        <v>2.1515562375900014E-2</v>
      </c>
      <c r="O74" s="336">
        <f t="shared" si="109"/>
        <v>1.980670434510259E-2</v>
      </c>
      <c r="P74" s="336">
        <f t="shared" si="109"/>
        <v>1.7718798036941957E-2</v>
      </c>
      <c r="Q74" s="336">
        <f t="shared" si="109"/>
        <v>2.052495218168239E-2</v>
      </c>
      <c r="R74" s="336">
        <f t="shared" si="109"/>
        <v>1.9297075315376055E-2</v>
      </c>
      <c r="S74" s="336">
        <f t="shared" si="109"/>
        <v>2.0444090105042587E-2</v>
      </c>
      <c r="T74" s="336">
        <f t="shared" si="109"/>
        <v>2.1040912665419735E-2</v>
      </c>
      <c r="U74" s="336">
        <f t="shared" si="109"/>
        <v>2.0397177321706077E-2</v>
      </c>
      <c r="V74" s="336">
        <f t="shared" si="109"/>
        <v>1.7542753692957724E-2</v>
      </c>
      <c r="W74" s="336">
        <f t="shared" si="109"/>
        <v>1.9401513074376448E-2</v>
      </c>
      <c r="X74" s="336">
        <f t="shared" si="109"/>
        <v>1.7875066467844387E-2</v>
      </c>
      <c r="Y74" s="336">
        <f t="shared" si="109"/>
        <v>1.7844512886506025E-2</v>
      </c>
      <c r="Z74" s="336">
        <f t="shared" si="109"/>
        <v>1.7845585429941E-2</v>
      </c>
      <c r="AA74" s="336">
        <f t="shared" si="109"/>
        <v>1.7831841117948638E-2</v>
      </c>
      <c r="AB74" s="336">
        <f t="shared" si="109"/>
        <v>1.7805620697877184E-2</v>
      </c>
      <c r="AC74" s="336">
        <f t="shared" si="109"/>
        <v>1.7785846684868774E-2</v>
      </c>
      <c r="AD74" s="336">
        <f t="shared" si="109"/>
        <v>1.77647860952285E-2</v>
      </c>
      <c r="AE74" s="336">
        <f t="shared" ref="AE74:AL74" si="110">AE27/AE$49</f>
        <v>1.7750027661097761E-2</v>
      </c>
      <c r="AF74" s="336">
        <f t="shared" si="110"/>
        <v>1.7729646468211169E-2</v>
      </c>
      <c r="AG74" s="336">
        <f t="shared" si="110"/>
        <v>1.7726078217855223E-2</v>
      </c>
      <c r="AH74" s="336">
        <f t="shared" si="110"/>
        <v>1.7732124578387586E-2</v>
      </c>
      <c r="AI74" s="336">
        <f t="shared" si="110"/>
        <v>1.7763114478883794E-2</v>
      </c>
      <c r="AJ74" s="336">
        <f t="shared" si="110"/>
        <v>1.7793897900290758E-2</v>
      </c>
      <c r="AK74" s="336">
        <f t="shared" si="110"/>
        <v>1.7819788797145242E-2</v>
      </c>
      <c r="AL74" s="336">
        <f t="shared" si="110"/>
        <v>1.7837933709470361E-2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3.5960892920083899E-2</v>
      </c>
      <c r="N75" s="336">
        <f t="shared" si="111"/>
        <v>3.999957609492772E-2</v>
      </c>
      <c r="O75" s="336">
        <f t="shared" si="111"/>
        <v>3.602597443978605E-2</v>
      </c>
      <c r="P75" s="336">
        <f t="shared" si="111"/>
        <v>3.7267307082825413E-2</v>
      </c>
      <c r="Q75" s="336">
        <f t="shared" si="111"/>
        <v>3.6922983348159334E-2</v>
      </c>
      <c r="R75" s="336">
        <f t="shared" si="111"/>
        <v>4.0017516738779312E-2</v>
      </c>
      <c r="S75" s="336">
        <f t="shared" si="111"/>
        <v>3.8171358994487689E-2</v>
      </c>
      <c r="T75" s="336">
        <f t="shared" si="111"/>
        <v>3.5374170119052195E-2</v>
      </c>
      <c r="U75" s="336">
        <f t="shared" si="111"/>
        <v>3.554271653624088E-2</v>
      </c>
      <c r="V75" s="336">
        <f t="shared" si="111"/>
        <v>3.7041049959626156E-2</v>
      </c>
      <c r="W75" s="336">
        <f t="shared" si="111"/>
        <v>3.3777707249067847E-2</v>
      </c>
      <c r="X75" s="336">
        <f t="shared" si="111"/>
        <v>3.379256478848678E-2</v>
      </c>
      <c r="Y75" s="336">
        <f t="shared" si="111"/>
        <v>3.3292809608488079E-2</v>
      </c>
      <c r="Z75" s="336">
        <f t="shared" si="111"/>
        <v>3.279725064185398E-2</v>
      </c>
      <c r="AA75" s="336">
        <f t="shared" si="111"/>
        <v>3.2359993481434084E-2</v>
      </c>
      <c r="AB75" s="336">
        <f t="shared" si="111"/>
        <v>3.1972274831455851E-2</v>
      </c>
      <c r="AC75" s="336">
        <f t="shared" si="111"/>
        <v>3.1614123616290221E-2</v>
      </c>
      <c r="AD75" s="336">
        <f t="shared" si="111"/>
        <v>3.1284952662344934E-2</v>
      </c>
      <c r="AE75" s="336">
        <f t="shared" ref="AE75:AL75" si="112">AE28/AE$49</f>
        <v>3.096369593296297E-2</v>
      </c>
      <c r="AF75" s="336">
        <f t="shared" si="112"/>
        <v>3.0657266939801302E-2</v>
      </c>
      <c r="AG75" s="336">
        <f t="shared" si="112"/>
        <v>3.0345312584232773E-2</v>
      </c>
      <c r="AH75" s="336">
        <f t="shared" si="112"/>
        <v>3.0040587991484555E-2</v>
      </c>
      <c r="AI75" s="336">
        <f t="shared" si="112"/>
        <v>2.9735321520125913E-2</v>
      </c>
      <c r="AJ75" s="336">
        <f t="shared" si="112"/>
        <v>2.9433288561315451E-2</v>
      </c>
      <c r="AK75" s="336">
        <f t="shared" si="112"/>
        <v>2.9128162278269615E-2</v>
      </c>
      <c r="AL75" s="336">
        <f t="shared" si="112"/>
        <v>2.8835223562028715E-2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4.0496770466191601E-2</v>
      </c>
      <c r="N76" s="336">
        <f t="shared" si="113"/>
        <v>4.2849851581923483E-2</v>
      </c>
      <c r="O76" s="336">
        <f t="shared" si="113"/>
        <v>4.1527988621150189E-2</v>
      </c>
      <c r="P76" s="336">
        <f t="shared" si="113"/>
        <v>4.3021558164860911E-2</v>
      </c>
      <c r="Q76" s="336">
        <f t="shared" si="113"/>
        <v>4.3557580495624769E-2</v>
      </c>
      <c r="R76" s="336">
        <f t="shared" si="113"/>
        <v>4.4173456431629302E-2</v>
      </c>
      <c r="S76" s="336">
        <f t="shared" si="113"/>
        <v>4.2623432126598124E-2</v>
      </c>
      <c r="T76" s="336">
        <f t="shared" si="113"/>
        <v>4.2912907079181974E-2</v>
      </c>
      <c r="U76" s="336">
        <f t="shared" si="113"/>
        <v>3.8747853190278882E-2</v>
      </c>
      <c r="V76" s="336">
        <f t="shared" si="113"/>
        <v>4.2656409229083904E-2</v>
      </c>
      <c r="W76" s="336">
        <f t="shared" si="113"/>
        <v>3.5389197342305279E-2</v>
      </c>
      <c r="X76" s="336">
        <f t="shared" si="113"/>
        <v>3.6213374736917263E-2</v>
      </c>
      <c r="Y76" s="336">
        <f t="shared" si="113"/>
        <v>3.5755899053326344E-2</v>
      </c>
      <c r="Z76" s="336">
        <f t="shared" si="113"/>
        <v>3.5393898665133809E-2</v>
      </c>
      <c r="AA76" s="336">
        <f t="shared" si="113"/>
        <v>3.506176680179747E-2</v>
      </c>
      <c r="AB76" s="336">
        <f t="shared" si="113"/>
        <v>3.4715924081319884E-2</v>
      </c>
      <c r="AC76" s="336">
        <f t="shared" si="113"/>
        <v>3.439136424033748E-2</v>
      </c>
      <c r="AD76" s="336">
        <f t="shared" si="113"/>
        <v>3.4075292434989399E-2</v>
      </c>
      <c r="AE76" s="336">
        <f t="shared" ref="AE76:AL76" si="114">AE29/AE$49</f>
        <v>3.3739674381293196E-2</v>
      </c>
      <c r="AF76" s="336">
        <f t="shared" si="114"/>
        <v>3.3417273269223662E-2</v>
      </c>
      <c r="AG76" s="336">
        <f t="shared" si="114"/>
        <v>3.3084593152682903E-2</v>
      </c>
      <c r="AH76" s="336">
        <f t="shared" si="114"/>
        <v>3.2742729431253323E-2</v>
      </c>
      <c r="AI76" s="336">
        <f t="shared" si="114"/>
        <v>3.2390617170243795E-2</v>
      </c>
      <c r="AJ76" s="336">
        <f t="shared" si="114"/>
        <v>3.2033586223577021E-2</v>
      </c>
      <c r="AK76" s="336">
        <f t="shared" si="114"/>
        <v>3.1676314170084367E-2</v>
      </c>
      <c r="AL76" s="336">
        <f t="shared" si="114"/>
        <v>3.1326060295155264E-2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2.5871628470228544E-2</v>
      </c>
      <c r="N77" s="336">
        <f t="shared" si="115"/>
        <v>2.5102491550765656E-2</v>
      </c>
      <c r="O77" s="336">
        <f t="shared" si="115"/>
        <v>2.5991361767444772E-2</v>
      </c>
      <c r="P77" s="336">
        <f t="shared" si="115"/>
        <v>2.5450414934250435E-2</v>
      </c>
      <c r="Q77" s="336">
        <f t="shared" si="115"/>
        <v>2.6524929574670987E-2</v>
      </c>
      <c r="R77" s="336">
        <f t="shared" si="115"/>
        <v>2.4910439654452814E-2</v>
      </c>
      <c r="S77" s="336">
        <f t="shared" si="115"/>
        <v>2.5650223464089603E-2</v>
      </c>
      <c r="T77" s="336">
        <f t="shared" si="115"/>
        <v>2.6423388464522517E-2</v>
      </c>
      <c r="U77" s="336">
        <f t="shared" si="115"/>
        <v>2.5474379604829477E-2</v>
      </c>
      <c r="V77" s="336">
        <f t="shared" si="115"/>
        <v>2.3247594560200268E-2</v>
      </c>
      <c r="W77" s="336">
        <f t="shared" si="115"/>
        <v>2.2911225402929562E-2</v>
      </c>
      <c r="X77" s="336">
        <f t="shared" si="115"/>
        <v>2.3723696769788236E-2</v>
      </c>
      <c r="Y77" s="336">
        <f t="shared" si="115"/>
        <v>2.3798881898005619E-2</v>
      </c>
      <c r="Z77" s="336">
        <f t="shared" si="115"/>
        <v>2.3897902522831978E-2</v>
      </c>
      <c r="AA77" s="336">
        <f t="shared" si="115"/>
        <v>2.3912828758566245E-2</v>
      </c>
      <c r="AB77" s="336">
        <f t="shared" si="115"/>
        <v>2.3859581550465397E-2</v>
      </c>
      <c r="AC77" s="336">
        <f t="shared" si="115"/>
        <v>2.3800711911075703E-2</v>
      </c>
      <c r="AD77" s="336">
        <f t="shared" si="115"/>
        <v>2.3750467829879149E-2</v>
      </c>
      <c r="AE77" s="336">
        <f t="shared" ref="AE77:AL77" si="116">AE30/AE$49</f>
        <v>2.3689116247825669E-2</v>
      </c>
      <c r="AF77" s="336">
        <f t="shared" si="116"/>
        <v>2.3608136026548016E-2</v>
      </c>
      <c r="AG77" s="336">
        <f t="shared" si="116"/>
        <v>2.3499889917749921E-2</v>
      </c>
      <c r="AH77" s="336">
        <f t="shared" si="116"/>
        <v>2.3376076260312434E-2</v>
      </c>
      <c r="AI77" s="336">
        <f t="shared" si="116"/>
        <v>2.3225801377420741E-2</v>
      </c>
      <c r="AJ77" s="336">
        <f t="shared" si="116"/>
        <v>2.3073203872572404E-2</v>
      </c>
      <c r="AK77" s="336">
        <f t="shared" si="116"/>
        <v>2.2996854999758683E-2</v>
      </c>
      <c r="AL77" s="336">
        <f t="shared" si="116"/>
        <v>2.2648176123894991E-2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0.1054934009940368</v>
      </c>
      <c r="N79" s="337">
        <f t="shared" si="117"/>
        <v>9.9234107771855776E-2</v>
      </c>
      <c r="O79" s="337">
        <f t="shared" si="117"/>
        <v>0.1004992907700659</v>
      </c>
      <c r="P79" s="337">
        <f t="shared" si="117"/>
        <v>0.10245341306536668</v>
      </c>
      <c r="Q79" s="337">
        <f t="shared" si="117"/>
        <v>0.10335548373725643</v>
      </c>
      <c r="R79" s="337">
        <f t="shared" si="117"/>
        <v>0.10184906825798651</v>
      </c>
      <c r="S79" s="337">
        <f t="shared" si="117"/>
        <v>0.10155086519430322</v>
      </c>
      <c r="T79" s="337">
        <f t="shared" si="117"/>
        <v>9.8695121048211862E-2</v>
      </c>
      <c r="U79" s="337">
        <f t="shared" si="117"/>
        <v>9.9738563530680557E-2</v>
      </c>
      <c r="V79" s="337">
        <f t="shared" si="117"/>
        <v>9.9744060785018074E-2</v>
      </c>
      <c r="W79" s="337">
        <f t="shared" si="117"/>
        <v>9.4488462249491104E-2</v>
      </c>
      <c r="X79" s="337">
        <f t="shared" si="117"/>
        <v>9.2623291776534222E-2</v>
      </c>
      <c r="Y79" s="337">
        <f t="shared" si="117"/>
        <v>9.2884219651264047E-2</v>
      </c>
      <c r="Z79" s="337">
        <f t="shared" si="117"/>
        <v>9.2928041177376935E-2</v>
      </c>
      <c r="AA79" s="337">
        <f t="shared" si="117"/>
        <v>9.3029588375479561E-2</v>
      </c>
      <c r="AB79" s="337">
        <f t="shared" si="117"/>
        <v>9.3259494014018285E-2</v>
      </c>
      <c r="AC79" s="337">
        <f t="shared" si="117"/>
        <v>9.3455314668483294E-2</v>
      </c>
      <c r="AD79" s="337">
        <f t="shared" si="117"/>
        <v>9.3612774614145799E-2</v>
      </c>
      <c r="AE79" s="337">
        <f t="shared" ref="AE79:AL79" si="118">AE32/AE$49</f>
        <v>9.389105232313387E-2</v>
      </c>
      <c r="AF79" s="337">
        <f t="shared" si="118"/>
        <v>9.4161739045679038E-2</v>
      </c>
      <c r="AG79" s="337">
        <f t="shared" si="118"/>
        <v>9.4425309732707144E-2</v>
      </c>
      <c r="AH79" s="337">
        <f t="shared" si="118"/>
        <v>9.467962023527586E-2</v>
      </c>
      <c r="AI79" s="337">
        <f t="shared" si="118"/>
        <v>9.4839127512924559E-2</v>
      </c>
      <c r="AJ79" s="337">
        <f t="shared" si="118"/>
        <v>9.5011827135394369E-2</v>
      </c>
      <c r="AK79" s="337">
        <f t="shared" si="118"/>
        <v>9.5185030715336696E-2</v>
      </c>
      <c r="AL79" s="337">
        <f t="shared" si="118"/>
        <v>9.5296073450144889E-2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7.7399161712623135E-2</v>
      </c>
      <c r="N80" s="336">
        <f t="shared" si="119"/>
        <v>7.0971303699688223E-2</v>
      </c>
      <c r="O80" s="336">
        <f t="shared" si="119"/>
        <v>7.5930435848458461E-2</v>
      </c>
      <c r="P80" s="336">
        <f t="shared" si="119"/>
        <v>7.6071846874339988E-2</v>
      </c>
      <c r="Q80" s="336">
        <f t="shared" si="119"/>
        <v>7.5126399216150011E-2</v>
      </c>
      <c r="R80" s="336">
        <f t="shared" si="119"/>
        <v>7.7768570078459179E-2</v>
      </c>
      <c r="S80" s="336">
        <f t="shared" si="119"/>
        <v>7.6640533207341474E-2</v>
      </c>
      <c r="T80" s="336">
        <f t="shared" si="119"/>
        <v>7.3127323120488683E-2</v>
      </c>
      <c r="U80" s="336">
        <f t="shared" si="119"/>
        <v>7.3663761746500439E-2</v>
      </c>
      <c r="V80" s="336">
        <f t="shared" si="119"/>
        <v>7.3609853637557093E-2</v>
      </c>
      <c r="W80" s="336">
        <f t="shared" si="119"/>
        <v>7.1029389523024011E-2</v>
      </c>
      <c r="X80" s="336">
        <f t="shared" si="119"/>
        <v>7.0604714115940284E-2</v>
      </c>
      <c r="Y80" s="336">
        <f t="shared" si="119"/>
        <v>7.0579495795592556E-2</v>
      </c>
      <c r="Z80" s="336">
        <f t="shared" si="119"/>
        <v>7.0441784863042617E-2</v>
      </c>
      <c r="AA80" s="336">
        <f t="shared" si="119"/>
        <v>7.0403620397965064E-2</v>
      </c>
      <c r="AB80" s="336">
        <f t="shared" si="119"/>
        <v>7.0538944501504358E-2</v>
      </c>
      <c r="AC80" s="336">
        <f t="shared" si="119"/>
        <v>7.0625203981729834E-2</v>
      </c>
      <c r="AD80" s="336">
        <f t="shared" si="119"/>
        <v>7.0677881924094563E-2</v>
      </c>
      <c r="AE80" s="336">
        <f t="shared" ref="AE80:AL80" si="120">AE33/AE$49</f>
        <v>7.0842973806311882E-2</v>
      </c>
      <c r="AF80" s="336">
        <f t="shared" si="120"/>
        <v>7.1003223452426933E-2</v>
      </c>
      <c r="AG80" s="336">
        <f t="shared" si="120"/>
        <v>7.1155138965609543E-2</v>
      </c>
      <c r="AH80" s="336">
        <f t="shared" si="120"/>
        <v>7.130024786598041E-2</v>
      </c>
      <c r="AI80" s="336">
        <f t="shared" si="120"/>
        <v>7.1351501551401769E-2</v>
      </c>
      <c r="AJ80" s="336">
        <f t="shared" si="120"/>
        <v>7.1411343274876193E-2</v>
      </c>
      <c r="AK80" s="336">
        <f t="shared" si="120"/>
        <v>7.1484133355498011E-2</v>
      </c>
      <c r="AL80" s="336">
        <f t="shared" si="120"/>
        <v>7.1577666742563148E-2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2.6734671500402256E-2</v>
      </c>
      <c r="N81" s="336">
        <f t="shared" si="121"/>
        <v>2.7281827194705042E-2</v>
      </c>
      <c r="O81" s="336">
        <f t="shared" si="121"/>
        <v>2.3664043122468597E-2</v>
      </c>
      <c r="P81" s="336">
        <f t="shared" si="121"/>
        <v>2.5634409410196478E-2</v>
      </c>
      <c r="Q81" s="336">
        <f t="shared" si="121"/>
        <v>2.7438027029192843E-2</v>
      </c>
      <c r="R81" s="336">
        <f t="shared" si="121"/>
        <v>2.3246730991247647E-2</v>
      </c>
      <c r="S81" s="336">
        <f t="shared" si="121"/>
        <v>2.4211917999946184E-2</v>
      </c>
      <c r="T81" s="336">
        <f t="shared" si="121"/>
        <v>2.4813996416549123E-2</v>
      </c>
      <c r="U81" s="336">
        <f t="shared" si="121"/>
        <v>2.5259965581396437E-2</v>
      </c>
      <c r="V81" s="336">
        <f t="shared" si="121"/>
        <v>2.5478304431089626E-2</v>
      </c>
      <c r="W81" s="336">
        <f t="shared" si="121"/>
        <v>2.2536145377259016E-2</v>
      </c>
      <c r="X81" s="336">
        <f t="shared" si="121"/>
        <v>2.1477842529457156E-2</v>
      </c>
      <c r="Y81" s="336">
        <f t="shared" si="121"/>
        <v>2.1760481292090055E-2</v>
      </c>
      <c r="Z81" s="336">
        <f t="shared" si="121"/>
        <v>2.1939982378125483E-2</v>
      </c>
      <c r="AA81" s="336">
        <f t="shared" si="121"/>
        <v>2.2078553517793795E-2</v>
      </c>
      <c r="AB81" s="336">
        <f t="shared" si="121"/>
        <v>2.2173714030768569E-2</v>
      </c>
      <c r="AC81" s="336">
        <f t="shared" si="121"/>
        <v>2.2283083838915647E-2</v>
      </c>
      <c r="AD81" s="336">
        <f t="shared" si="121"/>
        <v>2.2387716836173046E-2</v>
      </c>
      <c r="AE81" s="336">
        <f t="shared" ref="AE81:AL81" si="122">AE34/AE$49</f>
        <v>2.2499859826961167E-2</v>
      </c>
      <c r="AF81" s="336">
        <f t="shared" si="122"/>
        <v>2.2610116126911606E-2</v>
      </c>
      <c r="AG81" s="336">
        <f t="shared" si="122"/>
        <v>2.272067175829031E-2</v>
      </c>
      <c r="AH81" s="336">
        <f t="shared" si="122"/>
        <v>2.282907701295999E-2</v>
      </c>
      <c r="AI81" s="336">
        <f t="shared" si="122"/>
        <v>2.2935991352161296E-2</v>
      </c>
      <c r="AJ81" s="336">
        <f t="shared" si="122"/>
        <v>2.304914157531919E-2</v>
      </c>
      <c r="AK81" s="336">
        <f t="shared" si="122"/>
        <v>2.3148441187544617E-2</v>
      </c>
      <c r="AL81" s="336">
        <f t="shared" si="122"/>
        <v>2.31661129062018E-2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1.3595677810114193E-3</v>
      </c>
      <c r="N82" s="336">
        <f t="shared" si="123"/>
        <v>9.8097687746251101E-4</v>
      </c>
      <c r="O82" s="336">
        <f t="shared" si="123"/>
        <v>9.0481179913883751E-4</v>
      </c>
      <c r="P82" s="336">
        <f t="shared" si="123"/>
        <v>7.4715678083021203E-4</v>
      </c>
      <c r="Q82" s="336">
        <f t="shared" si="123"/>
        <v>7.9105749191358328E-4</v>
      </c>
      <c r="R82" s="336">
        <f t="shared" si="123"/>
        <v>8.3376718827967973E-4</v>
      </c>
      <c r="S82" s="336">
        <f t="shared" si="123"/>
        <v>6.9841398701555668E-4</v>
      </c>
      <c r="T82" s="336">
        <f t="shared" si="123"/>
        <v>7.5380151117406425E-4</v>
      </c>
      <c r="U82" s="336">
        <f t="shared" si="123"/>
        <v>8.148362027836848E-4</v>
      </c>
      <c r="V82" s="336">
        <f t="shared" si="123"/>
        <v>6.5590271637135491E-4</v>
      </c>
      <c r="W82" s="336">
        <f t="shared" si="123"/>
        <v>9.2292734920807699E-4</v>
      </c>
      <c r="X82" s="336">
        <f t="shared" si="123"/>
        <v>5.4073513113678511E-4</v>
      </c>
      <c r="Y82" s="336">
        <f t="shared" si="123"/>
        <v>5.4424256358142666E-4</v>
      </c>
      <c r="Z82" s="336">
        <f t="shared" si="123"/>
        <v>5.4627393620884201E-4</v>
      </c>
      <c r="AA82" s="336">
        <f t="shared" si="123"/>
        <v>5.4741445972069508E-4</v>
      </c>
      <c r="AB82" s="336">
        <f t="shared" si="123"/>
        <v>5.4683548174537175E-4</v>
      </c>
      <c r="AC82" s="336">
        <f t="shared" si="123"/>
        <v>5.47026847837823E-4</v>
      </c>
      <c r="AD82" s="336">
        <f t="shared" si="123"/>
        <v>5.4717585387819125E-4</v>
      </c>
      <c r="AE82" s="336">
        <f t="shared" ref="AE82:AL82" si="124">AE35/AE$49</f>
        <v>5.4821868986082932E-4</v>
      </c>
      <c r="AF82" s="336">
        <f t="shared" si="124"/>
        <v>5.4839946634049875E-4</v>
      </c>
      <c r="AG82" s="336">
        <f t="shared" si="124"/>
        <v>5.4949900880729209E-4</v>
      </c>
      <c r="AH82" s="336">
        <f t="shared" si="124"/>
        <v>5.5029535633546018E-4</v>
      </c>
      <c r="AI82" s="336">
        <f t="shared" si="124"/>
        <v>5.5163460936150479E-4</v>
      </c>
      <c r="AJ82" s="336">
        <f t="shared" si="124"/>
        <v>5.5134228519900256E-4</v>
      </c>
      <c r="AK82" s="336">
        <f t="shared" si="124"/>
        <v>5.524561722940705E-4</v>
      </c>
      <c r="AL82" s="336">
        <f t="shared" si="124"/>
        <v>5.5229380137993835E-4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9.4349889060525702E-2</v>
      </c>
      <c r="N84" s="337">
        <f t="shared" si="125"/>
        <v>9.780050381252256E-2</v>
      </c>
      <c r="O84" s="337">
        <f t="shared" si="125"/>
        <v>0.10219432076458435</v>
      </c>
      <c r="P84" s="337">
        <f t="shared" si="125"/>
        <v>0.10139635772849072</v>
      </c>
      <c r="Q84" s="337">
        <f t="shared" si="125"/>
        <v>9.5854553949959953E-2</v>
      </c>
      <c r="R84" s="337">
        <f t="shared" si="125"/>
        <v>9.7784354246880978E-2</v>
      </c>
      <c r="S84" s="337">
        <f t="shared" si="125"/>
        <v>0.10184296039220722</v>
      </c>
      <c r="T84" s="337">
        <f t="shared" si="125"/>
        <v>9.8311763539709579E-2</v>
      </c>
      <c r="U84" s="337">
        <f t="shared" si="125"/>
        <v>9.2029199299689265E-2</v>
      </c>
      <c r="V84" s="337">
        <f t="shared" si="125"/>
        <v>9.2680061988565585E-2</v>
      </c>
      <c r="W84" s="337">
        <f t="shared" si="125"/>
        <v>9.4509729743861889E-2</v>
      </c>
      <c r="X84" s="337">
        <f t="shared" si="125"/>
        <v>9.4070988699054295E-2</v>
      </c>
      <c r="Y84" s="337">
        <f t="shared" si="125"/>
        <v>9.3650448808921538E-2</v>
      </c>
      <c r="Z84" s="337">
        <f t="shared" si="125"/>
        <v>9.3301135837951299E-2</v>
      </c>
      <c r="AA84" s="337">
        <f t="shared" si="125"/>
        <v>9.3110685514134289E-2</v>
      </c>
      <c r="AB84" s="337">
        <f t="shared" si="125"/>
        <v>9.2956277089547054E-2</v>
      </c>
      <c r="AC84" s="337">
        <f t="shared" si="125"/>
        <v>9.270877180181343E-2</v>
      </c>
      <c r="AD84" s="337">
        <f t="shared" si="125"/>
        <v>9.2401931538671309E-2</v>
      </c>
      <c r="AE84" s="337">
        <f t="shared" ref="AE84:AL84" si="126">AE37/AE$49</f>
        <v>9.2072557858354442E-2</v>
      </c>
      <c r="AF84" s="337">
        <f t="shared" si="126"/>
        <v>9.1726738354544521E-2</v>
      </c>
      <c r="AG84" s="337">
        <f t="shared" si="126"/>
        <v>9.1333986751824872E-2</v>
      </c>
      <c r="AH84" s="337">
        <f t="shared" si="126"/>
        <v>9.0909915416411871E-2</v>
      </c>
      <c r="AI84" s="337">
        <f t="shared" si="126"/>
        <v>9.0492189107483773E-2</v>
      </c>
      <c r="AJ84" s="337">
        <f t="shared" si="126"/>
        <v>9.0030808652174291E-2</v>
      </c>
      <c r="AK84" s="337">
        <f t="shared" si="126"/>
        <v>8.958393126821991E-2</v>
      </c>
      <c r="AL84" s="337">
        <f t="shared" si="126"/>
        <v>8.9109034524002512E-2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8.053569922075067E-2</v>
      </c>
      <c r="N85" s="336">
        <f t="shared" si="127"/>
        <v>8.4411116611756751E-2</v>
      </c>
      <c r="O85" s="336">
        <f t="shared" si="127"/>
        <v>8.8890727271840414E-2</v>
      </c>
      <c r="P85" s="336">
        <f t="shared" si="127"/>
        <v>8.7864079676508874E-2</v>
      </c>
      <c r="Q85" s="336">
        <f t="shared" si="127"/>
        <v>8.3065456286021619E-2</v>
      </c>
      <c r="R85" s="336">
        <f t="shared" si="127"/>
        <v>8.3976178870219964E-2</v>
      </c>
      <c r="S85" s="336">
        <f t="shared" si="127"/>
        <v>8.8546552632123951E-2</v>
      </c>
      <c r="T85" s="336">
        <f t="shared" si="127"/>
        <v>8.3597538271437788E-2</v>
      </c>
      <c r="U85" s="336">
        <f t="shared" si="127"/>
        <v>7.7025972089977746E-2</v>
      </c>
      <c r="V85" s="336">
        <f t="shared" si="127"/>
        <v>7.7937904492874771E-2</v>
      </c>
      <c r="W85" s="336">
        <f t="shared" si="127"/>
        <v>7.9102501566000877E-2</v>
      </c>
      <c r="X85" s="336">
        <f t="shared" si="127"/>
        <v>7.7885970822561296E-2</v>
      </c>
      <c r="Y85" s="336">
        <f t="shared" si="127"/>
        <v>7.732000098809419E-2</v>
      </c>
      <c r="Z85" s="336">
        <f t="shared" si="127"/>
        <v>7.6794769498776297E-2</v>
      </c>
      <c r="AA85" s="336">
        <f t="shared" si="127"/>
        <v>7.643898661536018E-2</v>
      </c>
      <c r="AB85" s="336">
        <f t="shared" si="127"/>
        <v>7.6122568647295191E-2</v>
      </c>
      <c r="AC85" s="336">
        <f t="shared" si="127"/>
        <v>7.5723808041990776E-2</v>
      </c>
      <c r="AD85" s="336">
        <f t="shared" si="127"/>
        <v>7.5263371341540639E-2</v>
      </c>
      <c r="AE85" s="336">
        <f t="shared" ref="AE85:AL85" si="128">AE38/AE$49</f>
        <v>7.4788872000157894E-2</v>
      </c>
      <c r="AF85" s="336">
        <f t="shared" si="128"/>
        <v>7.4289725984576685E-2</v>
      </c>
      <c r="AG85" s="336">
        <f t="shared" si="128"/>
        <v>7.373544798270977E-2</v>
      </c>
      <c r="AH85" s="336">
        <f t="shared" si="128"/>
        <v>7.3147055598850735E-2</v>
      </c>
      <c r="AI85" s="336">
        <f t="shared" si="128"/>
        <v>7.2574202581545635E-2</v>
      </c>
      <c r="AJ85" s="336">
        <f t="shared" si="128"/>
        <v>7.1955302167902344E-2</v>
      </c>
      <c r="AK85" s="336">
        <f t="shared" si="128"/>
        <v>7.1354882745107484E-2</v>
      </c>
      <c r="AL85" s="336">
        <f t="shared" si="128"/>
        <v>7.0734075604434871E-2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1.3814189839775016E-2</v>
      </c>
      <c r="N86" s="336">
        <f t="shared" si="129"/>
        <v>1.3389387200765802E-2</v>
      </c>
      <c r="O86" s="336">
        <f t="shared" si="129"/>
        <v>1.3303593492743933E-2</v>
      </c>
      <c r="P86" s="336">
        <f t="shared" si="129"/>
        <v>1.3532278051981846E-2</v>
      </c>
      <c r="Q86" s="336">
        <f t="shared" si="129"/>
        <v>1.2789097663938329E-2</v>
      </c>
      <c r="R86" s="336">
        <f t="shared" si="129"/>
        <v>1.3808175376661019E-2</v>
      </c>
      <c r="S86" s="336">
        <f t="shared" si="129"/>
        <v>1.3296407760083277E-2</v>
      </c>
      <c r="T86" s="336">
        <f t="shared" si="129"/>
        <v>1.47142252682718E-2</v>
      </c>
      <c r="U86" s="336">
        <f t="shared" si="129"/>
        <v>1.5003227209711522E-2</v>
      </c>
      <c r="V86" s="336">
        <f t="shared" si="129"/>
        <v>1.4742157495690812E-2</v>
      </c>
      <c r="W86" s="336">
        <f t="shared" si="129"/>
        <v>1.5407228177861025E-2</v>
      </c>
      <c r="X86" s="336">
        <f t="shared" si="129"/>
        <v>1.6185017876493006E-2</v>
      </c>
      <c r="Y86" s="336">
        <f t="shared" si="129"/>
        <v>1.6330447820827352E-2</v>
      </c>
      <c r="Z86" s="336">
        <f t="shared" si="129"/>
        <v>1.6506366339175002E-2</v>
      </c>
      <c r="AA86" s="336">
        <f t="shared" si="129"/>
        <v>1.6671698898774102E-2</v>
      </c>
      <c r="AB86" s="336">
        <f t="shared" si="129"/>
        <v>1.6833708442251859E-2</v>
      </c>
      <c r="AC86" s="336">
        <f t="shared" si="129"/>
        <v>1.6984963759822662E-2</v>
      </c>
      <c r="AD86" s="336">
        <f t="shared" si="129"/>
        <v>1.713856019713067E-2</v>
      </c>
      <c r="AE86" s="336">
        <f t="shared" ref="AE86:AL86" si="130">AE39/AE$49</f>
        <v>1.7283685858196552E-2</v>
      </c>
      <c r="AF86" s="336">
        <f t="shared" si="130"/>
        <v>1.7437012369967836E-2</v>
      </c>
      <c r="AG86" s="336">
        <f t="shared" si="130"/>
        <v>1.7598538769115102E-2</v>
      </c>
      <c r="AH86" s="336">
        <f t="shared" si="130"/>
        <v>1.7762859817561122E-2</v>
      </c>
      <c r="AI86" s="336">
        <f t="shared" si="130"/>
        <v>1.791798652593813E-2</v>
      </c>
      <c r="AJ86" s="336">
        <f t="shared" si="130"/>
        <v>1.8075506484271944E-2</v>
      </c>
      <c r="AK86" s="336">
        <f t="shared" si="130"/>
        <v>1.8229048523112433E-2</v>
      </c>
      <c r="AL86" s="336">
        <f t="shared" si="130"/>
        <v>1.8374958919567651E-2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6.1697680687643371E-2</v>
      </c>
      <c r="N88" s="337">
        <f t="shared" si="131"/>
        <v>6.0053222870816388E-2</v>
      </c>
      <c r="O88" s="337">
        <f t="shared" si="131"/>
        <v>5.9484217261315336E-2</v>
      </c>
      <c r="P88" s="337">
        <f t="shared" si="131"/>
        <v>5.9099094731227465E-2</v>
      </c>
      <c r="Q88" s="337">
        <f t="shared" si="131"/>
        <v>5.8682130702803321E-2</v>
      </c>
      <c r="R88" s="337">
        <f t="shared" si="131"/>
        <v>5.8086749341129548E-2</v>
      </c>
      <c r="S88" s="337">
        <f t="shared" si="131"/>
        <v>5.78571238322165E-2</v>
      </c>
      <c r="T88" s="337">
        <f t="shared" si="131"/>
        <v>5.7355346453386434E-2</v>
      </c>
      <c r="U88" s="337">
        <f t="shared" si="131"/>
        <v>5.8505140135106895E-2</v>
      </c>
      <c r="V88" s="337">
        <f t="shared" si="131"/>
        <v>5.3900109811261351E-2</v>
      </c>
      <c r="W88" s="337">
        <f t="shared" si="131"/>
        <v>4.9205057744184343E-2</v>
      </c>
      <c r="X88" s="337">
        <f t="shared" si="131"/>
        <v>5.0796970240425461E-2</v>
      </c>
      <c r="Y88" s="337">
        <f t="shared" si="131"/>
        <v>5.0041106123616584E-2</v>
      </c>
      <c r="Z88" s="337">
        <f t="shared" si="131"/>
        <v>4.9531907894927424E-2</v>
      </c>
      <c r="AA88" s="337">
        <f t="shared" si="131"/>
        <v>4.9094716750606469E-2</v>
      </c>
      <c r="AB88" s="337">
        <f t="shared" si="131"/>
        <v>4.8699088697696867E-2</v>
      </c>
      <c r="AC88" s="337">
        <f t="shared" si="131"/>
        <v>4.8332369097699203E-2</v>
      </c>
      <c r="AD88" s="337">
        <f t="shared" si="131"/>
        <v>4.7968091999882882E-2</v>
      </c>
      <c r="AE88" s="337">
        <f t="shared" ref="AE88:AL88" si="132">AE41/AE$49</f>
        <v>4.7601674277398059E-2</v>
      </c>
      <c r="AF88" s="337">
        <f t="shared" si="132"/>
        <v>4.7247029372433927E-2</v>
      </c>
      <c r="AG88" s="337">
        <f t="shared" si="132"/>
        <v>4.6923908982245015E-2</v>
      </c>
      <c r="AH88" s="337">
        <f t="shared" si="132"/>
        <v>4.6617665158504018E-2</v>
      </c>
      <c r="AI88" s="337">
        <f t="shared" si="132"/>
        <v>4.6307751299814737E-2</v>
      </c>
      <c r="AJ88" s="337">
        <f t="shared" si="132"/>
        <v>4.6047802181419274E-2</v>
      </c>
      <c r="AK88" s="337">
        <f t="shared" si="132"/>
        <v>4.5809247993377135E-2</v>
      </c>
      <c r="AL88" s="337">
        <f t="shared" si="132"/>
        <v>4.5606620394689761E-2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2.8714228482506817E-2</v>
      </c>
      <c r="N89" s="336">
        <f t="shared" si="133"/>
        <v>2.717840296827382E-2</v>
      </c>
      <c r="O89" s="336">
        <f t="shared" si="133"/>
        <v>2.8525227416875031E-2</v>
      </c>
      <c r="P89" s="336">
        <f t="shared" si="133"/>
        <v>2.8505867575368871E-2</v>
      </c>
      <c r="Q89" s="336">
        <f t="shared" si="133"/>
        <v>2.8031740393981402E-2</v>
      </c>
      <c r="R89" s="336">
        <f t="shared" si="133"/>
        <v>2.8055539658616437E-2</v>
      </c>
      <c r="S89" s="336">
        <f t="shared" si="133"/>
        <v>2.6871317831163637E-2</v>
      </c>
      <c r="T89" s="336">
        <f t="shared" si="133"/>
        <v>2.7105796423222014E-2</v>
      </c>
      <c r="U89" s="336">
        <f t="shared" si="133"/>
        <v>2.6698888389741333E-2</v>
      </c>
      <c r="V89" s="336">
        <f t="shared" si="133"/>
        <v>2.4431370395362851E-2</v>
      </c>
      <c r="W89" s="336">
        <f t="shared" si="133"/>
        <v>2.2023054641923969E-2</v>
      </c>
      <c r="X89" s="336">
        <f t="shared" si="133"/>
        <v>2.3418611566585167E-2</v>
      </c>
      <c r="Y89" s="336">
        <f t="shared" si="133"/>
        <v>2.3075766519008615E-2</v>
      </c>
      <c r="Z89" s="336">
        <f t="shared" si="133"/>
        <v>2.2788733072624606E-2</v>
      </c>
      <c r="AA89" s="336">
        <f t="shared" si="133"/>
        <v>2.2512647611400264E-2</v>
      </c>
      <c r="AB89" s="336">
        <f t="shared" si="133"/>
        <v>2.2258907896168346E-2</v>
      </c>
      <c r="AC89" s="336">
        <f t="shared" si="133"/>
        <v>2.2012041253414001E-2</v>
      </c>
      <c r="AD89" s="336">
        <f t="shared" si="133"/>
        <v>2.1775344900355945E-2</v>
      </c>
      <c r="AE89" s="336">
        <f t="shared" ref="AE89:AL89" si="134">AE42/AE$49</f>
        <v>2.1517285384643193E-2</v>
      </c>
      <c r="AF89" s="336">
        <f t="shared" si="134"/>
        <v>2.1261778025302783E-2</v>
      </c>
      <c r="AG89" s="336">
        <f t="shared" si="134"/>
        <v>2.1015017747869642E-2</v>
      </c>
      <c r="AH89" s="336">
        <f t="shared" si="134"/>
        <v>2.0777091593580276E-2</v>
      </c>
      <c r="AI89" s="336">
        <f t="shared" si="134"/>
        <v>2.0541990689687879E-2</v>
      </c>
      <c r="AJ89" s="336">
        <f t="shared" si="134"/>
        <v>2.034765412043317E-2</v>
      </c>
      <c r="AK89" s="336">
        <f t="shared" si="134"/>
        <v>2.0175689743915478E-2</v>
      </c>
      <c r="AL89" s="336">
        <f t="shared" si="134"/>
        <v>2.003640544431283E-2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3.298345220513655E-2</v>
      </c>
      <c r="N90" s="336">
        <f t="shared" si="135"/>
        <v>3.2874819902542561E-2</v>
      </c>
      <c r="O90" s="336">
        <f t="shared" si="135"/>
        <v>3.0958989844440305E-2</v>
      </c>
      <c r="P90" s="336">
        <f t="shared" si="135"/>
        <v>3.0593227155858597E-2</v>
      </c>
      <c r="Q90" s="336">
        <f t="shared" si="135"/>
        <v>3.0650390308821916E-2</v>
      </c>
      <c r="R90" s="336">
        <f t="shared" si="135"/>
        <v>3.0031209682513115E-2</v>
      </c>
      <c r="S90" s="336">
        <f t="shared" si="135"/>
        <v>3.098580600105286E-2</v>
      </c>
      <c r="T90" s="336">
        <f t="shared" si="135"/>
        <v>3.0249550030164423E-2</v>
      </c>
      <c r="U90" s="336">
        <f t="shared" si="135"/>
        <v>3.1806251745365555E-2</v>
      </c>
      <c r="V90" s="336">
        <f t="shared" si="135"/>
        <v>2.94687394158985E-2</v>
      </c>
      <c r="W90" s="336">
        <f t="shared" si="135"/>
        <v>2.7182003102260374E-2</v>
      </c>
      <c r="X90" s="336">
        <f t="shared" si="135"/>
        <v>2.7378358673840295E-2</v>
      </c>
      <c r="Y90" s="336">
        <f t="shared" si="135"/>
        <v>2.6965339604607973E-2</v>
      </c>
      <c r="Z90" s="336">
        <f t="shared" si="135"/>
        <v>2.6743174822302818E-2</v>
      </c>
      <c r="AA90" s="336">
        <f t="shared" si="135"/>
        <v>2.6582069139206209E-2</v>
      </c>
      <c r="AB90" s="336">
        <f t="shared" si="135"/>
        <v>2.6440180801528521E-2</v>
      </c>
      <c r="AC90" s="336">
        <f t="shared" si="135"/>
        <v>2.6320327844285209E-2</v>
      </c>
      <c r="AD90" s="336">
        <f t="shared" si="135"/>
        <v>2.6192747099526938E-2</v>
      </c>
      <c r="AE90" s="336">
        <f t="shared" ref="AE90:AL90" si="136">AE43/AE$49</f>
        <v>2.6084388892754867E-2</v>
      </c>
      <c r="AF90" s="336">
        <f t="shared" si="136"/>
        <v>2.5985251347131144E-2</v>
      </c>
      <c r="AG90" s="336">
        <f t="shared" si="136"/>
        <v>2.590889123437538E-2</v>
      </c>
      <c r="AH90" s="336">
        <f t="shared" si="136"/>
        <v>2.5840573564923745E-2</v>
      </c>
      <c r="AI90" s="336">
        <f t="shared" si="136"/>
        <v>2.5765760610126861E-2</v>
      </c>
      <c r="AJ90" s="336">
        <f t="shared" si="136"/>
        <v>2.5700148060986101E-2</v>
      </c>
      <c r="AK90" s="336">
        <f t="shared" si="136"/>
        <v>2.5633558249461657E-2</v>
      </c>
      <c r="AL90" s="336">
        <f t="shared" si="136"/>
        <v>2.5570214950376938E-2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0.13874910506280433</v>
      </c>
      <c r="N92" s="337">
        <f t="shared" si="137"/>
        <v>0.12946014016460375</v>
      </c>
      <c r="O92" s="337">
        <f t="shared" si="137"/>
        <v>0.13232614061236</v>
      </c>
      <c r="P92" s="337">
        <f t="shared" si="137"/>
        <v>0.12802225274496487</v>
      </c>
      <c r="Q92" s="337">
        <f t="shared" si="137"/>
        <v>0.1322954214790916</v>
      </c>
      <c r="R92" s="337">
        <f t="shared" si="137"/>
        <v>0.12738519669968171</v>
      </c>
      <c r="S92" s="337">
        <f t="shared" si="137"/>
        <v>0.12637417253786015</v>
      </c>
      <c r="T92" s="337">
        <f t="shared" si="137"/>
        <v>0.12949654156706611</v>
      </c>
      <c r="U92" s="337">
        <f t="shared" si="137"/>
        <v>0.12940752829304958</v>
      </c>
      <c r="V92" s="337">
        <f t="shared" si="137"/>
        <v>0.1254210274187994</v>
      </c>
      <c r="W92" s="337">
        <f t="shared" si="137"/>
        <v>0.11865934338965971</v>
      </c>
      <c r="X92" s="337">
        <f t="shared" si="137"/>
        <v>0.12160577749784228</v>
      </c>
      <c r="Y92" s="337">
        <f t="shared" si="137"/>
        <v>0.12173500298942792</v>
      </c>
      <c r="Z92" s="337">
        <f t="shared" si="137"/>
        <v>0.12224006598682026</v>
      </c>
      <c r="AA92" s="337">
        <f t="shared" si="137"/>
        <v>0.12218794652241345</v>
      </c>
      <c r="AB92" s="337">
        <f t="shared" si="137"/>
        <v>0.1217888842599283</v>
      </c>
      <c r="AC92" s="337">
        <f t="shared" si="137"/>
        <v>0.12136825784556067</v>
      </c>
      <c r="AD92" s="337">
        <f t="shared" si="137"/>
        <v>0.12085643200605499</v>
      </c>
      <c r="AE92" s="337">
        <f t="shared" ref="AE92:AL92" si="138">AE45/AE$49</f>
        <v>0.12023036477148334</v>
      </c>
      <c r="AF92" s="337">
        <f t="shared" si="138"/>
        <v>0.1195793994820422</v>
      </c>
      <c r="AG92" s="337">
        <f t="shared" si="138"/>
        <v>0.11901213335632778</v>
      </c>
      <c r="AH92" s="337">
        <f t="shared" si="138"/>
        <v>0.11836172902105131</v>
      </c>
      <c r="AI92" s="337">
        <f t="shared" si="138"/>
        <v>0.11762286225891296</v>
      </c>
      <c r="AJ92" s="337">
        <f t="shared" si="138"/>
        <v>0.11687087978747239</v>
      </c>
      <c r="AK92" s="337">
        <f t="shared" si="138"/>
        <v>0.11618754373459318</v>
      </c>
      <c r="AL92" s="337">
        <f t="shared" si="138"/>
        <v>0.11545432870760601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2.0470895970437272E-2</v>
      </c>
      <c r="N93" s="336">
        <f t="shared" si="139"/>
        <v>1.9829042443499086E-2</v>
      </c>
      <c r="O93" s="336">
        <f t="shared" si="139"/>
        <v>2.026083015273111E-2</v>
      </c>
      <c r="P93" s="336">
        <f t="shared" si="139"/>
        <v>1.8498274463308744E-2</v>
      </c>
      <c r="Q93" s="336">
        <f t="shared" si="139"/>
        <v>2.0711035844908791E-2</v>
      </c>
      <c r="R93" s="336">
        <f t="shared" si="139"/>
        <v>2.0722951584612303E-2</v>
      </c>
      <c r="S93" s="336">
        <f t="shared" si="139"/>
        <v>2.0094969550846709E-2</v>
      </c>
      <c r="T93" s="336">
        <f t="shared" si="139"/>
        <v>2.0176540453619891E-2</v>
      </c>
      <c r="U93" s="336">
        <f t="shared" si="139"/>
        <v>1.8875849759675718E-2</v>
      </c>
      <c r="V93" s="336">
        <f t="shared" si="139"/>
        <v>1.7181463866747841E-2</v>
      </c>
      <c r="W93" s="336">
        <f t="shared" si="139"/>
        <v>1.5529204020794531E-2</v>
      </c>
      <c r="X93" s="336">
        <f t="shared" si="139"/>
        <v>2.7845403256373767E-2</v>
      </c>
      <c r="Y93" s="336">
        <f t="shared" si="139"/>
        <v>2.8118731222430072E-2</v>
      </c>
      <c r="Z93" s="336">
        <f t="shared" si="139"/>
        <v>2.8353513415291073E-2</v>
      </c>
      <c r="AA93" s="336">
        <f t="shared" si="139"/>
        <v>2.8562035731726821E-2</v>
      </c>
      <c r="AB93" s="336">
        <f t="shared" si="139"/>
        <v>2.880662610760781E-2</v>
      </c>
      <c r="AC93" s="336">
        <f t="shared" si="139"/>
        <v>2.9145676816323445E-2</v>
      </c>
      <c r="AD93" s="336">
        <f t="shared" si="139"/>
        <v>2.9513437615176493E-2</v>
      </c>
      <c r="AE93" s="336">
        <f t="shared" ref="AE93:AL93" si="140">AE46/AE$49</f>
        <v>2.9799062711830658E-2</v>
      </c>
      <c r="AF93" s="336">
        <f t="shared" si="140"/>
        <v>3.0094907552644216E-2</v>
      </c>
      <c r="AG93" s="336">
        <f t="shared" si="140"/>
        <v>3.0409789523819661E-2</v>
      </c>
      <c r="AH93" s="336">
        <f t="shared" si="140"/>
        <v>3.0684032892005386E-2</v>
      </c>
      <c r="AI93" s="336">
        <f t="shared" si="140"/>
        <v>3.0901128896666064E-2</v>
      </c>
      <c r="AJ93" s="336">
        <f t="shared" si="140"/>
        <v>3.1120135009511093E-2</v>
      </c>
      <c r="AK93" s="336">
        <f t="shared" si="140"/>
        <v>3.1351880260702528E-2</v>
      </c>
      <c r="AL93" s="336">
        <f t="shared" si="140"/>
        <v>3.1572484868981503E-2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0.11827820909236705</v>
      </c>
      <c r="N94" s="336">
        <f t="shared" si="141"/>
        <v>0.10963109772110465</v>
      </c>
      <c r="O94" s="336">
        <f t="shared" si="141"/>
        <v>0.11206531045962891</v>
      </c>
      <c r="P94" s="336">
        <f t="shared" si="141"/>
        <v>0.10952397828165612</v>
      </c>
      <c r="Q94" s="336">
        <f t="shared" si="141"/>
        <v>0.11158438563418281</v>
      </c>
      <c r="R94" s="336">
        <f t="shared" si="141"/>
        <v>0.10666224511506942</v>
      </c>
      <c r="S94" s="336">
        <f t="shared" si="141"/>
        <v>0.10627920298701345</v>
      </c>
      <c r="T94" s="336">
        <f t="shared" si="141"/>
        <v>0.10932000111344624</v>
      </c>
      <c r="U94" s="336">
        <f t="shared" si="141"/>
        <v>0.11053167853337387</v>
      </c>
      <c r="V94" s="336">
        <f t="shared" si="141"/>
        <v>0.10823956355205155</v>
      </c>
      <c r="W94" s="336">
        <f t="shared" si="141"/>
        <v>0.10313013936886517</v>
      </c>
      <c r="X94" s="336">
        <f t="shared" si="141"/>
        <v>9.3760374241468519E-2</v>
      </c>
      <c r="Y94" s="336">
        <f t="shared" si="141"/>
        <v>9.3616271766997841E-2</v>
      </c>
      <c r="Z94" s="336">
        <f t="shared" si="141"/>
        <v>9.3886552571529197E-2</v>
      </c>
      <c r="AA94" s="336">
        <f t="shared" si="141"/>
        <v>9.362591079068662E-2</v>
      </c>
      <c r="AB94" s="336">
        <f t="shared" si="141"/>
        <v>9.2982258152320502E-2</v>
      </c>
      <c r="AC94" s="336">
        <f t="shared" si="141"/>
        <v>9.2222581029237222E-2</v>
      </c>
      <c r="AD94" s="336">
        <f t="shared" si="141"/>
        <v>9.1342994390878493E-2</v>
      </c>
      <c r="AE94" s="336">
        <f t="shared" ref="AE94:AL94" si="142">AE47/AE$49</f>
        <v>9.0431302059652691E-2</v>
      </c>
      <c r="AF94" s="336">
        <f t="shared" si="142"/>
        <v>8.9484491929397975E-2</v>
      </c>
      <c r="AG94" s="336">
        <f t="shared" si="142"/>
        <v>8.8602343832508132E-2</v>
      </c>
      <c r="AH94" s="336">
        <f t="shared" si="142"/>
        <v>8.7677696129045926E-2</v>
      </c>
      <c r="AI94" s="336">
        <f t="shared" si="142"/>
        <v>8.6721733362246908E-2</v>
      </c>
      <c r="AJ94" s="336">
        <f t="shared" si="142"/>
        <v>8.5750744777961282E-2</v>
      </c>
      <c r="AK94" s="336">
        <f t="shared" si="142"/>
        <v>8.4835663473890655E-2</v>
      </c>
      <c r="AL94" s="336">
        <f t="shared" si="142"/>
        <v>8.3881843838624501E-2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Cornwall and the Isles of Scilly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Cornwall and the Isles of Scilly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Cornwall and the Isles of Scilly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Cornwall and the Isles of Scilly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Cornwall and the Isles of Scilly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Cornwall and the Isles of Scilly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Cornwall and the Isles of Scilly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Cornwall and the Isles of Scilly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Cornwall and the Isles of Scilly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Cornwall and the Isles of Scilly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Cornwall and the Isles of Scilly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Cornwall and the Isles of Scilly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Cornwall and the Isles of Scilly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4.2154597062432941</v>
      </c>
      <c r="Y4" s="11">
        <f>'Occ T1'!D8-'Occ T1'!C8</f>
        <v>0.74357628227339845</v>
      </c>
      <c r="Z4" s="11">
        <f>'Occ T1'!E8-'Occ T1'!D8</f>
        <v>-0.6512248171154269</v>
      </c>
      <c r="AA4" s="11">
        <f>'Occ T1'!F8-'Occ T1'!E8</f>
        <v>3.7763183178787614</v>
      </c>
      <c r="AB4" s="11">
        <f>'Occ T1'!D8-'Occ T1'!B8</f>
        <v>4.9590359885166926</v>
      </c>
      <c r="AC4" s="11">
        <f>'Occ T1'!F8-'Occ T1'!D8</f>
        <v>3.1250935007633345</v>
      </c>
    </row>
    <row r="5" spans="1:29" x14ac:dyDescent="0.2">
      <c r="W5" s="10" t="str">
        <f>name!E5</f>
        <v>Professional occupations</v>
      </c>
      <c r="X5" s="11">
        <f>'Occ T1'!C9-'Occ T1'!B9</f>
        <v>5.00260499986463</v>
      </c>
      <c r="Y5" s="11">
        <f>'Occ T1'!D9-'Occ T1'!C9</f>
        <v>1.7190797364414578</v>
      </c>
      <c r="Z5" s="11">
        <f>'Occ T1'!E9-'Occ T1'!D9</f>
        <v>4.6864894031821507</v>
      </c>
      <c r="AA5" s="11">
        <f>'Occ T1'!F9-'Occ T1'!E9</f>
        <v>7.781180925106753</v>
      </c>
      <c r="AB5" s="11">
        <f>'Occ T1'!D9-'Occ T1'!B9</f>
        <v>6.7216847363060879</v>
      </c>
      <c r="AC5" s="11">
        <f>'Occ T1'!F9-'Occ T1'!D9</f>
        <v>12.467670328288904</v>
      </c>
    </row>
    <row r="6" spans="1:29" x14ac:dyDescent="0.2">
      <c r="W6" s="10" t="str">
        <f>name!E6</f>
        <v>Associate professional occupations</v>
      </c>
      <c r="X6" s="11">
        <f>'Occ T1'!C10-'Occ T1'!B10</f>
        <v>2.0154068119034108</v>
      </c>
      <c r="Y6" s="11">
        <f>'Occ T1'!D10-'Occ T1'!C10</f>
        <v>1.0062527954764349</v>
      </c>
      <c r="Z6" s="11">
        <f>'Occ T1'!E10-'Occ T1'!D10</f>
        <v>3.0740326388309001</v>
      </c>
      <c r="AA6" s="11">
        <f>'Occ T1'!F10-'Occ T1'!E10</f>
        <v>4.3409010733882667</v>
      </c>
      <c r="AB6" s="11">
        <f>'Occ T1'!D10-'Occ T1'!B10</f>
        <v>3.0216596073798456</v>
      </c>
      <c r="AC6" s="11">
        <f>'Occ T1'!F10-'Occ T1'!D10</f>
        <v>7.4149337122191668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-0.83865383611893662</v>
      </c>
      <c r="Y7" s="11">
        <f>'Occ T1'!D11-'Occ T1'!C11</f>
        <v>0.59881257153367784</v>
      </c>
      <c r="Z7" s="11">
        <f>'Occ T1'!E11-'Occ T1'!D11</f>
        <v>0.52667420145517596</v>
      </c>
      <c r="AA7" s="11">
        <f>'Occ T1'!F11-'Occ T1'!E11</f>
        <v>-0.50794555249471074</v>
      </c>
      <c r="AB7" s="11">
        <f>'Occ T1'!D11-'Occ T1'!B11</f>
        <v>-0.23984126458525878</v>
      </c>
      <c r="AC7" s="11">
        <f>'Occ T1'!F11-'Occ T1'!D11</f>
        <v>1.8728648960465222E-2</v>
      </c>
    </row>
    <row r="8" spans="1:29" x14ac:dyDescent="0.2">
      <c r="W8" s="10" t="str">
        <f>name!E8</f>
        <v>Skilled trades occupations</v>
      </c>
      <c r="X8" s="11">
        <f>'Occ T1'!C12-'Occ T1'!B12</f>
        <v>-0.95849413072756562</v>
      </c>
      <c r="Y8" s="11">
        <f>'Occ T1'!D12-'Occ T1'!C12</f>
        <v>-2.9839836128555817</v>
      </c>
      <c r="Z8" s="11">
        <f>'Occ T1'!E12-'Occ T1'!D12</f>
        <v>0.52645559314633061</v>
      </c>
      <c r="AA8" s="11">
        <f>'Occ T1'!F12-'Occ T1'!E12</f>
        <v>-0.34377687213611097</v>
      </c>
      <c r="AB8" s="11">
        <f>'Occ T1'!D12-'Occ T1'!B12</f>
        <v>-3.9424777435831473</v>
      </c>
      <c r="AC8" s="11">
        <f>'Occ T1'!F12-'Occ T1'!D12</f>
        <v>0.18267872101021965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0.38109674705590635</v>
      </c>
      <c r="Y9" s="11">
        <f>'Occ T1'!D13-'Occ T1'!C13</f>
        <v>-1.8778392921423439</v>
      </c>
      <c r="Z9" s="11">
        <f>'Occ T1'!E13-'Occ T1'!D13</f>
        <v>0.84644162135802858</v>
      </c>
      <c r="AA9" s="11">
        <f>'Occ T1'!F13-'Occ T1'!E13</f>
        <v>2.3035044963678608</v>
      </c>
      <c r="AB9" s="11">
        <f>'Occ T1'!D13-'Occ T1'!B13</f>
        <v>-1.4967425450864376</v>
      </c>
      <c r="AC9" s="11">
        <f>'Occ T1'!F13-'Occ T1'!D13</f>
        <v>3.1499461177258894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-0.47807173137964298</v>
      </c>
      <c r="Y10" s="11">
        <f>'Occ T1'!D14-'Occ T1'!C14</f>
        <v>6.1440924400475438E-2</v>
      </c>
      <c r="Z10" s="11">
        <f>'Occ T1'!E14-'Occ T1'!D14</f>
        <v>0.75530507027511007</v>
      </c>
      <c r="AA10" s="11">
        <f>'Occ T1'!F14-'Occ T1'!E14</f>
        <v>0.53376589466377666</v>
      </c>
      <c r="AB10" s="11">
        <f>'Occ T1'!D14-'Occ T1'!B14</f>
        <v>-0.41663080697916755</v>
      </c>
      <c r="AC10" s="11">
        <f>'Occ T1'!F14-'Occ T1'!D14</f>
        <v>1.2890709649388867</v>
      </c>
    </row>
    <row r="11" spans="1:29" x14ac:dyDescent="0.2">
      <c r="W11" s="10" t="str">
        <f>name!E11</f>
        <v>Process, plant and machine operatives</v>
      </c>
      <c r="X11" s="11">
        <f>'Occ T1'!C15-'Occ T1'!B15</f>
        <v>-0.6000096150582408</v>
      </c>
      <c r="Y11" s="11">
        <f>'Occ T1'!D15-'Occ T1'!C15</f>
        <v>-1.51388396525304</v>
      </c>
      <c r="Z11" s="11">
        <f>'Occ T1'!E15-'Occ T1'!D15</f>
        <v>0.47853830023489685</v>
      </c>
      <c r="AA11" s="11">
        <f>'Occ T1'!F15-'Occ T1'!E15</f>
        <v>-4.3275300274562056E-2</v>
      </c>
      <c r="AB11" s="11">
        <f>'Occ T1'!D15-'Occ T1'!B15</f>
        <v>-2.1138935803112808</v>
      </c>
      <c r="AC11" s="11">
        <f>'Occ T1'!F15-'Occ T1'!D15</f>
        <v>0.4352629999603348</v>
      </c>
    </row>
    <row r="12" spans="1:29" x14ac:dyDescent="0.2">
      <c r="W12" s="10" t="str">
        <f>name!E12</f>
        <v>Elementary occupations</v>
      </c>
      <c r="X12" s="11">
        <f>'Occ T1'!C16-'Occ T1'!B16</f>
        <v>0.65966104821721672</v>
      </c>
      <c r="Y12" s="11">
        <f>'Occ T1'!D16-'Occ T1'!C16</f>
        <v>-2.402455439874668</v>
      </c>
      <c r="Z12" s="11">
        <f>'Occ T1'!E16-'Occ T1'!D16</f>
        <v>2.37928798863285</v>
      </c>
      <c r="AA12" s="11">
        <f>'Occ T1'!F16-'Occ T1'!E16</f>
        <v>0.31132701750016878</v>
      </c>
      <c r="AB12" s="11">
        <f>'Occ T1'!D16-'Occ T1'!B16</f>
        <v>-1.7427943916574513</v>
      </c>
      <c r="AC12" s="11">
        <f>'Occ T1'!F16-'Occ T1'!D16</f>
        <v>2.6906150061330187</v>
      </c>
    </row>
    <row r="14" spans="1:29" x14ac:dyDescent="0.2">
      <c r="W14" s="10" t="str">
        <f>name!E3</f>
        <v>All occupations</v>
      </c>
      <c r="X14" s="11">
        <f>'Occ T1'!C18-'Occ T1'!B18</f>
        <v>9.3990000000001146</v>
      </c>
      <c r="Y14" s="11">
        <f>'Occ T1'!D18-'Occ T1'!C18</f>
        <v>-4.6490000000001714</v>
      </c>
      <c r="Z14" s="11">
        <f>'Occ T1'!E18-'Occ T1'!D18</f>
        <v>12.621999999999957</v>
      </c>
      <c r="AA14" s="11">
        <f>'Occ T1'!F18-'Occ T1'!E18</f>
        <v>18.152000000000214</v>
      </c>
      <c r="AB14" s="11">
        <f>'Occ T1'!D18-'Occ T1'!B18</f>
        <v>4.7499999999999432</v>
      </c>
      <c r="AC14" s="11">
        <f>'Occ T1'!F18-'Occ T1'!D18</f>
        <v>30.774000000000171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Cornwall and the Isles of Scilly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3.1250935007633345</v>
      </c>
      <c r="O3" s="11">
        <f>'Occ T1'!AB64</f>
        <v>1.5124823588228047</v>
      </c>
      <c r="P3" s="11">
        <f>'Occ T1'!Q64</f>
        <v>1.6126111419404943</v>
      </c>
    </row>
    <row r="4" spans="1:16" x14ac:dyDescent="0.2">
      <c r="M4" s="10" t="str">
        <f>name!E5</f>
        <v>Professional occupations</v>
      </c>
      <c r="N4" s="11">
        <f>'Occ T1'!F65</f>
        <v>12.467670328288904</v>
      </c>
      <c r="O4" s="11">
        <f>'Occ T1'!AB65</f>
        <v>5.5559781939900859</v>
      </c>
      <c r="P4" s="11">
        <f>'Occ T1'!Q65</f>
        <v>6.9116921342988178</v>
      </c>
    </row>
    <row r="5" spans="1:16" x14ac:dyDescent="0.2">
      <c r="M5" s="10" t="str">
        <f>name!E6</f>
        <v>Associate professional occupations</v>
      </c>
      <c r="N5" s="11">
        <f>'Occ T1'!F66</f>
        <v>7.4149337122191668</v>
      </c>
      <c r="O5" s="11">
        <f>'Occ T1'!AB66</f>
        <v>6.3567943748320275</v>
      </c>
      <c r="P5" s="11">
        <f>'Occ T1'!Q66</f>
        <v>1.0581393373870931</v>
      </c>
    </row>
    <row r="6" spans="1:16" x14ac:dyDescent="0.2">
      <c r="M6" s="10" t="str">
        <f>name!E7</f>
        <v>Administrative and secretarial occupations</v>
      </c>
      <c r="N6" s="11">
        <f>'Occ T1'!F67</f>
        <v>1.8728648960465222E-2</v>
      </c>
      <c r="O6" s="11">
        <f>'Occ T1'!AB67</f>
        <v>-1.1263826458591133</v>
      </c>
      <c r="P6" s="11">
        <f>'Occ T1'!Q67</f>
        <v>1.1451112948195794</v>
      </c>
    </row>
    <row r="7" spans="1:16" x14ac:dyDescent="0.2">
      <c r="M7" s="10" t="str">
        <f>name!E8</f>
        <v>Skilled trades occupations</v>
      </c>
      <c r="N7" s="11">
        <f>'Occ T1'!F68</f>
        <v>0.18267872101021965</v>
      </c>
      <c r="O7" s="11">
        <f>'Occ T1'!AB68</f>
        <v>0.66656876794477782</v>
      </c>
      <c r="P7" s="11">
        <f>'Occ T1'!Q68</f>
        <v>-0.48389004693457238</v>
      </c>
    </row>
    <row r="8" spans="1:16" x14ac:dyDescent="0.2">
      <c r="M8" s="10" t="str">
        <f>name!E9</f>
        <v>Caring, leisure and other service occupations</v>
      </c>
      <c r="N8" s="11">
        <f>'Occ T1'!F69</f>
        <v>3.1499461177258894</v>
      </c>
      <c r="O8" s="11">
        <f>'Occ T1'!AB69</f>
        <v>1.9448871725864372</v>
      </c>
      <c r="P8" s="11">
        <f>'Occ T1'!Q69</f>
        <v>1.2050589451394629</v>
      </c>
    </row>
    <row r="9" spans="1:16" x14ac:dyDescent="0.2">
      <c r="M9" s="10" t="str">
        <f>name!E10</f>
        <v>Sales and customer service occupations</v>
      </c>
      <c r="N9" s="11">
        <f>'Occ T1'!F70</f>
        <v>1.2890709649388867</v>
      </c>
      <c r="O9" s="11">
        <f>'Occ T1'!AB70</f>
        <v>0.19623950960805026</v>
      </c>
      <c r="P9" s="11">
        <f>'Occ T1'!Q70</f>
        <v>1.0928314553308649</v>
      </c>
    </row>
    <row r="10" spans="1:16" x14ac:dyDescent="0.2">
      <c r="M10" s="10" t="str">
        <f>name!E11</f>
        <v>Process, plant and machine operatives</v>
      </c>
      <c r="N10" s="11">
        <f>'Occ T1'!F71</f>
        <v>0.4352629999603348</v>
      </c>
      <c r="O10" s="11">
        <f>'Occ T1'!AB71</f>
        <v>0.81796669702348224</v>
      </c>
      <c r="P10" s="11">
        <f>'Occ T1'!Q71</f>
        <v>-0.3827036970631621</v>
      </c>
    </row>
    <row r="11" spans="1:16" x14ac:dyDescent="0.2">
      <c r="M11" s="10" t="str">
        <f>name!E12</f>
        <v>Elementary occupations</v>
      </c>
      <c r="N11" s="11">
        <f>'Occ T1'!F72</f>
        <v>2.6906150061330187</v>
      </c>
      <c r="O11" s="11">
        <f>'Occ T1'!AB72</f>
        <v>1.6056896080935434</v>
      </c>
      <c r="P11" s="11">
        <f>'Occ T1'!Q72</f>
        <v>1.0849253980394895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30.774000000000171</v>
      </c>
      <c r="O13" s="11">
        <f>'Occ T1'!AB74</f>
        <v>17.530224037042103</v>
      </c>
      <c r="P13" s="11">
        <f>'Occ T1'!Q74</f>
        <v>13.24377596295804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Cornwall and the Isles of Scilly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1.2875221032401551</v>
      </c>
      <c r="O3" s="11">
        <f>'Occ T5'!H44</f>
        <v>0.95057844173597816</v>
      </c>
      <c r="P3" s="11">
        <f>'Occ T5'!G44</f>
        <v>0.88699295578713588</v>
      </c>
    </row>
    <row r="4" spans="1:16" x14ac:dyDescent="0.2">
      <c r="M4" s="10" t="str">
        <f>name!E5</f>
        <v>Professional occupations</v>
      </c>
      <c r="N4" s="11">
        <f>'Occ T5'!I45</f>
        <v>0.44740218128931897</v>
      </c>
      <c r="O4" s="11">
        <f>'Occ T5'!H45</f>
        <v>3.2560099528566475</v>
      </c>
      <c r="P4" s="11">
        <f>'Occ T5'!G45</f>
        <v>8.764258194142954</v>
      </c>
    </row>
    <row r="5" spans="1:16" x14ac:dyDescent="0.2">
      <c r="M5" s="10" t="str">
        <f>name!E6</f>
        <v>Associate professional occupations</v>
      </c>
      <c r="N5" s="11">
        <f>'Occ T5'!I46</f>
        <v>1.1927787021206582</v>
      </c>
      <c r="O5" s="11">
        <f>'Occ T5'!H46</f>
        <v>2.6318025024425653</v>
      </c>
      <c r="P5" s="11">
        <f>'Occ T5'!G46</f>
        <v>3.5903525076559077</v>
      </c>
    </row>
    <row r="6" spans="1:16" x14ac:dyDescent="0.2">
      <c r="M6" s="10" t="str">
        <f>name!E7</f>
        <v>Administrative and secretarial occupations</v>
      </c>
      <c r="N6" s="11">
        <f>'Occ T5'!I47</f>
        <v>0.21823853837548279</v>
      </c>
      <c r="O6" s="11">
        <f>'Occ T5'!H47</f>
        <v>-0.57140289970979019</v>
      </c>
      <c r="P6" s="11">
        <f>'Occ T5'!G47</f>
        <v>0.37189301029476063</v>
      </c>
    </row>
    <row r="7" spans="1:16" x14ac:dyDescent="0.2">
      <c r="M7" s="10" t="str">
        <f>name!E8</f>
        <v>Skilled trades occupations</v>
      </c>
      <c r="N7" s="11">
        <f>'Occ T5'!I48</f>
        <v>1.0286914668337044</v>
      </c>
      <c r="O7" s="11">
        <f>'Occ T5'!H48</f>
        <v>0.79016293973204466</v>
      </c>
      <c r="P7" s="11">
        <f>'Occ T5'!G48</f>
        <v>-1.6361756855555285</v>
      </c>
    </row>
    <row r="8" spans="1:16" x14ac:dyDescent="0.2">
      <c r="M8" s="10" t="str">
        <f>name!E9</f>
        <v>Caring, leisure and other service occupations</v>
      </c>
      <c r="N8" s="11">
        <f>'Occ T5'!I49</f>
        <v>1.0235576004367037</v>
      </c>
      <c r="O8" s="11">
        <f>'Occ T5'!H49</f>
        <v>0.39333158294473414</v>
      </c>
      <c r="P8" s="11">
        <f>'Occ T5'!G49</f>
        <v>1.7330569343444395</v>
      </c>
    </row>
    <row r="9" spans="1:16" x14ac:dyDescent="0.2">
      <c r="M9" s="10" t="str">
        <f>name!E10</f>
        <v>Sales and customer service occupations</v>
      </c>
      <c r="N9" s="11">
        <f>'Occ T5'!I50</f>
        <v>-0.27829895413105277</v>
      </c>
      <c r="O9" s="11">
        <f>'Occ T5'!H50</f>
        <v>1.5550049795786638</v>
      </c>
      <c r="P9" s="11">
        <f>'Occ T5'!G50</f>
        <v>1.2364939491288141E-2</v>
      </c>
    </row>
    <row r="10" spans="1:16" x14ac:dyDescent="0.2">
      <c r="M10" s="10" t="str">
        <f>name!E11</f>
        <v>Process, plant and machine operatives</v>
      </c>
      <c r="N10" s="11">
        <f>'Occ T5'!I51</f>
        <v>0.43688549665734722</v>
      </c>
      <c r="O10" s="11">
        <f>'Occ T5'!H51</f>
        <v>1.2325509689763585</v>
      </c>
      <c r="P10" s="11">
        <f>'Occ T5'!G51</f>
        <v>-1.2341734656733934</v>
      </c>
    </row>
    <row r="11" spans="1:16" x14ac:dyDescent="0.2">
      <c r="M11" s="10" t="str">
        <f>name!E12</f>
        <v>Elementary occupations</v>
      </c>
      <c r="N11" s="11">
        <f>'Occ T5'!I52</f>
        <v>1.5266564826259144</v>
      </c>
      <c r="O11" s="11">
        <f>'Occ T5'!H52</f>
        <v>-0.64501556389931025</v>
      </c>
      <c r="P11" s="11">
        <f>'Occ T5'!G52</f>
        <v>1.808974087406428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6.8834336174482473</v>
      </c>
      <c r="O13" s="11">
        <f>'Occ T5'!H54</f>
        <v>9.5930229046578859</v>
      </c>
      <c r="P13" s="11">
        <f>'Occ T5'!G54</f>
        <v>14.29754347789401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0.47823990217675982</v>
      </c>
      <c r="O18" s="11">
        <f>'Occ T5'!AN44</f>
        <v>0.63459978890895918</v>
      </c>
      <c r="P18" s="11">
        <f>'Occ T5'!AM44</f>
        <v>0.39964266773709234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0.64717551553910457</v>
      </c>
      <c r="O19" s="11">
        <f>'Occ T5'!AN45</f>
        <v>1.9811173979212153</v>
      </c>
      <c r="P19" s="11">
        <f>'Occ T5'!AM45</f>
        <v>2.9276852805297739</v>
      </c>
    </row>
    <row r="20" spans="13:16" x14ac:dyDescent="0.2">
      <c r="M20" s="10" t="str">
        <f t="shared" si="0"/>
        <v>Associate professional occupations</v>
      </c>
      <c r="N20" s="11">
        <f>'Occ T5'!AO46</f>
        <v>0.64451738152502669</v>
      </c>
      <c r="O20" s="11">
        <f>'Occ T5'!AN46</f>
        <v>2.294952744589601</v>
      </c>
      <c r="P20" s="11">
        <f>'Occ T5'!AM46</f>
        <v>3.4173242487174109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0.10561810914409464</v>
      </c>
      <c r="O21" s="11">
        <f>'Occ T5'!AN47</f>
        <v>-0.41264829852441842</v>
      </c>
      <c r="P21" s="11">
        <f>'Occ T5'!AM47</f>
        <v>-0.81935245647878485</v>
      </c>
    </row>
    <row r="22" spans="13:16" x14ac:dyDescent="0.2">
      <c r="M22" s="10" t="str">
        <f t="shared" si="0"/>
        <v>Skilled trades occupations</v>
      </c>
      <c r="N22" s="11">
        <f>'Occ T5'!AO48</f>
        <v>0.18606192912324637</v>
      </c>
      <c r="O22" s="11">
        <f>'Occ T5'!AN48</f>
        <v>0.23312453401195343</v>
      </c>
      <c r="P22" s="11">
        <f>'Occ T5'!AM48</f>
        <v>0.24738230480958179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0.69652477691145576</v>
      </c>
      <c r="O23" s="11">
        <f>'Occ T5'!AN49</f>
        <v>-0.20563652515738973</v>
      </c>
      <c r="P23" s="11">
        <f>'Occ T5'!AM49</f>
        <v>1.4539989208323529</v>
      </c>
    </row>
    <row r="24" spans="13:16" x14ac:dyDescent="0.2">
      <c r="M24" s="10" t="str">
        <f t="shared" si="0"/>
        <v>Sales and customer service occupations</v>
      </c>
      <c r="N24" s="11">
        <f>'Occ T5'!AO50</f>
        <v>-0.19320848078957709</v>
      </c>
      <c r="O24" s="11">
        <f>'Occ T5'!AN50</f>
        <v>0.76989094408249414</v>
      </c>
      <c r="P24" s="11">
        <f>'Occ T5'!AM50</f>
        <v>-0.38044295368488434</v>
      </c>
    </row>
    <row r="25" spans="13:16" x14ac:dyDescent="0.2">
      <c r="M25" s="10" t="str">
        <f t="shared" si="0"/>
        <v>Process, plant and machine operatives</v>
      </c>
      <c r="N25" s="11">
        <f>'Occ T5'!AO51</f>
        <v>0.12126970529094805</v>
      </c>
      <c r="O25" s="11">
        <f>'Occ T5'!AN51</f>
        <v>0.55643238665701134</v>
      </c>
      <c r="P25" s="11">
        <f>'Occ T5'!AM51</f>
        <v>0.14026460507552296</v>
      </c>
    </row>
    <row r="26" spans="13:16" x14ac:dyDescent="0.2">
      <c r="M26" s="10" t="str">
        <f t="shared" si="0"/>
        <v>Elementary occupations</v>
      </c>
      <c r="N26" s="11">
        <f>'Occ T5'!AO52</f>
        <v>1.0066767431941952</v>
      </c>
      <c r="O26" s="11">
        <f>'Occ T5'!AN52</f>
        <v>-0.60524430239633453</v>
      </c>
      <c r="P26" s="11">
        <f>'Occ T5'!AM52</f>
        <v>1.2042571672956672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3.6928755821152492</v>
      </c>
      <c r="O28" s="11">
        <f>'Occ T5'!AN54</f>
        <v>5.2465886700930753</v>
      </c>
      <c r="P28" s="11">
        <f>'Occ T5'!AM54</f>
        <v>8.5907597848337218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0.80928220106339843</v>
      </c>
      <c r="O33" s="11">
        <f>'Occ T5'!X44</f>
        <v>0.31597865282702009</v>
      </c>
      <c r="P33" s="11">
        <f>'Occ T5'!W44</f>
        <v>0.48735028805006309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-0.19977333424978605</v>
      </c>
      <c r="O34" s="11">
        <f>'Occ T5'!X45</f>
        <v>1.2748925549354313</v>
      </c>
      <c r="P34" s="11">
        <f>'Occ T5'!W45</f>
        <v>5.836572913613189</v>
      </c>
    </row>
    <row r="35" spans="1:16" x14ac:dyDescent="0.2">
      <c r="M35" s="10" t="str">
        <f t="shared" si="1"/>
        <v>Associate professional occupations</v>
      </c>
      <c r="N35" s="11">
        <f>'Occ T5'!Y46</f>
        <v>0.54826132059563237</v>
      </c>
      <c r="O35" s="11">
        <f>'Occ T5'!X46</f>
        <v>0.33684975785296478</v>
      </c>
      <c r="P35" s="11">
        <f>'Occ T5'!W46</f>
        <v>0.17302825893850482</v>
      </c>
    </row>
    <row r="36" spans="1:16" x14ac:dyDescent="0.2">
      <c r="M36" s="10" t="str">
        <f t="shared" si="1"/>
        <v>Administrative and secretarial occupations</v>
      </c>
      <c r="N36" s="11">
        <f>'Occ T5'!Y47</f>
        <v>0.11262042923138904</v>
      </c>
      <c r="O36" s="11">
        <f>'Occ T5'!X47</f>
        <v>-0.15875460118537132</v>
      </c>
      <c r="P36" s="11">
        <f>'Occ T5'!W47</f>
        <v>1.1912454667735526</v>
      </c>
    </row>
    <row r="37" spans="1:16" x14ac:dyDescent="0.2">
      <c r="M37" s="10" t="str">
        <f t="shared" si="1"/>
        <v>Skilled trades occupations</v>
      </c>
      <c r="N37" s="11">
        <f>'Occ T5'!Y48</f>
        <v>0.84262953771045446</v>
      </c>
      <c r="O37" s="11">
        <f>'Occ T5'!X48</f>
        <v>0.55703840572009389</v>
      </c>
      <c r="P37" s="11">
        <f>'Occ T5'!W48</f>
        <v>-1.8835579903651141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0.32703282352524676</v>
      </c>
      <c r="O38" s="11">
        <f>'Occ T5'!X49</f>
        <v>0.59896810810212431</v>
      </c>
      <c r="P38" s="11">
        <f>'Occ T5'!W49</f>
        <v>0.27905801351208703</v>
      </c>
    </row>
    <row r="39" spans="1:16" x14ac:dyDescent="0.2">
      <c r="M39" s="10" t="str">
        <f t="shared" si="1"/>
        <v>Sales and customer service occupations</v>
      </c>
      <c r="N39" s="11">
        <f>'Occ T5'!Y50</f>
        <v>-8.5090473341476125E-2</v>
      </c>
      <c r="O39" s="11">
        <f>'Occ T5'!X50</f>
        <v>0.78511403549616965</v>
      </c>
      <c r="P39" s="11">
        <f>'Occ T5'!W50</f>
        <v>0.39280789317616538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Cornwall and the Isles of Scilly</v>
      </c>
      <c r="M40" s="10" t="str">
        <f t="shared" si="1"/>
        <v>Process, plant and machine operatives</v>
      </c>
      <c r="N40" s="11">
        <f>'Occ T5'!Y51</f>
        <v>0.31561579136639994</v>
      </c>
      <c r="O40" s="11">
        <f>'Occ T5'!X51</f>
        <v>0.67611858231934696</v>
      </c>
      <c r="P40" s="11">
        <f>'Occ T5'!W51</f>
        <v>-1.3744380707489148</v>
      </c>
    </row>
    <row r="41" spans="1:16" x14ac:dyDescent="0.2">
      <c r="M41" s="10" t="str">
        <f t="shared" si="1"/>
        <v>Elementary occupations</v>
      </c>
      <c r="N41" s="11">
        <f>'Occ T5'!Y52</f>
        <v>0.51997973943171805</v>
      </c>
      <c r="O41" s="11">
        <f>'Occ T5'!X52</f>
        <v>-3.9771261502978383E-2</v>
      </c>
      <c r="P41" s="11">
        <f>'Occ T5'!W52</f>
        <v>0.60471692011076073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3.1905580353329768</v>
      </c>
      <c r="O43" s="11">
        <f>'Occ T5'!X54</f>
        <v>4.3464342345648035</v>
      </c>
      <c r="P43" s="11">
        <f>'Occ T5'!W54</f>
        <v>5.706783693060288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Cornwall and the Isles of Scilly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Cornwall and the Isles of Scilly, Cornwall and the Isles of Scilly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3.1769372328674654</v>
      </c>
      <c r="C5" s="11">
        <f>HLOOKUP(C$3,'Qual F1'!$M$4:$BW$14,11,FALSE)</f>
        <v>3.9943782868248645</v>
      </c>
      <c r="D5" s="11">
        <f>HLOOKUP(D$3,'Qual F1'!$M$4:$BW$14,11,FALSE)</f>
        <v>3.9066519024202404</v>
      </c>
      <c r="E5" s="11">
        <f>HLOOKUP(E$3,'Qual F1'!$M$4:$BW$14,11,FALSE)</f>
        <v>5.1532732069984943</v>
      </c>
      <c r="F5" s="11">
        <f>HLOOKUP(F$3,'Qual F1'!$M$4:$BW$14,11,FALSE)</f>
        <v>7.6582590440455061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21.495243618986009</v>
      </c>
      <c r="C6" s="11">
        <f>HLOOKUP(C$3,'Qual F1'!$M$4:$BW$14,10,FALSE)</f>
        <v>27.318262342496471</v>
      </c>
      <c r="D6" s="11">
        <f>HLOOKUP(D$3,'Qual F1'!$M$4:$BW$14,10,FALSE)</f>
        <v>27.638013122549129</v>
      </c>
      <c r="E6" s="11">
        <f>HLOOKUP(E$3,'Qual F1'!$M$4:$BW$14,10,FALSE)</f>
        <v>36.293200174566863</v>
      </c>
      <c r="F6" s="11">
        <f>HLOOKUP(F$3,'Qual F1'!$M$4:$BW$14,10,FALSE)</f>
        <v>54.658957350582668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46.332701150659993</v>
      </c>
      <c r="C7" s="11">
        <f>HLOOKUP(C$3,'Qual F1'!$M$4:$BW$14,9,FALSE)</f>
        <v>47.337415273127924</v>
      </c>
      <c r="D7" s="11">
        <f>HLOOKUP(D$3,'Qual F1'!$M$4:$BW$14,9,FALSE)</f>
        <v>49.49249083776094</v>
      </c>
      <c r="E7" s="11">
        <f>HLOOKUP(E$3,'Qual F1'!$M$4:$BW$14,9,FALSE)</f>
        <v>56.40866210393699</v>
      </c>
      <c r="F7" s="11">
        <f>HLOOKUP(F$3,'Qual F1'!$M$4:$BW$14,9,FALSE)</f>
        <v>66.009117891256238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15.430269425122214</v>
      </c>
      <c r="C8" s="11">
        <f>HLOOKUP(C$3,'Qual F1'!$M$4:$BW$14,8,FALSE)</f>
        <v>14.0964178940668</v>
      </c>
      <c r="D8" s="11">
        <f>HLOOKUP(D$3,'Qual F1'!$M$4:$BW$14,8,FALSE)</f>
        <v>14.824755870493171</v>
      </c>
      <c r="E8" s="11">
        <f>HLOOKUP(E$3,'Qual F1'!$M$4:$BW$14,8,FALSE)</f>
        <v>15.771847160932216</v>
      </c>
      <c r="F8" s="11">
        <f>HLOOKUP(F$3,'Qual F1'!$M$4:$BW$14,8,FALSE)</f>
        <v>17.966795029960757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13.975462505546398</v>
      </c>
      <c r="C9" s="11">
        <f>HLOOKUP(C$3,'Qual F1'!$M$4:$BW$14,7,FALSE)</f>
        <v>13.803521416634121</v>
      </c>
      <c r="D9" s="11">
        <f>HLOOKUP(D$3,'Qual F1'!$M$4:$BW$14,7,FALSE)</f>
        <v>14.50317776582729</v>
      </c>
      <c r="E9" s="11">
        <f>HLOOKUP(E$3,'Qual F1'!$M$4:$BW$14,7,FALSE)</f>
        <v>16.215678834182309</v>
      </c>
      <c r="F9" s="11">
        <f>HLOOKUP(F$3,'Qual F1'!$M$4:$BW$14,7,FALSE)</f>
        <v>18.919110993880455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60.470063592309245</v>
      </c>
      <c r="C10" s="11">
        <f>HLOOKUP(C$3,'Qual F1'!$M$4:$BW$14,6,FALSE)</f>
        <v>63.294486040350982</v>
      </c>
      <c r="D10" s="11">
        <f>HLOOKUP(D$3,'Qual F1'!$M$4:$BW$14,6,FALSE)</f>
        <v>60.092385183284421</v>
      </c>
      <c r="E10" s="11">
        <f>HLOOKUP(E$3,'Qual F1'!$M$4:$BW$14,6,FALSE)</f>
        <v>62.406718298103108</v>
      </c>
      <c r="F10" s="11">
        <f>HLOOKUP(F$3,'Qual F1'!$M$4:$BW$14,6,FALSE)</f>
        <v>65.493021955014967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59.825055668715557</v>
      </c>
      <c r="C11" s="11">
        <f>HLOOKUP(C$3,'Qual F1'!$M$4:$BW$14,5,FALSE)</f>
        <v>56.337973428677081</v>
      </c>
      <c r="D11" s="11">
        <f>HLOOKUP(D$3,'Qual F1'!$M$4:$BW$14,5,FALSE)</f>
        <v>53.037780699663848</v>
      </c>
      <c r="E11" s="11">
        <f>HLOOKUP(E$3,'Qual F1'!$M$4:$BW$14,5,FALSE)</f>
        <v>49.186728894934838</v>
      </c>
      <c r="F11" s="11">
        <f>HLOOKUP(F$3,'Qual F1'!$M$4:$BW$14,5,FALSE)</f>
        <v>39.734123877933648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34.170312091269558</v>
      </c>
      <c r="C12" s="11">
        <f>HLOOKUP(C$3,'Qual F1'!$M$4:$BW$14,4,FALSE)</f>
        <v>39.028188118945344</v>
      </c>
      <c r="D12" s="11">
        <f>HLOOKUP(D$3,'Qual F1'!$M$4:$BW$14,4,FALSE)</f>
        <v>35.224332603663072</v>
      </c>
      <c r="E12" s="11">
        <f>HLOOKUP(E$3,'Qual F1'!$M$4:$BW$14,4,FALSE)</f>
        <v>32.439240037480516</v>
      </c>
      <c r="F12" s="11">
        <f>HLOOKUP(F$3,'Qual F1'!$M$4:$BW$14,4,FALSE)</f>
        <v>23.242156116892058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9.4449547145234245</v>
      </c>
      <c r="C13" s="11">
        <f>HLOOKUP(C$3,'Qual F1'!$M$4:$BW$14,3,FALSE)</f>
        <v>8.5093571988765113</v>
      </c>
      <c r="D13" s="11">
        <f>HLOOKUP(D$3,'Qual F1'!$M$4:$BW$14,3,FALSE)</f>
        <v>10.351412014337955</v>
      </c>
      <c r="E13" s="11">
        <f>HLOOKUP(E$3,'Qual F1'!$M$4:$BW$14,3,FALSE)</f>
        <v>7.8176512888643162</v>
      </c>
      <c r="F13" s="11">
        <f>HLOOKUP(F$3,'Qual F1'!$M$4:$BW$14,3,FALSE)</f>
        <v>6.163457740433544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264.32099999999986</v>
      </c>
      <c r="C15" s="11">
        <f t="shared" ref="C15:F15" si="0">SUM(C5:C13)</f>
        <v>273.72000000000008</v>
      </c>
      <c r="D15" s="11">
        <f t="shared" si="0"/>
        <v>269.07100000000003</v>
      </c>
      <c r="E15" s="11">
        <f t="shared" si="0"/>
        <v>281.69299999999964</v>
      </c>
      <c r="F15" s="11">
        <f t="shared" si="0"/>
        <v>299.8449999999998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1.2019238853013825</v>
      </c>
      <c r="C19" s="18">
        <f t="shared" si="1"/>
        <v>1.4592935433380327</v>
      </c>
      <c r="D19" s="18">
        <f t="shared" si="1"/>
        <v>1.4519037363447715</v>
      </c>
      <c r="E19" s="18">
        <f t="shared" si="1"/>
        <v>1.8293934201412534</v>
      </c>
      <c r="F19" s="18">
        <f t="shared" si="1"/>
        <v>2.5540726188682523</v>
      </c>
      <c r="G19" s="11"/>
    </row>
    <row r="20" spans="1:7" x14ac:dyDescent="0.2">
      <c r="A20" t="str">
        <f>$A6</f>
        <v>RQF7 Other higher degree</v>
      </c>
      <c r="B20" s="18">
        <f t="shared" si="1"/>
        <v>8.1322496581754855</v>
      </c>
      <c r="C20" s="18">
        <f t="shared" si="1"/>
        <v>9.9803676539881856</v>
      </c>
      <c r="D20" s="18">
        <f t="shared" si="1"/>
        <v>10.271643217793491</v>
      </c>
      <c r="E20" s="18">
        <f t="shared" si="1"/>
        <v>12.88395528982506</v>
      </c>
      <c r="F20" s="18">
        <f t="shared" si="1"/>
        <v>18.229070803442678</v>
      </c>
      <c r="G20" s="11"/>
    </row>
    <row r="21" spans="1:7" x14ac:dyDescent="0.2">
      <c r="A21" t="str">
        <f>$A7</f>
        <v>RQF6 First degree</v>
      </c>
      <c r="B21" s="18">
        <f t="shared" si="1"/>
        <v>17.528951975310331</v>
      </c>
      <c r="C21" s="18">
        <f t="shared" si="1"/>
        <v>17.294101736492735</v>
      </c>
      <c r="D21" s="18">
        <f t="shared" si="1"/>
        <v>18.393840598860873</v>
      </c>
      <c r="E21" s="18">
        <f t="shared" si="1"/>
        <v>20.024871794448941</v>
      </c>
      <c r="F21" s="18">
        <f t="shared" si="1"/>
        <v>22.014413410680948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5.8377009110597431</v>
      </c>
      <c r="C22" s="18">
        <f t="shared" si="3"/>
        <v>5.1499407767305261</v>
      </c>
      <c r="D22" s="18">
        <f t="shared" si="3"/>
        <v>5.509607453234711</v>
      </c>
      <c r="E22" s="18">
        <f t="shared" si="3"/>
        <v>5.5989489127994796</v>
      </c>
      <c r="F22" s="18">
        <f t="shared" si="3"/>
        <v>5.9920275575583277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5.2873069130134969</v>
      </c>
      <c r="C23" s="18">
        <f t="shared" si="4"/>
        <v>5.0429349030520667</v>
      </c>
      <c r="D23" s="18">
        <f t="shared" si="4"/>
        <v>5.390093234063607</v>
      </c>
      <c r="E23" s="18">
        <f t="shared" si="4"/>
        <v>5.7565075575830171</v>
      </c>
      <c r="F23" s="18">
        <f t="shared" si="4"/>
        <v>6.3096303069520809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22.877510145735407</v>
      </c>
      <c r="C24" s="18">
        <f t="shared" si="5"/>
        <v>23.123807555294082</v>
      </c>
      <c r="D24" s="18">
        <f t="shared" si="5"/>
        <v>22.333281989989416</v>
      </c>
      <c r="E24" s="18">
        <f t="shared" si="5"/>
        <v>22.1541601311013</v>
      </c>
      <c r="F24" s="18">
        <f t="shared" si="5"/>
        <v>21.842292502798117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22.633485674129407</v>
      </c>
      <c r="C25" s="18">
        <f t="shared" si="6"/>
        <v>20.58233721638063</v>
      </c>
      <c r="D25" s="18">
        <f t="shared" si="6"/>
        <v>19.711444451339553</v>
      </c>
      <c r="E25" s="18">
        <f t="shared" si="6"/>
        <v>17.461111527419888</v>
      </c>
      <c r="F25" s="18">
        <f t="shared" si="6"/>
        <v>13.251554595852417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12.927581270980957</v>
      </c>
      <c r="C26" s="18">
        <f>C12/C$15*100</f>
        <v>14.258434940430122</v>
      </c>
      <c r="D26" s="18">
        <f t="shared" si="7"/>
        <v>13.091092166626305</v>
      </c>
      <c r="E26" s="18">
        <f t="shared" si="7"/>
        <v>11.515813327800322</v>
      </c>
      <c r="F26" s="18">
        <f t="shared" si="7"/>
        <v>7.7513902572636111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3.5732895662937976</v>
      </c>
      <c r="C27" s="18">
        <f>C13/C$15*100</f>
        <v>3.1087816742936245</v>
      </c>
      <c r="D27" s="18">
        <f t="shared" si="8"/>
        <v>3.8470931517472913</v>
      </c>
      <c r="E27" s="18">
        <f t="shared" si="8"/>
        <v>2.7752380388807412</v>
      </c>
      <c r="F27" s="18">
        <f t="shared" si="8"/>
        <v>2.0555479465835842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5.8912657135553381</v>
      </c>
      <c r="C33" s="18">
        <f t="shared" si="9"/>
        <v>-2.196246276773095</v>
      </c>
      <c r="D33" s="18">
        <f t="shared" si="9"/>
        <v>5.6953035634717653</v>
      </c>
      <c r="E33" s="18">
        <f t="shared" si="9"/>
        <v>4.04104088580437</v>
      </c>
      <c r="F33" s="18">
        <f>IF(F$3-D$3 &lt;&gt; 0,(EXP(LN(F5/D5)/(F$3-D$3))-1)*100,0)</f>
        <v>4.5895647752421942</v>
      </c>
    </row>
    <row r="34" spans="1:6" x14ac:dyDescent="0.2">
      <c r="A34" t="str">
        <f>$A20</f>
        <v>RQF7 Other higher degree</v>
      </c>
      <c r="B34" s="18">
        <f t="shared" si="9"/>
        <v>6.1763214712355685</v>
      </c>
      <c r="C34" s="18">
        <f t="shared" si="9"/>
        <v>1.1704652955003336</v>
      </c>
      <c r="D34" s="18">
        <f t="shared" si="9"/>
        <v>5.5999442877034511</v>
      </c>
      <c r="E34" s="18">
        <f t="shared" si="9"/>
        <v>4.1798212391294554</v>
      </c>
      <c r="F34" s="18">
        <f t="shared" ref="F34:F43" si="10">IF(F$3-D$3 &lt;&gt; 0,(EXP(LN(F6/D6)/(F$3-D$3))-1)*100,0)</f>
        <v>4.6510608033267564</v>
      </c>
    </row>
    <row r="35" spans="1:6" x14ac:dyDescent="0.2">
      <c r="A35" t="str">
        <f>$A21</f>
        <v>RQF6 First degree</v>
      </c>
      <c r="B35" s="18">
        <f t="shared" si="9"/>
        <v>0.53776587860701053</v>
      </c>
      <c r="C35" s="18">
        <f t="shared" si="9"/>
        <v>4.5525839385159417</v>
      </c>
      <c r="D35" s="18">
        <f t="shared" si="9"/>
        <v>2.6505540017060403</v>
      </c>
      <c r="E35" s="18">
        <f t="shared" si="9"/>
        <v>1.5841177139584328</v>
      </c>
      <c r="F35" s="18">
        <f t="shared" si="10"/>
        <v>1.9383597352259585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-2.2349077944632478</v>
      </c>
      <c r="C36" s="18">
        <f t="shared" ref="C36:E36" si="12">IF(D$3-C$3 &lt;&gt; 0,(EXP(LN(D8/C8)/(D$3-C$3))-1)*100,0)</f>
        <v>5.1668301968610608</v>
      </c>
      <c r="D36" s="18">
        <f t="shared" si="12"/>
        <v>1.2462628933181508</v>
      </c>
      <c r="E36" s="18">
        <f t="shared" si="12"/>
        <v>1.3115139629739092</v>
      </c>
      <c r="F36" s="18">
        <f t="shared" si="10"/>
        <v>1.2897589352119931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-0.30900606477827219</v>
      </c>
      <c r="C37" s="18">
        <f t="shared" si="13"/>
        <v>5.0686801438221352</v>
      </c>
      <c r="D37" s="18">
        <f t="shared" si="13"/>
        <v>2.2573168036895463</v>
      </c>
      <c r="E37" s="18">
        <f t="shared" si="13"/>
        <v>1.5538889422158642</v>
      </c>
      <c r="F37" s="18">
        <f t="shared" si="10"/>
        <v>1.7878255924360653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1.1477818191717226</v>
      </c>
      <c r="C38" s="18">
        <f t="shared" si="14"/>
        <v>-5.0590518343496482</v>
      </c>
      <c r="D38" s="18">
        <f t="shared" si="14"/>
        <v>0.75865941846899876</v>
      </c>
      <c r="E38" s="18">
        <f t="shared" si="14"/>
        <v>0.48387357862671454</v>
      </c>
      <c r="F38" s="18">
        <f t="shared" si="10"/>
        <v>0.57538549223616897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-1.4901795938776163</v>
      </c>
      <c r="C39" s="18">
        <f t="shared" si="15"/>
        <v>-5.8578477857234574</v>
      </c>
      <c r="D39" s="18">
        <f t="shared" si="15"/>
        <v>-1.4963054859942315</v>
      </c>
      <c r="E39" s="18">
        <f t="shared" si="15"/>
        <v>-2.1115233526709964</v>
      </c>
      <c r="F39" s="18">
        <f t="shared" si="10"/>
        <v>-1.9068788559576499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3.3790081419911244</v>
      </c>
      <c r="C40" s="18">
        <f t="shared" si="16"/>
        <v>-9.7464312298827345</v>
      </c>
      <c r="D40" s="18">
        <f t="shared" si="16"/>
        <v>-1.633871301928258</v>
      </c>
      <c r="E40" s="18">
        <f t="shared" si="16"/>
        <v>-3.2790453848616008</v>
      </c>
      <c r="F40" s="18">
        <f t="shared" si="10"/>
        <v>-2.7337342568321654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-2.5741466093466281</v>
      </c>
      <c r="C41" s="18">
        <f t="shared" si="17"/>
        <v>21.64740264640259</v>
      </c>
      <c r="D41" s="18">
        <f t="shared" si="17"/>
        <v>-5.4600561765140831</v>
      </c>
      <c r="E41" s="18">
        <f t="shared" si="17"/>
        <v>-2.3494232240323099</v>
      </c>
      <c r="F41" s="18">
        <f t="shared" si="10"/>
        <v>-3.397509773210694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0.87736176504189523</v>
      </c>
      <c r="C43" s="18">
        <f t="shared" ref="C43" si="18">IF(D$3-C$3 &lt;&gt; 0,(EXP(LN(D15/C15)/(D$3-C$3))-1)*100,0)</f>
        <v>-1.6984509717960172</v>
      </c>
      <c r="D43" s="18">
        <f>IF(E$3-D$3 &lt;&gt; 0,(EXP(LN(E15/D15)/(E$3-D$3))-1)*100,0)</f>
        <v>0.92106675473018207</v>
      </c>
      <c r="E43" s="18">
        <f>IF(F$3-E$3 &lt;&gt; 0,(EXP(LN(F15/E15)/(F$3-E$3))-1)*100,0)</f>
        <v>0.62643242238205055</v>
      </c>
      <c r="F43" s="18">
        <f t="shared" si="10"/>
        <v>0.72454816770322061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0.81744105395739908</v>
      </c>
      <c r="C47" s="27">
        <f>D5-C5</f>
        <v>-8.7726384404624103E-2</v>
      </c>
      <c r="D47" s="27">
        <f>E5-D5</f>
        <v>1.2466213045782539</v>
      </c>
      <c r="E47" s="27">
        <f>F5-E5</f>
        <v>2.5049858370470117</v>
      </c>
      <c r="F47" s="27">
        <f>F5-D5</f>
        <v>3.7516071416252657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5.8230187235104616</v>
      </c>
      <c r="C48" s="27">
        <f t="shared" si="20"/>
        <v>0.319750780052658</v>
      </c>
      <c r="D48" s="27">
        <f t="shared" si="20"/>
        <v>8.6551870520177339</v>
      </c>
      <c r="E48" s="27">
        <f t="shared" si="20"/>
        <v>18.365757176015805</v>
      </c>
      <c r="F48" s="27">
        <f t="shared" ref="F48:F57" si="21">F6-D6</f>
        <v>27.020944228033539</v>
      </c>
    </row>
    <row r="49" spans="1:6" x14ac:dyDescent="0.2">
      <c r="A49" t="str">
        <f t="shared" si="19"/>
        <v>RQF6 First degree</v>
      </c>
      <c r="B49" s="27">
        <f t="shared" ref="B49:E49" si="22">C7-B7</f>
        <v>1.0047141224679308</v>
      </c>
      <c r="C49" s="27">
        <f t="shared" si="22"/>
        <v>2.155075564633016</v>
      </c>
      <c r="D49" s="27">
        <f t="shared" si="22"/>
        <v>6.9161712661760504</v>
      </c>
      <c r="E49" s="27">
        <f t="shared" si="22"/>
        <v>9.6004557873192482</v>
      </c>
      <c r="F49" s="27">
        <f t="shared" si="21"/>
        <v>16.516627053495299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-1.333851531055414</v>
      </c>
      <c r="C50" s="27">
        <f t="shared" si="23"/>
        <v>0.72833797642637066</v>
      </c>
      <c r="D50" s="27">
        <f t="shared" si="23"/>
        <v>0.94709129043904561</v>
      </c>
      <c r="E50" s="27">
        <f t="shared" si="23"/>
        <v>2.1949478690285407</v>
      </c>
      <c r="F50" s="27">
        <f t="shared" si="21"/>
        <v>3.1420391594675863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-0.171941088912277</v>
      </c>
      <c r="C51" s="27">
        <f t="shared" si="24"/>
        <v>0.69965634919316955</v>
      </c>
      <c r="D51" s="27">
        <f t="shared" si="24"/>
        <v>1.712501068355019</v>
      </c>
      <c r="E51" s="27">
        <f t="shared" si="24"/>
        <v>2.7034321596981457</v>
      </c>
      <c r="F51" s="27">
        <f t="shared" si="21"/>
        <v>4.4159332280531647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2.8244224480417373</v>
      </c>
      <c r="C52" s="27">
        <f t="shared" si="25"/>
        <v>-3.2021008570665614</v>
      </c>
      <c r="D52" s="27">
        <f t="shared" si="25"/>
        <v>2.3143331148186874</v>
      </c>
      <c r="E52" s="27">
        <f t="shared" si="25"/>
        <v>3.0863036569118592</v>
      </c>
      <c r="F52" s="27">
        <f t="shared" si="21"/>
        <v>5.4006367717305466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-3.4870822400384753</v>
      </c>
      <c r="C53" s="27">
        <f>D11-C11</f>
        <v>-3.3001927290132329</v>
      </c>
      <c r="D53" s="27">
        <f t="shared" si="26"/>
        <v>-3.8510518047290105</v>
      </c>
      <c r="E53" s="27">
        <f t="shared" si="26"/>
        <v>-9.4526050170011899</v>
      </c>
      <c r="F53" s="27">
        <f t="shared" si="21"/>
        <v>-13.3036568217302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4.8578760276757862</v>
      </c>
      <c r="C54" s="27">
        <f t="shared" si="27"/>
        <v>-3.8038555152822724</v>
      </c>
      <c r="D54" s="27">
        <f t="shared" si="27"/>
        <v>-2.7850925661825556</v>
      </c>
      <c r="E54" s="27">
        <f t="shared" si="27"/>
        <v>-9.197083920588458</v>
      </c>
      <c r="F54" s="27">
        <f t="shared" si="21"/>
        <v>-11.982176486771014</v>
      </c>
    </row>
    <row r="55" spans="1:6" x14ac:dyDescent="0.2">
      <c r="A55" t="str">
        <f t="shared" si="19"/>
        <v>No Qualification</v>
      </c>
      <c r="B55" s="27">
        <f t="shared" ref="B55:E55" si="28">C13-B13</f>
        <v>-0.93559751564691318</v>
      </c>
      <c r="C55" s="27">
        <f t="shared" si="28"/>
        <v>1.8420548154614433</v>
      </c>
      <c r="D55" s="27">
        <f t="shared" si="28"/>
        <v>-2.5337607254736385</v>
      </c>
      <c r="E55" s="27">
        <f t="shared" si="28"/>
        <v>-1.6541935484307722</v>
      </c>
      <c r="F55" s="27">
        <f t="shared" si="21"/>
        <v>-4.1879542739044107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9.3990000000002283</v>
      </c>
      <c r="C57" s="29">
        <f t="shared" ref="C57" si="29">D15-C15</f>
        <v>-4.6490000000000578</v>
      </c>
      <c r="D57" s="29">
        <f>E15-D15</f>
        <v>12.621999999999616</v>
      </c>
      <c r="E57" s="29">
        <f>F15-E15</f>
        <v>18.152000000000157</v>
      </c>
      <c r="F57" s="29">
        <f t="shared" si="21"/>
        <v>30.773999999999774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Cornwall and the Isles of Scilly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12.720889438966271</v>
      </c>
      <c r="N6" s="11">
        <v>15.775220418561961</v>
      </c>
      <c r="O6" s="11">
        <v>11.876309484132952</v>
      </c>
      <c r="P6" s="11">
        <v>12.1446711078591</v>
      </c>
      <c r="Q6" s="11">
        <v>12.165867491604985</v>
      </c>
      <c r="R6" s="11">
        <v>9.4449547145234245</v>
      </c>
      <c r="S6" s="11">
        <v>9.7080406725134694</v>
      </c>
      <c r="T6" s="11">
        <v>9.2935992735391757</v>
      </c>
      <c r="U6" s="11">
        <v>9.8717795027346309</v>
      </c>
      <c r="V6" s="11">
        <v>8.5093571988765113</v>
      </c>
      <c r="W6" s="11">
        <v>10.351412014337955</v>
      </c>
      <c r="X6" s="11">
        <v>9.5889551338381196</v>
      </c>
      <c r="Y6" s="11">
        <v>8.457119883220706</v>
      </c>
      <c r="Z6" s="11">
        <v>8.2144007837510866</v>
      </c>
      <c r="AA6" s="11">
        <v>7.9604840986995828</v>
      </c>
      <c r="AB6" s="11">
        <v>7.8176512888643162</v>
      </c>
      <c r="AC6" s="11">
        <v>7.6945258149571121</v>
      </c>
      <c r="AD6" s="11">
        <v>7.5664292141272274</v>
      </c>
      <c r="AE6" s="11">
        <v>7.4026501530382438</v>
      </c>
      <c r="AF6" s="11">
        <v>7.218161143703778</v>
      </c>
      <c r="AG6" s="11">
        <v>7.017554502368637</v>
      </c>
      <c r="AH6" s="11">
        <v>6.7997726218091996</v>
      </c>
      <c r="AI6" s="11">
        <v>6.5734896084697034</v>
      </c>
      <c r="AJ6" s="11">
        <v>6.3304192753567881</v>
      </c>
      <c r="AK6" s="11">
        <v>6.0905950147472145</v>
      </c>
      <c r="AL6" s="11">
        <v>6.163457740433544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41.592431915936501</v>
      </c>
      <c r="N7" s="11">
        <v>39.150645527793287</v>
      </c>
      <c r="O7" s="11">
        <v>38.091210887951092</v>
      </c>
      <c r="P7" s="11">
        <v>36.186774487547069</v>
      </c>
      <c r="Q7" s="11">
        <v>40.519937934020959</v>
      </c>
      <c r="R7" s="11">
        <v>34.170312091269558</v>
      </c>
      <c r="S7" s="11">
        <v>39.553243330351641</v>
      </c>
      <c r="T7" s="11">
        <v>36.02241832291093</v>
      </c>
      <c r="U7" s="11">
        <v>37.312526829809215</v>
      </c>
      <c r="V7" s="11">
        <v>39.028188118945344</v>
      </c>
      <c r="W7" s="11">
        <v>35.224332603663072</v>
      </c>
      <c r="X7" s="11">
        <v>31.920037832684066</v>
      </c>
      <c r="Y7" s="11">
        <v>33.595677462994352</v>
      </c>
      <c r="Z7" s="11">
        <v>33.367892982668955</v>
      </c>
      <c r="AA7" s="11">
        <v>32.999851571902134</v>
      </c>
      <c r="AB7" s="11">
        <v>32.439240037480516</v>
      </c>
      <c r="AC7" s="11">
        <v>31.809799574606348</v>
      </c>
      <c r="AD7" s="11">
        <v>31.098304334101449</v>
      </c>
      <c r="AE7" s="11">
        <v>30.319202128394128</v>
      </c>
      <c r="AF7" s="11">
        <v>29.48358635063099</v>
      </c>
      <c r="AG7" s="11">
        <v>28.579355824030888</v>
      </c>
      <c r="AH7" s="11">
        <v>27.605579114539218</v>
      </c>
      <c r="AI7" s="11">
        <v>26.576738883773707</v>
      </c>
      <c r="AJ7" s="11">
        <v>25.49967427524156</v>
      </c>
      <c r="AK7" s="11">
        <v>24.402053910800319</v>
      </c>
      <c r="AL7" s="11">
        <v>23.242156116892058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57.538384676084043</v>
      </c>
      <c r="N8" s="11">
        <v>59.946741036959651</v>
      </c>
      <c r="O8" s="11">
        <v>60.596044496487259</v>
      </c>
      <c r="P8" s="11">
        <v>58.95318948769895</v>
      </c>
      <c r="Q8" s="11">
        <v>59.89909446855021</v>
      </c>
      <c r="R8" s="11">
        <v>59.825055668715557</v>
      </c>
      <c r="S8" s="11">
        <v>57.31127446192535</v>
      </c>
      <c r="T8" s="11">
        <v>59.558063714954478</v>
      </c>
      <c r="U8" s="11">
        <v>58.539450875566864</v>
      </c>
      <c r="V8" s="11">
        <v>56.337973428677081</v>
      </c>
      <c r="W8" s="11">
        <v>53.037780699663848</v>
      </c>
      <c r="X8" s="11">
        <v>50.616984450418421</v>
      </c>
      <c r="Y8" s="11">
        <v>51.170188310780503</v>
      </c>
      <c r="Z8" s="11">
        <v>50.680689873159665</v>
      </c>
      <c r="AA8" s="11">
        <v>50.042202017028004</v>
      </c>
      <c r="AB8" s="11">
        <v>49.186728894934838</v>
      </c>
      <c r="AC8" s="11">
        <v>48.279285045344793</v>
      </c>
      <c r="AD8" s="11">
        <v>47.350214151519125</v>
      </c>
      <c r="AE8" s="11">
        <v>46.413279820226698</v>
      </c>
      <c r="AF8" s="11">
        <v>45.474430659764359</v>
      </c>
      <c r="AG8" s="11">
        <v>44.55404280230978</v>
      </c>
      <c r="AH8" s="11">
        <v>43.623070336170684</v>
      </c>
      <c r="AI8" s="11">
        <v>42.683327254363505</v>
      </c>
      <c r="AJ8" s="11">
        <v>41.739950358360161</v>
      </c>
      <c r="AK8" s="11">
        <v>40.770502804992468</v>
      </c>
      <c r="AL8" s="11">
        <v>39.734123877933648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57.963350644235419</v>
      </c>
      <c r="N9" s="11">
        <v>54.736132575935216</v>
      </c>
      <c r="O9" s="11">
        <v>55.517698863278632</v>
      </c>
      <c r="P9" s="11">
        <v>59.750180460597306</v>
      </c>
      <c r="Q9" s="11">
        <v>59.711452470241063</v>
      </c>
      <c r="R9" s="11">
        <v>60.470063592309245</v>
      </c>
      <c r="S9" s="11">
        <v>61.863112735984807</v>
      </c>
      <c r="T9" s="11">
        <v>64.105822992121432</v>
      </c>
      <c r="U9" s="11">
        <v>63.473820428241496</v>
      </c>
      <c r="V9" s="11">
        <v>63.294486040350982</v>
      </c>
      <c r="W9" s="11">
        <v>60.092385183284421</v>
      </c>
      <c r="X9" s="11">
        <v>56.975057956554444</v>
      </c>
      <c r="Y9" s="11">
        <v>60.746554962303186</v>
      </c>
      <c r="Z9" s="11">
        <v>61.462686338427638</v>
      </c>
      <c r="AA9" s="11">
        <v>62.043297953046917</v>
      </c>
      <c r="AB9" s="11">
        <v>62.406718298103108</v>
      </c>
      <c r="AC9" s="11">
        <v>62.718706431039344</v>
      </c>
      <c r="AD9" s="11">
        <v>63.013431871356261</v>
      </c>
      <c r="AE9" s="11">
        <v>63.304993962315372</v>
      </c>
      <c r="AF9" s="11">
        <v>63.5994696066942</v>
      </c>
      <c r="AG9" s="11">
        <v>63.925487851793157</v>
      </c>
      <c r="AH9" s="11">
        <v>64.251761165252972</v>
      </c>
      <c r="AI9" s="11">
        <v>64.577413476536208</v>
      </c>
      <c r="AJ9" s="11">
        <v>64.917916462632235</v>
      </c>
      <c r="AK9" s="11">
        <v>65.246404490589796</v>
      </c>
      <c r="AL9" s="11">
        <v>65.493021955014967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13.230241730641602</v>
      </c>
      <c r="N10" s="11">
        <v>13.122363297548828</v>
      </c>
      <c r="O10" s="11">
        <v>13.778543102248486</v>
      </c>
      <c r="P10" s="11">
        <v>13.426216878352202</v>
      </c>
      <c r="Q10" s="11">
        <v>14.812821870512646</v>
      </c>
      <c r="R10" s="11">
        <v>13.975462505546398</v>
      </c>
      <c r="S10" s="11">
        <v>15.387874509576545</v>
      </c>
      <c r="T10" s="11">
        <v>15.259563036532061</v>
      </c>
      <c r="U10" s="11">
        <v>14.59954808952064</v>
      </c>
      <c r="V10" s="11">
        <v>13.803521416634121</v>
      </c>
      <c r="W10" s="11">
        <v>14.50317776582729</v>
      </c>
      <c r="X10" s="11">
        <v>16.464134128938028</v>
      </c>
      <c r="Y10" s="11">
        <v>15.317844254678395</v>
      </c>
      <c r="Z10" s="11">
        <v>15.662500058164095</v>
      </c>
      <c r="AA10" s="11">
        <v>15.969565902589798</v>
      </c>
      <c r="AB10" s="11">
        <v>16.215678834182309</v>
      </c>
      <c r="AC10" s="11">
        <v>16.460696998683748</v>
      </c>
      <c r="AD10" s="11">
        <v>16.705073706816819</v>
      </c>
      <c r="AE10">
        <v>16.954889462670707</v>
      </c>
      <c r="AF10">
        <v>17.207249237913921</v>
      </c>
      <c r="AG10">
        <v>17.475659760722312</v>
      </c>
      <c r="AH10">
        <v>17.750048813739141</v>
      </c>
      <c r="AI10" s="11">
        <v>18.030247289369143</v>
      </c>
      <c r="AJ10" s="11">
        <v>18.335900556430104</v>
      </c>
      <c r="AK10" s="11">
        <v>18.643093797627174</v>
      </c>
      <c r="AL10" s="11">
        <v>18.919110993880455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15.794050153998585</v>
      </c>
      <c r="N11" s="11">
        <v>15.585473594628187</v>
      </c>
      <c r="O11" s="11">
        <v>15.705849654783838</v>
      </c>
      <c r="P11" s="11">
        <v>16.250241989362145</v>
      </c>
      <c r="Q11" s="11">
        <v>16.746793015445352</v>
      </c>
      <c r="R11" s="11">
        <v>15.430269425122214</v>
      </c>
      <c r="S11" s="11">
        <v>16.508430077688299</v>
      </c>
      <c r="T11" s="11">
        <v>16.236560234557942</v>
      </c>
      <c r="U11" s="11">
        <v>15.717679900630662</v>
      </c>
      <c r="V11" s="11">
        <v>14.0964178940668</v>
      </c>
      <c r="W11" s="11">
        <v>14.824755870493171</v>
      </c>
      <c r="X11" s="11">
        <v>16.281948130202686</v>
      </c>
      <c r="Y11" s="11">
        <v>15.180854983300408</v>
      </c>
      <c r="Z11" s="11">
        <v>15.411864952705185</v>
      </c>
      <c r="AA11" s="11">
        <v>15.621408150611183</v>
      </c>
      <c r="AB11" s="11">
        <v>15.771847160932216</v>
      </c>
      <c r="AC11" s="11">
        <v>15.922265624995148</v>
      </c>
      <c r="AD11" s="11">
        <v>16.083879841341744</v>
      </c>
      <c r="AE11">
        <v>16.27206527600919</v>
      </c>
      <c r="AF11">
        <v>16.47907254850962</v>
      </c>
      <c r="AG11">
        <v>16.70782853978368</v>
      </c>
      <c r="AH11">
        <v>16.952135600413015</v>
      </c>
      <c r="AI11" s="11">
        <v>17.218350774495324</v>
      </c>
      <c r="AJ11" s="11">
        <v>17.483607520373539</v>
      </c>
      <c r="AK11" s="11">
        <v>17.721825855755796</v>
      </c>
      <c r="AL11" s="11">
        <v>17.966795029960757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38.549048139627665</v>
      </c>
      <c r="N12" s="11">
        <v>40.596517179602387</v>
      </c>
      <c r="O12" s="11">
        <v>42.383120435234133</v>
      </c>
      <c r="P12" s="11">
        <v>43.802815833310149</v>
      </c>
      <c r="Q12" s="11">
        <v>47.49527023940707</v>
      </c>
      <c r="R12" s="11">
        <v>46.332701150659993</v>
      </c>
      <c r="S12" s="11">
        <v>50.080953717309477</v>
      </c>
      <c r="T12" s="11">
        <v>50.420410080272326</v>
      </c>
      <c r="U12" s="11">
        <v>49.971541483950226</v>
      </c>
      <c r="V12" s="11">
        <v>47.337415273127924</v>
      </c>
      <c r="W12" s="11">
        <v>49.49249083776094</v>
      </c>
      <c r="X12" s="11">
        <v>55.602339129531174</v>
      </c>
      <c r="Y12" s="11">
        <v>52.831148691385323</v>
      </c>
      <c r="Z12" s="11">
        <v>54.184311045077045</v>
      </c>
      <c r="AA12" s="11">
        <v>55.406162492774854</v>
      </c>
      <c r="AB12" s="11">
        <v>56.40866210393699</v>
      </c>
      <c r="AC12" s="11">
        <v>57.362308014222201</v>
      </c>
      <c r="AD12" s="11">
        <v>58.288538904547394</v>
      </c>
      <c r="AE12">
        <v>59.225993195455203</v>
      </c>
      <c r="AF12">
        <v>60.161200806344006</v>
      </c>
      <c r="AG12">
        <v>61.133526443253793</v>
      </c>
      <c r="AH12">
        <v>62.114406964740425</v>
      </c>
      <c r="AI12">
        <v>63.091268249899116</v>
      </c>
      <c r="AJ12">
        <v>64.072057076766299</v>
      </c>
      <c r="AK12">
        <v>65.073219338173658</v>
      </c>
      <c r="AL12">
        <v>66.009117891256238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18.156590112933568</v>
      </c>
      <c r="N13" s="11">
        <v>15.957161104478264</v>
      </c>
      <c r="O13" s="11">
        <v>17.115781503200662</v>
      </c>
      <c r="P13" s="11">
        <v>15.724851102457757</v>
      </c>
      <c r="Q13" s="11">
        <v>20.679092286064019</v>
      </c>
      <c r="R13" s="11">
        <v>21.495243618986009</v>
      </c>
      <c r="S13" s="11">
        <v>22.980884487318896</v>
      </c>
      <c r="T13" s="11">
        <v>26.627404882734083</v>
      </c>
      <c r="U13" s="11">
        <v>25.556493012446332</v>
      </c>
      <c r="V13" s="11">
        <v>27.318262342496471</v>
      </c>
      <c r="W13" s="11">
        <v>27.638013122549129</v>
      </c>
      <c r="X13" s="11">
        <v>28.065313049910362</v>
      </c>
      <c r="Y13" s="11">
        <v>30.952882964376702</v>
      </c>
      <c r="Z13" s="11">
        <v>32.788773927919181</v>
      </c>
      <c r="AA13" s="11">
        <v>34.592308385560152</v>
      </c>
      <c r="AB13" s="11">
        <v>36.293200174566863</v>
      </c>
      <c r="AC13" s="11">
        <v>37.998188073769342</v>
      </c>
      <c r="AD13" s="11">
        <v>39.718369985545941</v>
      </c>
      <c r="AE13">
        <v>41.462949932314572</v>
      </c>
      <c r="AF13">
        <v>43.236278601090575</v>
      </c>
      <c r="AG13">
        <v>45.06282038353929</v>
      </c>
      <c r="AH13">
        <v>46.923084417721206</v>
      </c>
      <c r="AI13">
        <v>48.81898596919595</v>
      </c>
      <c r="AJ13">
        <v>50.755079938270292</v>
      </c>
      <c r="AK13">
        <v>52.719627747185882</v>
      </c>
      <c r="AL13">
        <v>54.658957350582668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2.5360131875765348</v>
      </c>
      <c r="N14" s="11">
        <v>2.328745264492317</v>
      </c>
      <c r="O14" s="11">
        <v>2.445441572682955</v>
      </c>
      <c r="P14" s="11">
        <v>2.3390586528154471</v>
      </c>
      <c r="Q14" s="11">
        <v>2.9926702241536258</v>
      </c>
      <c r="R14" s="11">
        <v>3.1769372328674654</v>
      </c>
      <c r="S14" s="11">
        <v>3.338186007331434</v>
      </c>
      <c r="T14" s="11">
        <v>3.8821574623774202</v>
      </c>
      <c r="U14" s="11">
        <v>3.7351598770998895</v>
      </c>
      <c r="V14" s="11">
        <v>3.9943782868248645</v>
      </c>
      <c r="W14" s="11">
        <v>3.9066519024202404</v>
      </c>
      <c r="X14" s="11">
        <v>3.9872301879226462</v>
      </c>
      <c r="Y14" s="11">
        <v>4.4217284869604079</v>
      </c>
      <c r="Z14" s="11">
        <v>4.6708800381271622</v>
      </c>
      <c r="AA14" s="11">
        <v>4.9187194277875612</v>
      </c>
      <c r="AB14" s="11">
        <v>5.1532732069984943</v>
      </c>
      <c r="AC14" s="11">
        <v>5.3862244223819884</v>
      </c>
      <c r="AD14" s="11">
        <v>5.6207579906440825</v>
      </c>
      <c r="AE14">
        <v>5.8619760695760785</v>
      </c>
      <c r="AF14">
        <v>6.1065510453484002</v>
      </c>
      <c r="AG14">
        <v>6.3577238921985408</v>
      </c>
      <c r="AH14">
        <v>6.6131409656141757</v>
      </c>
      <c r="AI14">
        <v>6.8711784938974612</v>
      </c>
      <c r="AJ14">
        <v>7.1323945365689578</v>
      </c>
      <c r="AK14">
        <v>7.3966770401275106</v>
      </c>
      <c r="AL14">
        <v>7.6582590440455061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Cornwall and the Isles of Scilly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Cornwall and the Isles of Scilly</v>
      </c>
      <c r="W1" s="203" t="str">
        <f>CONCATENATE("Shift-share Figure 1: Levels of Employment, ",C4," - ",F40,", ",Info!B5)</f>
        <v>Shift-share Figure 1: Levels of Employment, 2015 - 2035, Cornwall and the Isles of Scilly</v>
      </c>
      <c r="AK1" s="203" t="str">
        <f>CONCATENATE("Shift-share Figure 1.1: Net Changes, ",C4,"-",F40,", ",Info!B5)</f>
        <v>Shift-share Figure 1.1: Net Changes, 2015-2035, Cornwall and the Isles of Scilly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15.259902304173542</v>
      </c>
      <c r="C8" s="141">
        <f t="shared" ref="C8:C33" si="0">B8/B$35*100</f>
        <v>5.7732462816702217</v>
      </c>
      <c r="E8" s="151">
        <v>18.791905497568102</v>
      </c>
      <c r="F8" s="141">
        <f t="shared" ref="F8:F33" si="1">E8/E$35*100</f>
        <v>6.9839951156267732</v>
      </c>
      <c r="H8" s="151">
        <f>E8-B8</f>
        <v>3.5320031933945604</v>
      </c>
      <c r="I8" s="141">
        <f>IF(B8&lt;&gt;0,((E8/B8)-1)*100,0)</f>
        <v>23.145647481822774</v>
      </c>
      <c r="K8" s="207">
        <f t="shared" ref="K8:K33" si="2">(($E$35/$B$35)-1)*B8</f>
        <v>0.2742291983793298</v>
      </c>
      <c r="L8" s="141">
        <f>IF(B8&lt;&gt;0,K8/B8*100,0)</f>
        <v>1.7970573658543598</v>
      </c>
      <c r="N8" s="151">
        <f>H8-(K8+Q8)</f>
        <v>3.3603602955566925</v>
      </c>
      <c r="O8" s="141">
        <f>IF(B8&lt;&gt;0,N8/B8*100,0)</f>
        <v>22.020850648812104</v>
      </c>
      <c r="Q8" s="151">
        <v>-0.10258630054146177</v>
      </c>
      <c r="R8" s="141">
        <f>IF(B8&lt;&gt;0,Q8/B8*100,0)</f>
        <v>-0.67226053284367815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10.969041502036886</v>
      </c>
      <c r="C9" s="141">
        <f t="shared" si="0"/>
        <v>4.1498940689679928</v>
      </c>
      <c r="E9" s="151">
        <v>12.396074297159016</v>
      </c>
      <c r="F9" s="141">
        <f t="shared" si="1"/>
        <v>4.6069900870621607</v>
      </c>
      <c r="H9" s="151">
        <f t="shared" ref="H9:H32" si="3">E9-B9</f>
        <v>1.4270327951221304</v>
      </c>
      <c r="I9" s="141">
        <f t="shared" ref="I9:I32" si="4">IF(B9&lt;&gt;0,((E9/B9)-1)*100,0)</f>
        <v>13.009639856473676</v>
      </c>
      <c r="K9" s="207">
        <f t="shared" si="2"/>
        <v>0.19711996827597555</v>
      </c>
      <c r="L9" s="141">
        <f t="shared" ref="L9:L32" si="5">IF(B9&lt;&gt;0,K9/B9*100,0)</f>
        <v>1.7970573658543598</v>
      </c>
      <c r="N9" s="151">
        <f t="shared" ref="N9:N31" si="6">H9-(K9+Q9)</f>
        <v>0.48712655856897547</v>
      </c>
      <c r="O9" s="141">
        <f>IF(B9&lt;&gt;0,N9/B9*100,0)</f>
        <v>4.4409218296650534</v>
      </c>
      <c r="Q9" s="151">
        <v>0.74278626827717942</v>
      </c>
      <c r="R9" s="141">
        <f>IF(B9&lt;&gt;0,Q9/B9*100,0)</f>
        <v>6.7716606609542724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11.679072863282206</v>
      </c>
      <c r="C10" s="141">
        <f t="shared" si="0"/>
        <v>4.4185187190129458</v>
      </c>
      <c r="E10" s="151">
        <v>13.456888147191581</v>
      </c>
      <c r="F10" s="141">
        <f t="shared" si="1"/>
        <v>5.0012406194616252</v>
      </c>
      <c r="H10" s="151">
        <f t="shared" si="3"/>
        <v>1.7778152839093746</v>
      </c>
      <c r="I10" s="141">
        <f t="shared" si="4"/>
        <v>15.222229578673495</v>
      </c>
      <c r="K10" s="207">
        <f t="shared" si="2"/>
        <v>0.20987963915311059</v>
      </c>
      <c r="L10" s="141">
        <f t="shared" si="5"/>
        <v>1.7970573658543598</v>
      </c>
      <c r="N10" s="151">
        <f t="shared" si="6"/>
        <v>1.8999333125492825</v>
      </c>
      <c r="O10" s="141">
        <f t="shared" ref="O10:O32" si="7">IF(B10&lt;&gt;0,N10/B10*100,0)</f>
        <v>16.267843644699536</v>
      </c>
      <c r="Q10" s="151">
        <v>-0.33199766779301854</v>
      </c>
      <c r="R10" s="141">
        <f t="shared" ref="R10:R32" si="8">IF(B10&lt;&gt;0,Q10/B10*100,0)</f>
        <v>-2.8426714318803916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11.130433871926519</v>
      </c>
      <c r="C11" s="141">
        <f t="shared" si="0"/>
        <v>4.2109532999370165</v>
      </c>
      <c r="E11" s="151">
        <v>12.426650092137356</v>
      </c>
      <c r="F11" s="141">
        <f t="shared" si="1"/>
        <v>4.6183535543173972</v>
      </c>
      <c r="H11" s="151">
        <f>E11-B11</f>
        <v>1.2962162202108374</v>
      </c>
      <c r="I11" s="141">
        <f>IF(B11&lt;&gt;0,((E11/B11)-1)*100,0)</f>
        <v>11.645693556296921</v>
      </c>
      <c r="K11" s="207">
        <f t="shared" si="2"/>
        <v>0.20002028174700412</v>
      </c>
      <c r="L11" s="141">
        <f t="shared" si="5"/>
        <v>1.7970573658543598</v>
      </c>
      <c r="N11" s="151">
        <f t="shared" si="6"/>
        <v>1.4643344371831784</v>
      </c>
      <c r="O11" s="141">
        <f t="shared" si="7"/>
        <v>13.156130785490422</v>
      </c>
      <c r="Q11" s="151">
        <v>-0.36813849871934506</v>
      </c>
      <c r="R11" s="141">
        <f>IF(B11&lt;&gt;0,Q11/B11*100,0)</f>
        <v>-3.3074945950478529</v>
      </c>
      <c r="T11" s="136"/>
    </row>
    <row r="12" spans="1:97" x14ac:dyDescent="0.2">
      <c r="A12" s="10" t="str">
        <f>name!$D8</f>
        <v>23 Teaching and other educational professionals</v>
      </c>
      <c r="B12" s="151">
        <v>12.133587675654214</v>
      </c>
      <c r="C12" s="141">
        <f t="shared" si="0"/>
        <v>4.590474338268324</v>
      </c>
      <c r="E12" s="151">
        <v>12.598662771985941</v>
      </c>
      <c r="F12" s="141">
        <f t="shared" si="1"/>
        <v>4.6822819151770165</v>
      </c>
      <c r="H12" s="151">
        <f t="shared" si="3"/>
        <v>0.46507509633172717</v>
      </c>
      <c r="I12" s="141">
        <f t="shared" si="4"/>
        <v>3.8329561607313378</v>
      </c>
      <c r="K12" s="207">
        <f t="shared" si="2"/>
        <v>0.21804753106774086</v>
      </c>
      <c r="L12" s="141">
        <f t="shared" si="5"/>
        <v>1.7970573658543598</v>
      </c>
      <c r="N12" s="151">
        <f t="shared" si="6"/>
        <v>1.1859071416128137</v>
      </c>
      <c r="O12" s="141">
        <f t="shared" si="7"/>
        <v>9.7737550781646494</v>
      </c>
      <c r="Q12" s="151">
        <v>-0.93887957634882757</v>
      </c>
      <c r="R12" s="141">
        <f t="shared" si="8"/>
        <v>-7.7378562832876669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13.081249669422162</v>
      </c>
      <c r="C13" s="141">
        <f t="shared" si="0"/>
        <v>4.9490012785295781</v>
      </c>
      <c r="E13" s="151">
        <v>16.263827805276318</v>
      </c>
      <c r="F13" s="141">
        <f t="shared" si="1"/>
        <v>6.0444372694479638</v>
      </c>
      <c r="H13" s="151">
        <f t="shared" si="3"/>
        <v>3.1825781358541558</v>
      </c>
      <c r="I13" s="141">
        <f t="shared" si="4"/>
        <v>24.329312690159366</v>
      </c>
      <c r="K13" s="207">
        <f t="shared" si="2"/>
        <v>0.23507756073015004</v>
      </c>
      <c r="L13" s="141">
        <f t="shared" si="5"/>
        <v>1.7970573658543598</v>
      </c>
      <c r="N13" s="151">
        <f>H13-(K13+Q13)</f>
        <v>3.0552636590394182</v>
      </c>
      <c r="O13" s="141">
        <f>IF(B13&lt;&gt;0,N13/B13*100,0)</f>
        <v>23.356053406588472</v>
      </c>
      <c r="Q13" s="151">
        <v>-0.10776308391541237</v>
      </c>
      <c r="R13" s="141">
        <f t="shared" si="8"/>
        <v>-0.82379808228346885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3.6697116443512665</v>
      </c>
      <c r="C14" s="141">
        <f t="shared" si="0"/>
        <v>1.3883541770617043</v>
      </c>
      <c r="E14" s="151">
        <v>4.5345446291381224</v>
      </c>
      <c r="F14" s="141">
        <f t="shared" si="1"/>
        <v>1.6852595148262448</v>
      </c>
      <c r="H14" s="151">
        <f t="shared" si="3"/>
        <v>0.86483298478685589</v>
      </c>
      <c r="I14" s="141">
        <f t="shared" si="4"/>
        <v>23.566783131804936</v>
      </c>
      <c r="K14" s="207">
        <f t="shared" si="2"/>
        <v>6.5946823410429581E-2</v>
      </c>
      <c r="L14" s="141">
        <f>IF(B14&lt;&gt;0,K14/B14*100,0)</f>
        <v>1.7970573658543598</v>
      </c>
      <c r="N14" s="151">
        <f t="shared" si="6"/>
        <v>0.90188063592125123</v>
      </c>
      <c r="O14" s="141">
        <f t="shared" si="7"/>
        <v>24.576335236298551</v>
      </c>
      <c r="Q14" s="151">
        <v>-0.1029944745448249</v>
      </c>
      <c r="R14" s="141">
        <f t="shared" si="8"/>
        <v>-2.8066094703479707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4.9437037661279204</v>
      </c>
      <c r="C15" s="141">
        <f t="shared" si="0"/>
        <v>1.8703408984257481</v>
      </c>
      <c r="E15" s="151">
        <v>5.3187991738810947</v>
      </c>
      <c r="F15" s="141">
        <f t="shared" si="1"/>
        <v>1.9767270251647702</v>
      </c>
      <c r="H15" s="151">
        <f t="shared" si="3"/>
        <v>0.37509540775317429</v>
      </c>
      <c r="I15" s="141">
        <f t="shared" si="4"/>
        <v>7.5873358416651548</v>
      </c>
      <c r="K15" s="207">
        <f t="shared" si="2"/>
        <v>8.8841192675221184E-2</v>
      </c>
      <c r="L15" s="141">
        <f t="shared" si="5"/>
        <v>1.7970573658543598</v>
      </c>
      <c r="N15" s="151">
        <f t="shared" si="6"/>
        <v>0.4634044850454615</v>
      </c>
      <c r="O15" s="141">
        <f t="shared" si="7"/>
        <v>9.3736297109973457</v>
      </c>
      <c r="Q15" s="151">
        <v>-0.17715026996750841</v>
      </c>
      <c r="R15" s="141">
        <f t="shared" si="8"/>
        <v>-3.5833512351865418</v>
      </c>
      <c r="T15" s="11"/>
    </row>
    <row r="16" spans="1:97" x14ac:dyDescent="0.2">
      <c r="A16" s="10" t="str">
        <f>name!$D12</f>
        <v>33 Protective service occupations</v>
      </c>
      <c r="B16" s="151">
        <v>1.6141128294358236</v>
      </c>
      <c r="C16" s="141">
        <f t="shared" si="0"/>
        <v>0.61066386304373244</v>
      </c>
      <c r="E16" s="151">
        <v>1.772146459956627</v>
      </c>
      <c r="F16" s="141">
        <f t="shared" si="1"/>
        <v>0.65861666993344814</v>
      </c>
      <c r="H16" s="151">
        <f t="shared" si="3"/>
        <v>0.15803363052080344</v>
      </c>
      <c r="I16" s="141">
        <f t="shared" si="4"/>
        <v>9.7907424833516998</v>
      </c>
      <c r="K16" s="207">
        <f t="shared" si="2"/>
        <v>2.9006533494576686E-2</v>
      </c>
      <c r="L16" s="141">
        <f t="shared" si="5"/>
        <v>1.7970573658543598</v>
      </c>
      <c r="N16" s="151">
        <f t="shared" si="6"/>
        <v>0.11273039514630534</v>
      </c>
      <c r="O16" s="141">
        <f t="shared" si="7"/>
        <v>6.9840467835019737</v>
      </c>
      <c r="Q16" s="151">
        <v>1.6296701879921417E-2</v>
      </c>
      <c r="R16" s="141">
        <f t="shared" si="8"/>
        <v>1.0096383339953725</v>
      </c>
      <c r="T16" s="11"/>
    </row>
    <row r="17" spans="1:20" x14ac:dyDescent="0.2">
      <c r="A17" s="10" t="str">
        <f>name!$D13</f>
        <v>34 Culture, media and sports occupations</v>
      </c>
      <c r="B17" s="151">
        <v>5.4445814823343985</v>
      </c>
      <c r="C17" s="141">
        <f t="shared" si="0"/>
        <v>2.0598368961733651</v>
      </c>
      <c r="E17" s="151">
        <v>5.5771927623989823</v>
      </c>
      <c r="F17" s="141">
        <f t="shared" si="1"/>
        <v>2.0727587745981495</v>
      </c>
      <c r="H17" s="151">
        <f t="shared" si="3"/>
        <v>0.13261128006458378</v>
      </c>
      <c r="I17" s="141">
        <f t="shared" si="4"/>
        <v>2.4356560829304819</v>
      </c>
      <c r="K17" s="207">
        <f t="shared" si="2"/>
        <v>9.7842252568232799E-2</v>
      </c>
      <c r="L17" s="141">
        <f t="shared" si="5"/>
        <v>1.7970573658543598</v>
      </c>
      <c r="N17" s="151">
        <f t="shared" si="6"/>
        <v>0.31759417012328839</v>
      </c>
      <c r="O17" s="141">
        <f t="shared" si="7"/>
        <v>5.8332154850425324</v>
      </c>
      <c r="Q17" s="151">
        <v>-0.28282514262693742</v>
      </c>
      <c r="R17" s="141">
        <f t="shared" si="8"/>
        <v>-5.1946167679664219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13.342921106071834</v>
      </c>
      <c r="C18" s="141">
        <f t="shared" si="0"/>
        <v>5.0479988748801041</v>
      </c>
      <c r="E18" s="151">
        <v>14.83400741032626</v>
      </c>
      <c r="F18" s="141">
        <f t="shared" si="1"/>
        <v>5.5130457798596915</v>
      </c>
      <c r="H18" s="151">
        <f t="shared" si="3"/>
        <v>1.4910863042544253</v>
      </c>
      <c r="I18" s="141">
        <f t="shared" si="4"/>
        <v>11.175111449740127</v>
      </c>
      <c r="K18" s="207">
        <f t="shared" si="2"/>
        <v>0.23977994655679993</v>
      </c>
      <c r="L18" s="141">
        <f t="shared" si="5"/>
        <v>1.7970573658543598</v>
      </c>
      <c r="N18" s="151">
        <f t="shared" si="6"/>
        <v>1.2735164686039835</v>
      </c>
      <c r="O18" s="141">
        <f t="shared" si="7"/>
        <v>9.5445102199132137</v>
      </c>
      <c r="Q18" s="151">
        <v>-2.2210110906358192E-2</v>
      </c>
      <c r="R18" s="141">
        <f t="shared" si="8"/>
        <v>-0.16645613602744941</v>
      </c>
      <c r="T18" s="11"/>
    </row>
    <row r="19" spans="1:20" x14ac:dyDescent="0.2">
      <c r="A19" s="10" t="str">
        <f>name!$D15</f>
        <v>41 Administrative occupations</v>
      </c>
      <c r="B19" s="151">
        <v>19.841504673109625</v>
      </c>
      <c r="C19" s="141">
        <f t="shared" si="0"/>
        <v>7.5065941310412843</v>
      </c>
      <c r="E19" s="151">
        <v>20.21108512846417</v>
      </c>
      <c r="F19" s="141">
        <f t="shared" si="1"/>
        <v>7.511431974632786</v>
      </c>
      <c r="H19" s="151">
        <f t="shared" si="3"/>
        <v>0.36958045535454431</v>
      </c>
      <c r="I19" s="141">
        <f t="shared" si="4"/>
        <v>1.8626634493875915</v>
      </c>
      <c r="K19" s="207">
        <f t="shared" si="2"/>
        <v>0.35656322122445355</v>
      </c>
      <c r="L19" s="141">
        <f t="shared" si="5"/>
        <v>1.7970573658543598</v>
      </c>
      <c r="N19" s="151">
        <f t="shared" si="6"/>
        <v>3.0053988363853756E-2</v>
      </c>
      <c r="O19" s="141">
        <f t="shared" si="7"/>
        <v>0.1514703086232401</v>
      </c>
      <c r="Q19" s="151">
        <v>-1.7036754233762986E-2</v>
      </c>
      <c r="R19" s="141">
        <f t="shared" si="8"/>
        <v>-8.5864225090006394E-2</v>
      </c>
      <c r="T19" s="11"/>
    </row>
    <row r="20" spans="1:20" x14ac:dyDescent="0.2">
      <c r="A20" s="10" t="str">
        <f>name!$D16</f>
        <v>42 Secretarial and related occupations</v>
      </c>
      <c r="B20" s="151">
        <v>5.4813237089955145</v>
      </c>
      <c r="C20" s="141">
        <f t="shared" si="0"/>
        <v>2.0737375043963651</v>
      </c>
      <c r="E20" s="151">
        <v>4.8719019890557105</v>
      </c>
      <c r="F20" s="141">
        <f t="shared" si="1"/>
        <v>1.8106380803043487</v>
      </c>
      <c r="H20" s="151">
        <f t="shared" si="3"/>
        <v>-0.60942171993980399</v>
      </c>
      <c r="I20" s="141">
        <f t="shared" si="4"/>
        <v>-11.118148686231933</v>
      </c>
      <c r="K20" s="207">
        <f t="shared" si="2"/>
        <v>9.8502531458825288E-2</v>
      </c>
      <c r="L20" s="141">
        <f t="shared" si="5"/>
        <v>1.7970573658543598</v>
      </c>
      <c r="N20" s="151">
        <f t="shared" si="6"/>
        <v>-0.7482945251316222</v>
      </c>
      <c r="O20" s="141">
        <f t="shared" si="7"/>
        <v>-13.651711974309791</v>
      </c>
      <c r="Q20" s="151">
        <v>4.0370273732992984E-2</v>
      </c>
      <c r="R20" s="141">
        <f t="shared" si="8"/>
        <v>0.73650592222350397</v>
      </c>
      <c r="T20" s="11"/>
    </row>
    <row r="21" spans="1:20" x14ac:dyDescent="0.2">
      <c r="A21" s="10" t="str">
        <f>name!$D17</f>
        <v>51 Skilled agricultural and related trades</v>
      </c>
      <c r="B21" s="151">
        <v>5.1006222444355123</v>
      </c>
      <c r="C21" s="141">
        <f t="shared" si="0"/>
        <v>1.9297075315376055</v>
      </c>
      <c r="E21" s="151">
        <v>5.2203845244355422</v>
      </c>
      <c r="F21" s="141">
        <f t="shared" si="1"/>
        <v>1.9401513074376451</v>
      </c>
      <c r="H21" s="151">
        <f t="shared" si="3"/>
        <v>0.11976228000002997</v>
      </c>
      <c r="I21" s="141">
        <f t="shared" si="4"/>
        <v>2.3479935243329253</v>
      </c>
      <c r="K21" s="207">
        <f t="shared" si="2"/>
        <v>9.1661107748034348E-2</v>
      </c>
      <c r="L21" s="141">
        <f t="shared" si="5"/>
        <v>1.7970573658543598</v>
      </c>
      <c r="N21" s="151">
        <f t="shared" si="6"/>
        <v>-0.34184797866946359</v>
      </c>
      <c r="O21" s="141">
        <f t="shared" si="7"/>
        <v>-6.7020838299170311</v>
      </c>
      <c r="Q21" s="151">
        <v>0.36994915092145925</v>
      </c>
      <c r="R21" s="141">
        <f t="shared" si="8"/>
        <v>7.2530199883955859</v>
      </c>
      <c r="T21" s="11"/>
    </row>
    <row r="22" spans="1:20" x14ac:dyDescent="0.2">
      <c r="A22" s="10" t="str">
        <f>name!$D18</f>
        <v>52 Skilled metal, electrical and electronic trades</v>
      </c>
      <c r="B22" s="151">
        <v>10.577470041910884</v>
      </c>
      <c r="C22" s="141">
        <f t="shared" si="0"/>
        <v>4.0017516738779308</v>
      </c>
      <c r="E22" s="151">
        <v>9.0886014672139304</v>
      </c>
      <c r="F22" s="141">
        <f t="shared" si="1"/>
        <v>3.3777707249067852</v>
      </c>
      <c r="H22" s="151">
        <f t="shared" si="3"/>
        <v>-1.4888685746969532</v>
      </c>
      <c r="I22" s="141">
        <f t="shared" si="4"/>
        <v>-14.075847710252464</v>
      </c>
      <c r="K22" s="207">
        <f t="shared" si="2"/>
        <v>0.19008320450919777</v>
      </c>
      <c r="L22" s="141">
        <f t="shared" si="5"/>
        <v>1.7970573658543598</v>
      </c>
      <c r="N22" s="151">
        <f t="shared" si="6"/>
        <v>-1.6899374846618074</v>
      </c>
      <c r="O22" s="141">
        <f t="shared" si="7"/>
        <v>-15.976764556796702</v>
      </c>
      <c r="Q22" s="151">
        <v>1.0985705455656381E-2</v>
      </c>
      <c r="R22" s="141">
        <f t="shared" si="8"/>
        <v>0.10385948068988098</v>
      </c>
      <c r="T22" s="11"/>
    </row>
    <row r="23" spans="1:20" x14ac:dyDescent="0.2">
      <c r="A23" s="10" t="str">
        <f>name!$D19</f>
        <v>53 Skilled construction and building trades</v>
      </c>
      <c r="B23" s="151">
        <v>11.675972177464685</v>
      </c>
      <c r="C23" s="141">
        <f t="shared" si="0"/>
        <v>4.4173456431629301</v>
      </c>
      <c r="E23" s="151">
        <v>9.5222067180914181</v>
      </c>
      <c r="F23" s="141">
        <f t="shared" si="1"/>
        <v>3.5389197342305287</v>
      </c>
      <c r="H23" s="151">
        <f t="shared" si="3"/>
        <v>-2.1537654593732665</v>
      </c>
      <c r="I23" s="141">
        <f t="shared" si="4"/>
        <v>-18.446133877658266</v>
      </c>
      <c r="K23" s="207">
        <f t="shared" si="2"/>
        <v>0.20982391805023479</v>
      </c>
      <c r="L23" s="141">
        <f t="shared" si="5"/>
        <v>1.7970573658543598</v>
      </c>
      <c r="N23" s="151">
        <f t="shared" si="6"/>
        <v>-3.0543278026130132</v>
      </c>
      <c r="O23" s="141">
        <f t="shared" si="7"/>
        <v>-26.159087707557632</v>
      </c>
      <c r="Q23" s="151">
        <v>0.69073842518951167</v>
      </c>
      <c r="R23" s="141">
        <f t="shared" si="8"/>
        <v>5.9158964640450034</v>
      </c>
      <c r="T23" s="11"/>
    </row>
    <row r="24" spans="1:20" x14ac:dyDescent="0.2">
      <c r="A24" s="10" t="str">
        <f>name!$D20</f>
        <v>54 Textiles, printing and other skilled trades</v>
      </c>
      <c r="B24" s="151">
        <v>6.5843523199046201</v>
      </c>
      <c r="C24" s="141">
        <f t="shared" si="0"/>
        <v>2.4910439654452814</v>
      </c>
      <c r="E24" s="151">
        <v>6.1647463303916563</v>
      </c>
      <c r="F24" s="141">
        <f t="shared" si="1"/>
        <v>2.2911225402929567</v>
      </c>
      <c r="H24" s="151">
        <f t="shared" si="3"/>
        <v>-0.4196059895129638</v>
      </c>
      <c r="I24" s="141">
        <f t="shared" si="4"/>
        <v>-6.3727754701777943</v>
      </c>
      <c r="K24" s="207">
        <f t="shared" si="2"/>
        <v>0.1183245883586484</v>
      </c>
      <c r="L24" s="141">
        <f t="shared" si="5"/>
        <v>1.7970573658543598</v>
      </c>
      <c r="N24" s="151">
        <f t="shared" si="6"/>
        <v>-1.0153090482839793</v>
      </c>
      <c r="O24" s="141">
        <f t="shared" si="7"/>
        <v>-15.420029168467808</v>
      </c>
      <c r="Q24" s="151">
        <v>0.47737847041236703</v>
      </c>
      <c r="R24" s="141">
        <f t="shared" si="8"/>
        <v>7.2501963324356602</v>
      </c>
      <c r="T24" s="11"/>
    </row>
    <row r="25" spans="1:20" x14ac:dyDescent="0.2">
      <c r="A25" s="10" t="str">
        <f>name!$D21</f>
        <v>61 Caring personal service occupations</v>
      </c>
      <c r="B25" s="151">
        <v>20.555866211708402</v>
      </c>
      <c r="C25" s="141">
        <f t="shared" si="0"/>
        <v>7.7768570078459183</v>
      </c>
      <c r="E25" s="151">
        <v>19.111948868349582</v>
      </c>
      <c r="F25" s="141">
        <f t="shared" si="1"/>
        <v>7.1029389523024022</v>
      </c>
      <c r="H25" s="151">
        <f t="shared" si="3"/>
        <v>-1.4439173433588195</v>
      </c>
      <c r="I25" s="141">
        <f t="shared" si="4"/>
        <v>-7.0243565923598927</v>
      </c>
      <c r="K25" s="207">
        <f t="shared" si="2"/>
        <v>0.36940070787267337</v>
      </c>
      <c r="L25" s="141">
        <f t="shared" si="5"/>
        <v>1.7970573658543598</v>
      </c>
      <c r="N25" s="151">
        <f t="shared" si="6"/>
        <v>-0.8088755192783843</v>
      </c>
      <c r="O25" s="141">
        <f t="shared" si="7"/>
        <v>-3.9350106239631852</v>
      </c>
      <c r="Q25" s="151">
        <v>-1.0044425319531085</v>
      </c>
      <c r="R25" s="141">
        <f t="shared" si="8"/>
        <v>-4.88640333425107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6.1445991823375676</v>
      </c>
      <c r="C26" s="141">
        <f t="shared" si="0"/>
        <v>2.3246730991247646</v>
      </c>
      <c r="E26" s="151">
        <v>6.0638231728044572</v>
      </c>
      <c r="F26" s="141">
        <f t="shared" si="1"/>
        <v>2.2536145377259018</v>
      </c>
      <c r="H26" s="151">
        <f t="shared" si="3"/>
        <v>-8.0776009533110482E-2</v>
      </c>
      <c r="I26" s="141">
        <f t="shared" si="4"/>
        <v>-1.3145854942873791</v>
      </c>
      <c r="K26" s="207">
        <f t="shared" si="2"/>
        <v>0.11042197220842402</v>
      </c>
      <c r="L26" s="141">
        <f t="shared" si="5"/>
        <v>1.7970573658543598</v>
      </c>
      <c r="N26" s="151">
        <f t="shared" si="6"/>
        <v>-0.32984055485500907</v>
      </c>
      <c r="O26" s="141">
        <f t="shared" si="7"/>
        <v>-5.367975112243677</v>
      </c>
      <c r="Q26" s="151">
        <v>0.13864257311347458</v>
      </c>
      <c r="R26" s="141">
        <f t="shared" si="8"/>
        <v>2.2563322521019389</v>
      </c>
      <c r="T26" s="11"/>
    </row>
    <row r="27" spans="1:20" x14ac:dyDescent="0.2">
      <c r="A27" s="10" t="str">
        <f>name!$D23</f>
        <v>63 Community and civil enforcement occupations</v>
      </c>
      <c r="B27" s="151">
        <v>0.22038217697327314</v>
      </c>
      <c r="C27" s="141">
        <f t="shared" si="0"/>
        <v>8.3376718827967974E-2</v>
      </c>
      <c r="E27" s="151">
        <v>0.24833298477876634</v>
      </c>
      <c r="F27" s="141">
        <f t="shared" si="1"/>
        <v>9.2292734920807709E-2</v>
      </c>
      <c r="H27" s="151">
        <f t="shared" si="3"/>
        <v>2.7950807805493194E-2</v>
      </c>
      <c r="I27" s="141">
        <f t="shared" si="4"/>
        <v>12.682880344213565</v>
      </c>
      <c r="K27" s="207">
        <f t="shared" si="2"/>
        <v>3.9603941443283955E-3</v>
      </c>
      <c r="L27" s="141">
        <f t="shared" si="5"/>
        <v>1.7970573658543598</v>
      </c>
      <c r="N27" s="151">
        <f t="shared" si="6"/>
        <v>1.8726963048680434E-2</v>
      </c>
      <c r="O27" s="141">
        <f t="shared" si="7"/>
        <v>8.4974943554312699</v>
      </c>
      <c r="Q27" s="151">
        <v>5.2634506124843656E-3</v>
      </c>
      <c r="R27" s="141">
        <f t="shared" si="8"/>
        <v>2.3883286229279288</v>
      </c>
      <c r="T27" s="172"/>
    </row>
    <row r="28" spans="1:20" x14ac:dyDescent="0.2">
      <c r="A28" s="10" t="str">
        <f>name!$D24</f>
        <v>71 Sales occupations</v>
      </c>
      <c r="B28" s="151">
        <v>22.196667575155402</v>
      </c>
      <c r="C28" s="141">
        <f t="shared" si="0"/>
        <v>8.3976178870219957</v>
      </c>
      <c r="E28" s="151">
        <v>21.284189198865409</v>
      </c>
      <c r="F28" s="141">
        <f t="shared" si="1"/>
        <v>7.9102501566000889</v>
      </c>
      <c r="H28" s="151">
        <f t="shared" si="3"/>
        <v>-0.91247837628999307</v>
      </c>
      <c r="I28" s="141">
        <f t="shared" si="4"/>
        <v>-4.1108800372868792</v>
      </c>
      <c r="K28" s="207">
        <f t="shared" si="2"/>
        <v>0.39888684963353649</v>
      </c>
      <c r="L28" s="141">
        <f t="shared" si="5"/>
        <v>1.7970573658543598</v>
      </c>
      <c r="N28" s="151">
        <f>H28-(K28+Q28)</f>
        <v>-1.6400952654592142</v>
      </c>
      <c r="O28" s="141">
        <f t="shared" si="7"/>
        <v>-7.388925656998004</v>
      </c>
      <c r="Q28" s="151">
        <v>0.32873003953568458</v>
      </c>
      <c r="R28" s="141">
        <f t="shared" si="8"/>
        <v>1.4809882538567642</v>
      </c>
      <c r="T28" s="11"/>
    </row>
    <row r="29" spans="1:20" x14ac:dyDescent="0.2">
      <c r="A29" s="10" t="str">
        <f>name!$D25</f>
        <v>72 Customer service occupations</v>
      </c>
      <c r="B29" s="151">
        <v>3.6497907237344158</v>
      </c>
      <c r="C29" s="141">
        <f t="shared" si="0"/>
        <v>1.3808175376661018</v>
      </c>
      <c r="E29" s="151">
        <v>4.1456382930452413</v>
      </c>
      <c r="F29" s="141">
        <f t="shared" si="1"/>
        <v>1.5407228177861025</v>
      </c>
      <c r="H29" s="151">
        <f t="shared" si="3"/>
        <v>0.49584756931082552</v>
      </c>
      <c r="I29" s="141">
        <f t="shared" si="4"/>
        <v>13.585643858601326</v>
      </c>
      <c r="K29" s="207">
        <f t="shared" si="2"/>
        <v>6.5588833039138469E-2</v>
      </c>
      <c r="L29" s="141">
        <f t="shared" si="5"/>
        <v>1.7970573658543598</v>
      </c>
      <c r="N29" s="151">
        <f t="shared" si="6"/>
        <v>0.39345591618483905</v>
      </c>
      <c r="O29" s="141">
        <f t="shared" si="7"/>
        <v>10.780232237048933</v>
      </c>
      <c r="Q29" s="151">
        <v>3.6802820086848015E-2</v>
      </c>
      <c r="R29" s="141">
        <f t="shared" si="8"/>
        <v>1.0083542556980329</v>
      </c>
      <c r="T29" s="11"/>
    </row>
    <row r="30" spans="1:20" x14ac:dyDescent="0.2">
      <c r="A30" s="10" t="str">
        <f>name!$D26</f>
        <v>81 Process, plant and machine operatives</v>
      </c>
      <c r="B30" s="151">
        <v>7.4156682981051523</v>
      </c>
      <c r="C30" s="141">
        <f t="shared" si="0"/>
        <v>2.8055539658616437</v>
      </c>
      <c r="E30" s="151">
        <v>5.9257653355571209</v>
      </c>
      <c r="F30" s="141">
        <f t="shared" si="1"/>
        <v>2.2023054641923974</v>
      </c>
      <c r="H30" s="151">
        <f t="shared" si="3"/>
        <v>-1.4899029625480313</v>
      </c>
      <c r="I30" s="141">
        <f t="shared" si="4"/>
        <v>-20.091283787986182</v>
      </c>
      <c r="K30" s="207">
        <f t="shared" si="2"/>
        <v>0.13326381337842527</v>
      </c>
      <c r="L30" s="141">
        <f t="shared" si="5"/>
        <v>1.7970573658543598</v>
      </c>
      <c r="N30" s="151">
        <f t="shared" si="6"/>
        <v>-1.3577787813708571</v>
      </c>
      <c r="O30" s="141">
        <f t="shared" si="7"/>
        <v>-18.30959431825984</v>
      </c>
      <c r="Q30" s="151">
        <v>-0.26538799455559964</v>
      </c>
      <c r="R30" s="141">
        <f t="shared" si="8"/>
        <v>-3.5787468355807048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7.9378793744915468</v>
      </c>
      <c r="C31" s="141">
        <f t="shared" si="0"/>
        <v>3.0031209682513116</v>
      </c>
      <c r="E31" s="151">
        <v>7.3138887567282973</v>
      </c>
      <c r="F31" s="141">
        <f t="shared" si="1"/>
        <v>2.7182003102260381</v>
      </c>
      <c r="H31" s="151">
        <f t="shared" si="3"/>
        <v>-0.62399061776324949</v>
      </c>
      <c r="I31" s="141">
        <f t="shared" si="4"/>
        <v>-7.8609234069296878</v>
      </c>
      <c r="K31" s="207">
        <f t="shared" si="2"/>
        <v>0.14264824599193432</v>
      </c>
      <c r="L31" s="141">
        <f t="shared" si="5"/>
        <v>1.7970573658543598</v>
      </c>
      <c r="N31" s="151">
        <f t="shared" si="6"/>
        <v>-0.31661819711229888</v>
      </c>
      <c r="O31" s="141">
        <f t="shared" si="7"/>
        <v>-3.9887000315191807</v>
      </c>
      <c r="Q31" s="151">
        <v>-0.45002066664288493</v>
      </c>
      <c r="R31" s="141">
        <f t="shared" si="8"/>
        <v>-5.6692807412648616</v>
      </c>
      <c r="T31" s="11"/>
    </row>
    <row r="32" spans="1:20" x14ac:dyDescent="0.2">
      <c r="A32" s="10" t="str">
        <f>name!$D28</f>
        <v>91 Elementary trades and related occupations</v>
      </c>
      <c r="B32" s="151">
        <v>5.4775112857963064</v>
      </c>
      <c r="C32" s="141">
        <f t="shared" si="0"/>
        <v>2.0722951584612304</v>
      </c>
      <c r="E32" s="151">
        <v>4.1784584550792028</v>
      </c>
      <c r="F32" s="141">
        <f t="shared" si="1"/>
        <v>1.5529204020794534</v>
      </c>
      <c r="H32" s="151">
        <f t="shared" si="3"/>
        <v>-1.2990528307171036</v>
      </c>
      <c r="I32" s="141">
        <f t="shared" si="4"/>
        <v>-23.7161141791833</v>
      </c>
      <c r="K32" s="207">
        <f t="shared" si="2"/>
        <v>9.8434020026906377E-2</v>
      </c>
      <c r="L32" s="141">
        <f t="shared" si="5"/>
        <v>1.7970573658543598</v>
      </c>
      <c r="N32" s="151">
        <f>H32-(K32+Q32)</f>
        <v>-1.4299562722677781</v>
      </c>
      <c r="O32" s="141">
        <f t="shared" si="7"/>
        <v>-26.105948443698999</v>
      </c>
      <c r="Q32" s="151">
        <v>3.2469421523768006E-2</v>
      </c>
      <c r="R32" s="141">
        <f t="shared" si="8"/>
        <v>0.59277689866133587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28.193071291060253</v>
      </c>
      <c r="C33" s="141">
        <f t="shared" si="0"/>
        <v>10.666224511506941</v>
      </c>
      <c r="E33" s="151">
        <v>27.749329730119907</v>
      </c>
      <c r="F33" s="141">
        <f t="shared" si="1"/>
        <v>10.31301393688652</v>
      </c>
      <c r="H33" s="151">
        <f t="shared" ref="H33" si="9">E33-B33</f>
        <v>-0.44374156094034589</v>
      </c>
      <c r="I33" s="141">
        <f>IF(B33&lt;&gt;0,((E33/B33)-1)*100,0)</f>
        <v>-1.5739383494591141</v>
      </c>
      <c r="K33" s="207">
        <f t="shared" si="2"/>
        <v>0.5066456642965691</v>
      </c>
      <c r="L33" s="141">
        <f t="shared" ref="L33" si="10">IF(B33&lt;&gt;0,K33/B33*100,0)</f>
        <v>1.7970573658543598</v>
      </c>
      <c r="N33" s="151">
        <f>H33-(K33+Q33)</f>
        <v>-2.2314069972456378</v>
      </c>
      <c r="O33" s="141">
        <f t="shared" ref="O33" si="11">IF(B33&lt;&gt;0,N33/B33*100,0)</f>
        <v>-7.914735412147861</v>
      </c>
      <c r="Q33" s="151">
        <v>1.2810197720087231</v>
      </c>
      <c r="R33" s="141">
        <f t="shared" ref="R33" si="12">IF(B33&lt;&gt;0,Q33/B33*100,0)</f>
        <v>4.5437396968343844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264.32099999999991</v>
      </c>
      <c r="C35" s="147">
        <f>B35/B$35*100</f>
        <v>100</v>
      </c>
      <c r="D35" s="145"/>
      <c r="E35" s="152">
        <f>SUM(E8:E33)</f>
        <v>269.0709999999998</v>
      </c>
      <c r="F35" s="147">
        <f t="shared" ref="F35" si="13">E35/E$35*100</f>
        <v>100</v>
      </c>
      <c r="G35" s="145"/>
      <c r="H35" s="152">
        <f>E35-B35</f>
        <v>4.7499999999998863</v>
      </c>
      <c r="I35" s="147">
        <f>IF(B35&lt;&gt;0,((E35/B35)-1)*100,0)</f>
        <v>1.7970573658543598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Cornwall and the Isles of Scilly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18.791905497568102</v>
      </c>
      <c r="C44" s="141">
        <f t="shared" ref="C44:C68" si="15">B44/B$71*100</f>
        <v>6.9839951156267732</v>
      </c>
      <c r="E44" s="151">
        <v>18.953810940712415</v>
      </c>
      <c r="F44" s="141">
        <f t="shared" ref="F44:F68" si="16">E44/E$71*100</f>
        <v>6.3212029350872685</v>
      </c>
      <c r="H44" s="151">
        <f>E44-B44</f>
        <v>0.16190544314431321</v>
      </c>
      <c r="I44" s="141">
        <f>IF(B44&gt;0,((E44/B44)-1)*100,0)</f>
        <v>0.86157012212129125</v>
      </c>
      <c r="K44" s="151">
        <f>(($E$71/$B$71)-1)*B44</f>
        <v>2.1492546568829964</v>
      </c>
      <c r="L44" s="141">
        <f>IF(B44&gt;0,K44/B44*100,0)</f>
        <v>11.437129976846339</v>
      </c>
      <c r="N44" s="151">
        <f>H44-(K44+Q44)</f>
        <v>-1.2948455483881478</v>
      </c>
      <c r="O44" s="141">
        <f>IF(B44&gt;0,N44/B44*100,0)</f>
        <v>-6.8904430610068594</v>
      </c>
      <c r="Q44" s="151">
        <v>-0.69250366535053542</v>
      </c>
      <c r="R44" s="141">
        <f>IF(B44&gt;0,Q44/B44*100,0)</f>
        <v>-3.6851167937181981</v>
      </c>
      <c r="T44" s="151"/>
    </row>
    <row r="45" spans="1:20" x14ac:dyDescent="0.2">
      <c r="A45" s="135" t="str">
        <f t="shared" si="14"/>
        <v>12 Other managers and proprietors</v>
      </c>
      <c r="B45" s="151">
        <v>12.396074297159016</v>
      </c>
      <c r="C45" s="141">
        <f t="shared" si="15"/>
        <v>4.6069900870621607</v>
      </c>
      <c r="E45" s="151">
        <v>15.359262354778041</v>
      </c>
      <c r="F45" s="141">
        <f t="shared" si="16"/>
        <v>5.1224006919501885</v>
      </c>
      <c r="H45" s="151">
        <f t="shared" ref="H45:H71" si="17">E45-B45</f>
        <v>2.9631880576190248</v>
      </c>
      <c r="I45" s="141">
        <f t="shared" ref="I45:I71" si="18">IF(B45&gt;0,((E45/B45)-1)*100,0)</f>
        <v>23.904245703804317</v>
      </c>
      <c r="K45" s="151">
        <f t="shared" ref="K45:K68" si="19">(($E$71/$B$71)-1)*B45</f>
        <v>1.4177551293925179</v>
      </c>
      <c r="L45" s="141">
        <f t="shared" ref="L45:L68" si="20">IF(B45&gt;0,K45/B45*100,0)</f>
        <v>11.437129976846339</v>
      </c>
      <c r="N45" s="151">
        <f t="shared" ref="N45:N68" si="21">H45-(K45+Q45)</f>
        <v>0.98022635174300521</v>
      </c>
      <c r="O45" s="141">
        <f t="shared" ref="O45:O68" si="22">IF(B45&gt;0,N45/B45*100,0)</f>
        <v>7.9075546680746953</v>
      </c>
      <c r="Q45" s="151">
        <v>0.5652065764835017</v>
      </c>
      <c r="R45" s="141">
        <f>IF(B45&gt;0,Q45/B45*100,0)</f>
        <v>4.55956105888328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13.456888147191581</v>
      </c>
      <c r="C46" s="141">
        <f t="shared" si="15"/>
        <v>5.0012406194616252</v>
      </c>
      <c r="E46" s="151">
        <v>19.708359362508045</v>
      </c>
      <c r="F46" s="141">
        <f t="shared" si="16"/>
        <v>6.5728490928673304</v>
      </c>
      <c r="H46" s="151">
        <f t="shared" si="17"/>
        <v>6.2514712153164638</v>
      </c>
      <c r="I46" s="141">
        <f t="shared" si="18"/>
        <v>46.455548615235621</v>
      </c>
      <c r="K46" s="151">
        <f t="shared" si="19"/>
        <v>1.5390817882331302</v>
      </c>
      <c r="L46" s="141">
        <f t="shared" si="20"/>
        <v>11.437129976846339</v>
      </c>
      <c r="N46" s="151">
        <f t="shared" si="21"/>
        <v>5.0238054760017485</v>
      </c>
      <c r="O46" s="141">
        <f t="shared" si="22"/>
        <v>37.332594438263236</v>
      </c>
      <c r="Q46" s="151">
        <v>-0.31141604891841507</v>
      </c>
      <c r="R46" s="141">
        <f t="shared" ref="R46:R68" si="23">IF(B46&gt;0,Q46/B46*100,0)</f>
        <v>-2.3141757998739614</v>
      </c>
      <c r="T46" s="151"/>
    </row>
    <row r="47" spans="1:20" x14ac:dyDescent="0.2">
      <c r="A47" s="135" t="str">
        <f t="shared" si="14"/>
        <v>22 Health professionals</v>
      </c>
      <c r="B47" s="151">
        <v>12.426650092137356</v>
      </c>
      <c r="C47" s="141">
        <f t="shared" si="15"/>
        <v>4.6183535543173972</v>
      </c>
      <c r="E47" s="151">
        <v>13.945548558037444</v>
      </c>
      <c r="F47" s="141">
        <f t="shared" si="16"/>
        <v>4.6509191609122871</v>
      </c>
      <c r="H47" s="151">
        <f t="shared" si="17"/>
        <v>1.5188984659000884</v>
      </c>
      <c r="I47" s="141">
        <f t="shared" si="18"/>
        <v>12.222911682860783</v>
      </c>
      <c r="K47" s="151">
        <f t="shared" si="19"/>
        <v>1.4212521228056447</v>
      </c>
      <c r="L47" s="141">
        <f t="shared" si="20"/>
        <v>11.437129976846339</v>
      </c>
      <c r="N47" s="151">
        <f t="shared" si="21"/>
        <v>-0.2108245342699453</v>
      </c>
      <c r="O47" s="141">
        <f t="shared" si="22"/>
        <v>-1.696551626599184</v>
      </c>
      <c r="Q47" s="151">
        <v>0.30847087736438905</v>
      </c>
      <c r="R47" s="141">
        <f t="shared" si="23"/>
        <v>2.482333332613639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12.598662771985941</v>
      </c>
      <c r="C48" s="141">
        <f t="shared" si="15"/>
        <v>4.6822819151770165</v>
      </c>
      <c r="E48" s="151">
        <v>13.75910241171532</v>
      </c>
      <c r="F48" s="141">
        <f t="shared" si="16"/>
        <v>4.5887383187031041</v>
      </c>
      <c r="H48" s="151">
        <f t="shared" si="17"/>
        <v>1.160439639729379</v>
      </c>
      <c r="I48" s="141">
        <f t="shared" si="18"/>
        <v>9.2108159471472106</v>
      </c>
      <c r="K48" s="151">
        <f t="shared" si="19"/>
        <v>1.440925436576584</v>
      </c>
      <c r="L48" s="141">
        <f t="shared" si="20"/>
        <v>11.437129976846339</v>
      </c>
      <c r="N48" s="151">
        <f t="shared" si="21"/>
        <v>-9.1677784482878E-2</v>
      </c>
      <c r="O48" s="141">
        <f t="shared" si="22"/>
        <v>-0.72767869211270853</v>
      </c>
      <c r="Q48" s="151">
        <v>-0.18880801236432701</v>
      </c>
      <c r="R48" s="141">
        <f t="shared" si="23"/>
        <v>-1.498635337586427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16.263827805276318</v>
      </c>
      <c r="C49" s="141">
        <f t="shared" si="15"/>
        <v>6.0444372694479638</v>
      </c>
      <c r="E49" s="151">
        <v>19.800688812619288</v>
      </c>
      <c r="F49" s="141">
        <f t="shared" si="16"/>
        <v>6.6036414856406784</v>
      </c>
      <c r="H49" s="151">
        <f t="shared" si="17"/>
        <v>3.5368610073429707</v>
      </c>
      <c r="I49" s="141">
        <f t="shared" si="18"/>
        <v>21.746793249960138</v>
      </c>
      <c r="K49" s="151">
        <f t="shared" si="19"/>
        <v>1.8601151252999277</v>
      </c>
      <c r="L49" s="141">
        <f t="shared" si="20"/>
        <v>11.437129976846339</v>
      </c>
      <c r="N49" s="151">
        <f t="shared" si="21"/>
        <v>1.6749134339444915</v>
      </c>
      <c r="O49" s="141">
        <f t="shared" si="22"/>
        <v>10.298396257006088</v>
      </c>
      <c r="Q49" s="151">
        <v>1.8324480985513272E-3</v>
      </c>
      <c r="R49" s="141">
        <f t="shared" si="23"/>
        <v>1.1267016107713855E-2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4.5345446291381224</v>
      </c>
      <c r="C50" s="141">
        <f t="shared" si="15"/>
        <v>1.6852595148262448</v>
      </c>
      <c r="E50" s="151">
        <v>4.6954007921960752</v>
      </c>
      <c r="F50" s="141">
        <f t="shared" si="16"/>
        <v>1.5659426677770434</v>
      </c>
      <c r="H50" s="151">
        <f t="shared" si="17"/>
        <v>0.16085616305795281</v>
      </c>
      <c r="I50" s="141">
        <f t="shared" si="18"/>
        <v>3.5473498711275475</v>
      </c>
      <c r="K50" s="151">
        <f t="shared" si="19"/>
        <v>0.51862176309263186</v>
      </c>
      <c r="L50" s="141">
        <f t="shared" si="20"/>
        <v>11.437129976846339</v>
      </c>
      <c r="N50" s="151">
        <f t="shared" si="21"/>
        <v>-0.21825326457602112</v>
      </c>
      <c r="O50" s="141">
        <f t="shared" si="22"/>
        <v>-4.813124192748421</v>
      </c>
      <c r="Q50" s="151">
        <v>-0.1395123354586579</v>
      </c>
      <c r="R50" s="141">
        <f t="shared" si="23"/>
        <v>-3.0766559129703595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5.3187991738810947</v>
      </c>
      <c r="C51" s="141">
        <f t="shared" si="15"/>
        <v>1.9767270251647702</v>
      </c>
      <c r="E51" s="151">
        <v>10.108679850281332</v>
      </c>
      <c r="F51" s="141">
        <f t="shared" si="16"/>
        <v>3.3713017893516093</v>
      </c>
      <c r="H51" s="151">
        <f t="shared" si="17"/>
        <v>4.7898806764002373</v>
      </c>
      <c r="I51" s="141">
        <f t="shared" si="18"/>
        <v>90.05567835540387</v>
      </c>
      <c r="K51" s="151">
        <f t="shared" si="19"/>
        <v>0.60831797472421012</v>
      </c>
      <c r="L51" s="141">
        <f t="shared" si="20"/>
        <v>11.437129976846339</v>
      </c>
      <c r="N51" s="151">
        <f t="shared" si="21"/>
        <v>4.0323853573766604</v>
      </c>
      <c r="O51" s="141">
        <f t="shared" si="22"/>
        <v>75.813829880594156</v>
      </c>
      <c r="Q51" s="151">
        <v>0.14917734429936672</v>
      </c>
      <c r="R51" s="141">
        <f t="shared" si="23"/>
        <v>2.8047184979633837</v>
      </c>
      <c r="T51" s="151"/>
    </row>
    <row r="52" spans="1:20" x14ac:dyDescent="0.2">
      <c r="A52" s="135" t="str">
        <f t="shared" si="14"/>
        <v>33 Protective service occupations</v>
      </c>
      <c r="B52" s="151">
        <v>1.772146459956627</v>
      </c>
      <c r="C52" s="141">
        <f t="shared" si="15"/>
        <v>0.65861666993344814</v>
      </c>
      <c r="E52" s="151">
        <v>1.6629511854067132</v>
      </c>
      <c r="F52" s="141">
        <f t="shared" si="16"/>
        <v>0.55460360699918732</v>
      </c>
      <c r="H52" s="151">
        <f t="shared" si="17"/>
        <v>-0.10919527454991385</v>
      </c>
      <c r="I52" s="141">
        <f t="shared" si="18"/>
        <v>-6.1617522601707719</v>
      </c>
      <c r="K52" s="151">
        <f t="shared" si="19"/>
        <v>0.20268269400532057</v>
      </c>
      <c r="L52" s="141">
        <f t="shared" si="20"/>
        <v>11.437129976846339</v>
      </c>
      <c r="N52" s="151">
        <f t="shared" si="21"/>
        <v>-0.25193721511547268</v>
      </c>
      <c r="O52" s="141">
        <f t="shared" si="22"/>
        <v>-14.216500769447624</v>
      </c>
      <c r="Q52" s="151">
        <v>-5.994075343976174E-2</v>
      </c>
      <c r="R52" s="141">
        <f t="shared" si="23"/>
        <v>-3.3823814675694912</v>
      </c>
      <c r="T52" s="151"/>
    </row>
    <row r="53" spans="1:20" x14ac:dyDescent="0.2">
      <c r="A53" s="135" t="str">
        <f t="shared" si="14"/>
        <v>34 Culture, media and sports occupations</v>
      </c>
      <c r="B53" s="151">
        <v>5.5771927623989823</v>
      </c>
      <c r="C53" s="141">
        <f t="shared" si="15"/>
        <v>2.0727587745981495</v>
      </c>
      <c r="E53" s="151">
        <v>6.5797957724920959</v>
      </c>
      <c r="F53" s="141">
        <f t="shared" si="16"/>
        <v>2.1943990303297025</v>
      </c>
      <c r="H53" s="151">
        <f t="shared" si="17"/>
        <v>1.0026030100931136</v>
      </c>
      <c r="I53" s="141">
        <f t="shared" si="18"/>
        <v>17.976839833340328</v>
      </c>
      <c r="K53" s="151">
        <f t="shared" si="19"/>
        <v>0.63787078529483843</v>
      </c>
      <c r="L53" s="141">
        <f t="shared" si="20"/>
        <v>11.437129976846339</v>
      </c>
      <c r="N53" s="151">
        <f t="shared" si="21"/>
        <v>-0.28969000803891154</v>
      </c>
      <c r="O53" s="141">
        <f t="shared" si="22"/>
        <v>-5.1941903459385514</v>
      </c>
      <c r="Q53" s="151">
        <v>0.65442223283718681</v>
      </c>
      <c r="R53" s="141">
        <f t="shared" si="23"/>
        <v>11.733900202432535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14.83400741032626</v>
      </c>
      <c r="C54" s="141">
        <f t="shared" si="15"/>
        <v>5.5130457798596915</v>
      </c>
      <c r="E54" s="151">
        <v>16.404796547544034</v>
      </c>
      <c r="F54" s="141">
        <f t="shared" si="16"/>
        <v>5.4710922468422138</v>
      </c>
      <c r="H54" s="151">
        <f t="shared" si="17"/>
        <v>1.5707891372177745</v>
      </c>
      <c r="I54" s="141">
        <f t="shared" si="18"/>
        <v>10.589108484092534</v>
      </c>
      <c r="K54" s="151">
        <f t="shared" si="19"/>
        <v>1.696584708294032</v>
      </c>
      <c r="L54" s="141">
        <f t="shared" si="20"/>
        <v>11.437129976846339</v>
      </c>
      <c r="N54" s="151">
        <f t="shared" si="21"/>
        <v>0.30277587099338699</v>
      </c>
      <c r="O54" s="141">
        <f t="shared" si="22"/>
        <v>2.0410928929603904</v>
      </c>
      <c r="Q54" s="151">
        <v>-0.42857144206964454</v>
      </c>
      <c r="R54" s="141">
        <f t="shared" si="23"/>
        <v>-2.8891143857141874</v>
      </c>
      <c r="T54" s="151"/>
    </row>
    <row r="55" spans="1:20" x14ac:dyDescent="0.2">
      <c r="A55" s="135" t="str">
        <f t="shared" si="14"/>
        <v>41 Administrative occupations</v>
      </c>
      <c r="B55" s="151">
        <v>20.21108512846417</v>
      </c>
      <c r="C55" s="141">
        <f t="shared" si="15"/>
        <v>7.511431974632786</v>
      </c>
      <c r="E55" s="151">
        <v>20.985797991972497</v>
      </c>
      <c r="F55" s="141">
        <f t="shared" si="16"/>
        <v>6.9988820864021406</v>
      </c>
      <c r="H55" s="151">
        <f t="shared" si="17"/>
        <v>0.77471286350832713</v>
      </c>
      <c r="I55" s="141">
        <f t="shared" si="18"/>
        <v>3.8331087053671498</v>
      </c>
      <c r="K55" s="151">
        <f t="shared" si="19"/>
        <v>2.3115680758735078</v>
      </c>
      <c r="L55" s="141">
        <f t="shared" si="20"/>
        <v>11.437129976846339</v>
      </c>
      <c r="N55" s="151">
        <f t="shared" si="21"/>
        <v>-1.0933588954897604</v>
      </c>
      <c r="O55" s="141">
        <f t="shared" si="22"/>
        <v>-5.4096991257037184</v>
      </c>
      <c r="Q55" s="151">
        <v>-0.44349631687542018</v>
      </c>
      <c r="R55" s="141">
        <f t="shared" si="23"/>
        <v>-2.1943221457754616</v>
      </c>
      <c r="T55" s="151"/>
    </row>
    <row r="56" spans="1:20" x14ac:dyDescent="0.2">
      <c r="A56" s="135" t="str">
        <f t="shared" si="14"/>
        <v>42 Secretarial and related occupations</v>
      </c>
      <c r="B56" s="151">
        <v>4.8719019890557105</v>
      </c>
      <c r="C56" s="141">
        <f t="shared" si="15"/>
        <v>1.8106380803043487</v>
      </c>
      <c r="E56" s="151">
        <v>4.1159177745078486</v>
      </c>
      <c r="F56" s="141">
        <f t="shared" si="16"/>
        <v>1.3726818104380094</v>
      </c>
      <c r="H56" s="151">
        <f t="shared" si="17"/>
        <v>-0.75598421454786191</v>
      </c>
      <c r="I56" s="141">
        <f t="shared" si="18"/>
        <v>-15.51722953881487</v>
      </c>
      <c r="K56" s="151">
        <f t="shared" si="19"/>
        <v>0.55720576283286372</v>
      </c>
      <c r="L56" s="141">
        <f t="shared" si="20"/>
        <v>11.437129976846339</v>
      </c>
      <c r="N56" s="151">
        <f t="shared" si="21"/>
        <v>-1.4363817630455951</v>
      </c>
      <c r="O56" s="141">
        <f t="shared" si="22"/>
        <v>-29.48297741359119</v>
      </c>
      <c r="Q56" s="151">
        <v>0.12319178566486931</v>
      </c>
      <c r="R56" s="141">
        <f t="shared" si="23"/>
        <v>2.5286178979299785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5.2203845244355422</v>
      </c>
      <c r="C57" s="141">
        <f t="shared" si="15"/>
        <v>1.9401513074376451</v>
      </c>
      <c r="E57" s="151">
        <v>5.3486152331161412</v>
      </c>
      <c r="F57" s="141">
        <f t="shared" si="16"/>
        <v>1.7837933709470364</v>
      </c>
      <c r="H57" s="151">
        <f t="shared" si="17"/>
        <v>0.12823070868059894</v>
      </c>
      <c r="I57" s="141">
        <f t="shared" si="18"/>
        <v>2.4563460427172945</v>
      </c>
      <c r="K57" s="151">
        <f t="shared" si="19"/>
        <v>0.59706216335086459</v>
      </c>
      <c r="L57" s="141">
        <f t="shared" si="20"/>
        <v>11.437129976846339</v>
      </c>
      <c r="N57" s="151">
        <f t="shared" si="21"/>
        <v>-0.30510916682369627</v>
      </c>
      <c r="O57" s="141">
        <f t="shared" si="22"/>
        <v>-5.8445726630968124</v>
      </c>
      <c r="Q57" s="151">
        <v>-0.16372228784656942</v>
      </c>
      <c r="R57" s="141">
        <f t="shared" si="23"/>
        <v>-3.1362112710322236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9.0886014672139304</v>
      </c>
      <c r="C58" s="141">
        <f t="shared" si="15"/>
        <v>3.3777707249067852</v>
      </c>
      <c r="E58" s="151">
        <v>8.6460976089565005</v>
      </c>
      <c r="F58" s="141">
        <f t="shared" si="16"/>
        <v>2.8835223562028718</v>
      </c>
      <c r="H58" s="151">
        <f t="shared" si="17"/>
        <v>-0.44250385825742988</v>
      </c>
      <c r="I58" s="141">
        <f t="shared" si="18"/>
        <v>-4.8687783247368781</v>
      </c>
      <c r="K58" s="151">
        <f t="shared" si="19"/>
        <v>1.0394751628828205</v>
      </c>
      <c r="L58" s="141">
        <f t="shared" si="20"/>
        <v>11.437129976846338</v>
      </c>
      <c r="N58" s="151">
        <f t="shared" si="21"/>
        <v>-0.76774158871490028</v>
      </c>
      <c r="O58" s="141">
        <f t="shared" si="22"/>
        <v>-8.4473017271627384</v>
      </c>
      <c r="Q58" s="151">
        <v>-0.71423743242535009</v>
      </c>
      <c r="R58" s="141">
        <f t="shared" si="23"/>
        <v>-7.8586065744204792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9.5222067180914181</v>
      </c>
      <c r="C59" s="141">
        <f t="shared" si="15"/>
        <v>3.5389197342305287</v>
      </c>
      <c r="E59" s="151">
        <v>9.3929625492008313</v>
      </c>
      <c r="F59" s="141">
        <f t="shared" si="16"/>
        <v>3.1326060295155269</v>
      </c>
      <c r="H59" s="151">
        <f t="shared" si="17"/>
        <v>-0.12924416889058676</v>
      </c>
      <c r="I59" s="141">
        <f t="shared" si="18"/>
        <v>-1.357292198299298</v>
      </c>
      <c r="K59" s="151">
        <f t="shared" si="19"/>
        <v>1.0890671590121095</v>
      </c>
      <c r="L59" s="141">
        <f t="shared" si="20"/>
        <v>11.437129976846339</v>
      </c>
      <c r="N59" s="151">
        <f t="shared" si="21"/>
        <v>-1.0471700330849441</v>
      </c>
      <c r="O59" s="141">
        <f t="shared" si="22"/>
        <v>-10.997136106018432</v>
      </c>
      <c r="Q59" s="151">
        <v>-0.17114129481775206</v>
      </c>
      <c r="R59" s="141">
        <f t="shared" si="23"/>
        <v>-1.7972860691272068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6.1647463303916563</v>
      </c>
      <c r="C60" s="141">
        <f t="shared" si="15"/>
        <v>2.2911225402929567</v>
      </c>
      <c r="E60" s="151">
        <v>6.7909423698692937</v>
      </c>
      <c r="F60" s="141">
        <f t="shared" si="16"/>
        <v>2.2648176123894994</v>
      </c>
      <c r="H60" s="151">
        <f t="shared" si="17"/>
        <v>0.62619603947763736</v>
      </c>
      <c r="I60" s="141">
        <f t="shared" si="18"/>
        <v>10.157693535426526</v>
      </c>
      <c r="K60" s="151">
        <f t="shared" si="19"/>
        <v>0.7050700505497588</v>
      </c>
      <c r="L60" s="141">
        <f t="shared" si="20"/>
        <v>11.437129976846339</v>
      </c>
      <c r="N60" s="151">
        <f t="shared" si="21"/>
        <v>-0.3731922346234906</v>
      </c>
      <c r="O60" s="141">
        <f t="shared" si="22"/>
        <v>-6.0536511094330967</v>
      </c>
      <c r="Q60" s="151">
        <v>0.29431822355136922</v>
      </c>
      <c r="R60" s="141">
        <f t="shared" si="23"/>
        <v>4.7742146680132862</v>
      </c>
      <c r="T60" s="151"/>
    </row>
    <row r="61" spans="1:20" x14ac:dyDescent="0.2">
      <c r="A61" s="135" t="str">
        <f t="shared" si="14"/>
        <v>61 Caring personal service occupations</v>
      </c>
      <c r="B61" s="151">
        <v>19.111948868349582</v>
      </c>
      <c r="C61" s="141">
        <f t="shared" si="15"/>
        <v>7.1029389523024022</v>
      </c>
      <c r="E61" s="151">
        <v>21.462205484423848</v>
      </c>
      <c r="F61" s="141">
        <f t="shared" si="16"/>
        <v>7.1577666742563162</v>
      </c>
      <c r="H61" s="151">
        <f t="shared" si="17"/>
        <v>2.3502566160742653</v>
      </c>
      <c r="I61" s="141">
        <f t="shared" si="18"/>
        <v>12.297315319665891</v>
      </c>
      <c r="K61" s="151">
        <f t="shared" si="19"/>
        <v>2.1858584331815547</v>
      </c>
      <c r="L61" s="141">
        <f t="shared" si="20"/>
        <v>11.437129976846339</v>
      </c>
      <c r="N61" s="151">
        <f t="shared" si="21"/>
        <v>-0.45012889749943241</v>
      </c>
      <c r="O61" s="141">
        <f t="shared" si="22"/>
        <v>-2.3552223826052097</v>
      </c>
      <c r="Q61" s="151">
        <v>0.6145270803921431</v>
      </c>
      <c r="R61" s="141">
        <f t="shared" si="23"/>
        <v>3.2154077254247633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6.0638231728044572</v>
      </c>
      <c r="C62" s="141">
        <f t="shared" si="15"/>
        <v>2.2536145377259018</v>
      </c>
      <c r="E62" s="151">
        <v>6.9462431243600795</v>
      </c>
      <c r="F62" s="141">
        <f t="shared" si="16"/>
        <v>2.3166112906201803</v>
      </c>
      <c r="H62" s="151">
        <f t="shared" si="17"/>
        <v>0.88241995155562236</v>
      </c>
      <c r="I62" s="141">
        <f t="shared" si="18"/>
        <v>14.552204548331371</v>
      </c>
      <c r="K62" s="151">
        <f t="shared" si="19"/>
        <v>0.69352733783977327</v>
      </c>
      <c r="L62" s="141">
        <f t="shared" si="20"/>
        <v>11.437129976846338</v>
      </c>
      <c r="N62" s="151">
        <f t="shared" si="21"/>
        <v>-9.9407888714476589E-2</v>
      </c>
      <c r="O62" s="141">
        <f t="shared" si="22"/>
        <v>-1.6393599529799852</v>
      </c>
      <c r="Q62" s="151">
        <v>0.28830050243032568</v>
      </c>
      <c r="R62" s="141">
        <f t="shared" si="23"/>
        <v>4.7544345244650268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0.24833298477876634</v>
      </c>
      <c r="C63" s="141">
        <f t="shared" si="15"/>
        <v>9.2292734920807709E-2</v>
      </c>
      <c r="E63" s="151">
        <v>0.16560253487476762</v>
      </c>
      <c r="F63" s="141">
        <f t="shared" si="16"/>
        <v>5.5229380137993833E-2</v>
      </c>
      <c r="H63" s="151">
        <f t="shared" si="17"/>
        <v>-8.2730449903998721E-2</v>
      </c>
      <c r="I63" s="141">
        <f t="shared" si="18"/>
        <v>-33.31432188829092</v>
      </c>
      <c r="K63" s="151">
        <f t="shared" si="19"/>
        <v>2.8402166244529539E-2</v>
      </c>
      <c r="L63" s="141">
        <f t="shared" si="20"/>
        <v>11.437129976846339</v>
      </c>
      <c r="N63" s="151">
        <f t="shared" si="21"/>
        <v>-0.12258303565557015</v>
      </c>
      <c r="O63" s="141">
        <f t="shared" si="22"/>
        <v>-49.362365520946128</v>
      </c>
      <c r="Q63" s="151">
        <v>1.1450419507041889E-2</v>
      </c>
      <c r="R63" s="141">
        <f t="shared" si="23"/>
        <v>4.6109136558088659</v>
      </c>
      <c r="T63" s="151"/>
    </row>
    <row r="64" spans="1:20" x14ac:dyDescent="0.2">
      <c r="A64" s="135" t="str">
        <f t="shared" si="14"/>
        <v>71 Sales occupations</v>
      </c>
      <c r="B64" s="151">
        <v>21.284189198865409</v>
      </c>
      <c r="C64" s="141">
        <f t="shared" si="15"/>
        <v>7.9102501566000889</v>
      </c>
      <c r="E64" s="151">
        <v>21.209258899611775</v>
      </c>
      <c r="F64" s="141">
        <f t="shared" si="16"/>
        <v>7.0734075604434885</v>
      </c>
      <c r="H64" s="151">
        <f t="shared" si="17"/>
        <v>-7.4930299253633592E-2</v>
      </c>
      <c r="I64" s="141">
        <f t="shared" si="18"/>
        <v>-0.35204676369644528</v>
      </c>
      <c r="K64" s="151">
        <f t="shared" si="19"/>
        <v>2.4343003831921264</v>
      </c>
      <c r="L64" s="141">
        <f t="shared" si="20"/>
        <v>11.437129976846339</v>
      </c>
      <c r="N64" s="151">
        <f t="shared" si="21"/>
        <v>-1.4829903064765619</v>
      </c>
      <c r="O64" s="141">
        <f t="shared" si="22"/>
        <v>-6.9675677688282116</v>
      </c>
      <c r="Q64" s="151">
        <v>-1.026240375969198</v>
      </c>
      <c r="R64" s="141">
        <f t="shared" si="23"/>
        <v>-4.8216089717145705</v>
      </c>
      <c r="T64" s="151"/>
    </row>
    <row r="65" spans="1:20" x14ac:dyDescent="0.2">
      <c r="A65" s="135" t="str">
        <f t="shared" si="14"/>
        <v>72 Customer service occupations</v>
      </c>
      <c r="B65" s="151">
        <v>4.1456382930452413</v>
      </c>
      <c r="C65" s="141">
        <f t="shared" si="15"/>
        <v>1.5407228177861025</v>
      </c>
      <c r="E65" s="151">
        <v>5.5096395572377626</v>
      </c>
      <c r="F65" s="141">
        <f t="shared" si="16"/>
        <v>1.8374958919567654</v>
      </c>
      <c r="H65" s="151">
        <f t="shared" si="17"/>
        <v>1.3640012641925212</v>
      </c>
      <c r="I65" s="141">
        <f t="shared" si="18"/>
        <v>32.902080880543338</v>
      </c>
      <c r="K65" s="151">
        <f t="shared" si="19"/>
        <v>0.47414203994549814</v>
      </c>
      <c r="L65" s="141">
        <f t="shared" si="20"/>
        <v>11.437129976846339</v>
      </c>
      <c r="N65" s="151">
        <f t="shared" si="21"/>
        <v>0.92620916188764579</v>
      </c>
      <c r="O65" s="141">
        <f t="shared" si="22"/>
        <v>22.341774569225258</v>
      </c>
      <c r="Q65" s="151">
        <v>-3.6349937640622651E-2</v>
      </c>
      <c r="R65" s="141">
        <f t="shared" si="23"/>
        <v>-0.8768236655282643</v>
      </c>
      <c r="T65" s="151"/>
    </row>
    <row r="66" spans="1:20" x14ac:dyDescent="0.2">
      <c r="A66" s="135" t="str">
        <f t="shared" si="14"/>
        <v>81 Process, plant and machine operatives</v>
      </c>
      <c r="B66" s="151">
        <v>5.9257653355571209</v>
      </c>
      <c r="C66" s="141">
        <f t="shared" si="15"/>
        <v>2.2023054641923974</v>
      </c>
      <c r="E66" s="151">
        <v>6.0078159904499806</v>
      </c>
      <c r="F66" s="141">
        <f t="shared" si="16"/>
        <v>2.0036405444312835</v>
      </c>
      <c r="H66" s="151">
        <f t="shared" si="17"/>
        <v>8.2050654892859676E-2</v>
      </c>
      <c r="I66" s="141">
        <f t="shared" si="18"/>
        <v>1.3846423246044015</v>
      </c>
      <c r="K66" s="151">
        <f t="shared" si="19"/>
        <v>0.67773748355057251</v>
      </c>
      <c r="L66" s="141">
        <f t="shared" si="20"/>
        <v>11.437129976846339</v>
      </c>
      <c r="N66" s="151">
        <f t="shared" si="21"/>
        <v>2.107352807972529E-2</v>
      </c>
      <c r="O66" s="141">
        <f t="shared" si="22"/>
        <v>0.355625423660892</v>
      </c>
      <c r="Q66" s="151">
        <v>-0.61676035673743812</v>
      </c>
      <c r="R66" s="141">
        <f t="shared" si="23"/>
        <v>-10.408113075902833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7.3138887567282973</v>
      </c>
      <c r="C67" s="141">
        <f t="shared" si="15"/>
        <v>2.7182003102260381</v>
      </c>
      <c r="E67" s="151">
        <v>7.6671011017957733</v>
      </c>
      <c r="F67" s="141">
        <f t="shared" si="16"/>
        <v>2.5570214950376942</v>
      </c>
      <c r="H67" s="151">
        <f t="shared" si="17"/>
        <v>0.35321234506747601</v>
      </c>
      <c r="I67" s="141">
        <f t="shared" si="18"/>
        <v>4.8293371257874806</v>
      </c>
      <c r="K67" s="151">
        <f t="shared" si="19"/>
        <v>0.83649896346896602</v>
      </c>
      <c r="L67" s="141">
        <f t="shared" si="20"/>
        <v>11.437129976846338</v>
      </c>
      <c r="N67" s="151">
        <f t="shared" si="21"/>
        <v>-0.10133977045787657</v>
      </c>
      <c r="O67" s="141">
        <f t="shared" si="22"/>
        <v>-1.3855798717836751</v>
      </c>
      <c r="Q67" s="151">
        <v>-0.38194684794361344</v>
      </c>
      <c r="R67" s="141">
        <f t="shared" si="23"/>
        <v>-5.2222129792751826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4.1784584550792028</v>
      </c>
      <c r="C68" s="141">
        <f t="shared" si="15"/>
        <v>1.5529204020794534</v>
      </c>
      <c r="E68" s="151">
        <v>9.46685172553976</v>
      </c>
      <c r="F68" s="141">
        <f t="shared" si="16"/>
        <v>3.1572484868981512</v>
      </c>
      <c r="H68" s="151">
        <f t="shared" si="17"/>
        <v>5.2883932704605572</v>
      </c>
      <c r="I68" s="141">
        <f t="shared" si="18"/>
        <v>126.56326076503532</v>
      </c>
      <c r="K68" s="151">
        <f t="shared" si="19"/>
        <v>0.47789572453593387</v>
      </c>
      <c r="L68" s="141">
        <f t="shared" si="20"/>
        <v>11.437129976846339</v>
      </c>
      <c r="N68" s="151">
        <f t="shared" si="21"/>
        <v>4.9875948145727165</v>
      </c>
      <c r="O68" s="141">
        <f t="shared" si="22"/>
        <v>119.36447061020681</v>
      </c>
      <c r="Q68" s="151">
        <v>-0.17709726864809341</v>
      </c>
      <c r="R68" s="141">
        <f t="shared" si="23"/>
        <v>-4.238339822017843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27.749329730119907</v>
      </c>
      <c r="C69" s="141">
        <f t="shared" ref="C69" si="25">B69/B$71*100</f>
        <v>10.31301393688652</v>
      </c>
      <c r="E69" s="151">
        <v>25.151551465792366</v>
      </c>
      <c r="F69" s="141">
        <f t="shared" ref="F69" si="26">E69/E$71*100</f>
        <v>8.3881843838624519</v>
      </c>
      <c r="H69" s="151">
        <f t="shared" ref="H69" si="27">E69-B69</f>
        <v>-2.5977782643275411</v>
      </c>
      <c r="I69" s="141">
        <f t="shared" ref="I69" si="28">IF(B69&gt;0,((E69/B69)-1)*100,0)</f>
        <v>-9.3615892332989947</v>
      </c>
      <c r="K69" s="151">
        <f t="shared" ref="K69" si="29">(($E$71/$B$71)-1)*B69</f>
        <v>3.1737269089374771</v>
      </c>
      <c r="L69" s="141">
        <f t="shared" ref="L69" si="30">IF(B69&gt;0,K69/B69*100,0)</f>
        <v>11.437129976846339</v>
      </c>
      <c r="N69" s="151">
        <f t="shared" ref="N69" si="31">H69-(K69+Q69)</f>
        <v>-8.3123520591433504</v>
      </c>
      <c r="O69" s="141">
        <f t="shared" ref="O69" si="32">IF(B69&gt;0,N69/B69*100,0)</f>
        <v>-29.955145367424457</v>
      </c>
      <c r="Q69" s="151">
        <v>2.5408468858783326</v>
      </c>
      <c r="R69" s="141">
        <f t="shared" ref="R69" si="33">IF(B69&gt;0,Q69/B69*100,0)</f>
        <v>9.1564261572791263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269.0709999999998</v>
      </c>
      <c r="C71" s="147">
        <f>B71/B$71*100</f>
        <v>100</v>
      </c>
      <c r="D71" s="145"/>
      <c r="E71" s="152">
        <f>SUM(E44:E69)</f>
        <v>299.84499999999997</v>
      </c>
      <c r="F71" s="147">
        <f>E71/E$71*100</f>
        <v>100</v>
      </c>
      <c r="G71" s="145"/>
      <c r="H71" s="152">
        <f t="shared" si="17"/>
        <v>30.774000000000171</v>
      </c>
      <c r="I71" s="147">
        <f t="shared" si="18"/>
        <v>11.437129976846339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Cornwall and the Isles of Scilly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Cornwall and the Isles of Scilly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Cornwall and the Isles of Scilly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Cornwall and the Isles of Scilly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18.791905497568099</v>
      </c>
      <c r="C7" s="11">
        <f t="shared" si="2"/>
        <v>18.953810940712398</v>
      </c>
      <c r="D7" s="11">
        <f t="shared" si="2"/>
        <v>0.16190544314429822</v>
      </c>
      <c r="E7" s="11">
        <f t="shared" si="2"/>
        <v>9.0983647135835426</v>
      </c>
      <c r="F7" s="11">
        <f t="shared" si="2"/>
        <v>9.2602701567278398</v>
      </c>
      <c r="G7" s="200">
        <f>IF(B7&gt;0,(1+(E7/B7))^(1/($C$6-$B$6))-1,0)</f>
        <v>2.6672966778976903E-2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12.513527807444527</v>
      </c>
      <c r="R7" s="11">
        <v>11.578658300200663</v>
      </c>
      <c r="S7" s="345">
        <f>R7-Q7</f>
        <v>-0.93486950724386375</v>
      </c>
      <c r="T7" s="345">
        <v>5.2065489202917723</v>
      </c>
      <c r="U7" s="345">
        <f>SUM(S7:T7)</f>
        <v>4.2716794130479085</v>
      </c>
      <c r="V7" s="346">
        <f>IF(Q7&gt;0,(1+(T7/Q7))^(1/($C$6-$B$6))-1,0)</f>
        <v>2.3463570848879067E-2</v>
      </c>
      <c r="X7" s="10" t="str">
        <f>name!B4</f>
        <v>Agriculture</v>
      </c>
      <c r="Y7" s="11">
        <v>8.003000000000009</v>
      </c>
      <c r="Z7" s="11">
        <v>8.3890000000000082</v>
      </c>
      <c r="AA7" s="345">
        <f>Z7-Y7</f>
        <v>0.38599999999999923</v>
      </c>
      <c r="AB7" s="11">
        <v>4.1221613386541174</v>
      </c>
      <c r="AC7" s="345">
        <f>SUM(AA7:AB7)</f>
        <v>4.5081613386541166</v>
      </c>
      <c r="AD7" s="348">
        <f>IF(Y7&gt;0,(1+(AB7/Y7))^(1/($C$6-$B$6))-1,0)</f>
        <v>2.8084900278209757E-2</v>
      </c>
    </row>
    <row r="8" spans="1:30" x14ac:dyDescent="0.2">
      <c r="A8" s="10" t="str">
        <f>name!D5</f>
        <v>12 Other managers and proprietors</v>
      </c>
      <c r="B8" s="11">
        <f t="shared" si="2"/>
        <v>12.396074297159032</v>
      </c>
      <c r="C8" s="11">
        <f t="shared" si="2"/>
        <v>15.359262354778021</v>
      </c>
      <c r="D8" s="11">
        <f t="shared" si="2"/>
        <v>2.9631880576189884</v>
      </c>
      <c r="E8" s="11">
        <f t="shared" si="2"/>
        <v>7.7889040442292163</v>
      </c>
      <c r="F8" s="11">
        <f t="shared" si="2"/>
        <v>10.752092101848204</v>
      </c>
      <c r="G8" s="200">
        <f t="shared" ref="G8:G33" si="3">IF(B8&gt;0,(1+(E8/B8))^(1/($C$6-$B$6))-1,0)</f>
        <v>3.3037945933391599E-2</v>
      </c>
      <c r="H8" s="11"/>
      <c r="I8" s="10" t="str">
        <f>name!E4</f>
        <v>Managers, directors and senior officials</v>
      </c>
      <c r="J8" s="11">
        <f t="array" ref="J8:J16">MMULT(aggregation!$B$13:$AA$21,B7:B32)</f>
        <v>31.187979794727131</v>
      </c>
      <c r="K8" s="11">
        <f t="array" ref="K8:K16">MMULT(aggregation!$B$13:$AA$21,C7:C32)</f>
        <v>34.313073295490419</v>
      </c>
      <c r="L8" s="11">
        <f t="array" ref="L8:L16">MMULT(aggregation!$B$13:$AA$21,D7:D32)</f>
        <v>3.1250935007632865</v>
      </c>
      <c r="M8" s="11">
        <f t="array" ref="M8:M16">MMULT(aggregation!$B$13:$AA$21,E7:E32)</f>
        <v>16.887268757812759</v>
      </c>
      <c r="N8" s="11">
        <f t="array" ref="N8:N16">MMULT(aggregation!$B$13:$AA$21,F7:F32)</f>
        <v>20.012362258576044</v>
      </c>
      <c r="O8" s="11"/>
      <c r="P8" s="10" t="str">
        <f>name!D5</f>
        <v>12 Other managers and proprietors</v>
      </c>
      <c r="Q8" s="11">
        <v>7.1455904065011229</v>
      </c>
      <c r="R8" s="11">
        <v>9.6930710556854809</v>
      </c>
      <c r="S8" s="345">
        <f t="shared" ref="S8:S31" si="4">R8-Q8</f>
        <v>2.547480649184358</v>
      </c>
      <c r="T8" s="345">
        <v>4.4141429885877281</v>
      </c>
      <c r="U8" s="345">
        <f t="shared" ref="U8:U31" si="5">SUM(S8:T8)</f>
        <v>6.9616236377720861</v>
      </c>
      <c r="V8" s="346">
        <f t="shared" ref="V8:V33" si="6">IF(Q8&gt;0,(1+(T8/Q8))^(1/($C$6-$B$6))-1,0)</f>
        <v>3.2588569747818319E-2</v>
      </c>
      <c r="X8" s="10" t="str">
        <f>name!B5</f>
        <v>Mining and quarrying</v>
      </c>
      <c r="Y8" s="11">
        <v>0.78100000000000147</v>
      </c>
      <c r="Z8" s="11">
        <v>0.32999999999999979</v>
      </c>
      <c r="AA8" s="345">
        <f t="shared" ref="AA8:AA29" si="7">Z8-Y8</f>
        <v>-0.45100000000000168</v>
      </c>
      <c r="AB8" s="11">
        <v>0.21050723378033318</v>
      </c>
      <c r="AC8" s="345">
        <f t="shared" ref="AC8:AC29" si="8">SUM(AA8:AB8)</f>
        <v>-0.2404927662196685</v>
      </c>
      <c r="AD8" s="348">
        <f t="shared" ref="AD8:AD29" si="9">IF(Y8&gt;0,(1+(AB8/Y8))^(1/($C$6-$B$6))-1,0)</f>
        <v>1.6037312035014128E-2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13.456888147191595</v>
      </c>
      <c r="C9" s="11">
        <f t="shared" si="2"/>
        <v>19.708359362508041</v>
      </c>
      <c r="D9" s="11">
        <f t="shared" si="2"/>
        <v>6.2514712153164469</v>
      </c>
      <c r="E9" s="11">
        <f t="shared" si="2"/>
        <v>6.4800686897811222</v>
      </c>
      <c r="F9" s="11">
        <f t="shared" si="2"/>
        <v>12.731539905097568</v>
      </c>
      <c r="G9" s="200">
        <f t="shared" si="3"/>
        <v>2.6551988058414855E-2</v>
      </c>
      <c r="H9" s="11"/>
      <c r="I9" s="10" t="str">
        <f>name!E5</f>
        <v>Professional occupations</v>
      </c>
      <c r="J9" s="11">
        <v>54.746028816591192</v>
      </c>
      <c r="K9" s="11">
        <v>67.21369914488011</v>
      </c>
      <c r="L9" s="11">
        <v>12.467670328288925</v>
      </c>
      <c r="M9" s="11">
        <v>28.389628197971682</v>
      </c>
      <c r="N9" s="11">
        <v>40.8572985262606</v>
      </c>
      <c r="O9" s="11"/>
      <c r="P9" s="10" t="str">
        <f>name!D6</f>
        <v>21 Science, research, engineering and technology professionals</v>
      </c>
      <c r="Q9" s="11">
        <v>10.476841390166422</v>
      </c>
      <c r="R9" s="11">
        <v>14.500859884401791</v>
      </c>
      <c r="S9" s="345">
        <f t="shared" si="4"/>
        <v>4.0240184942353689</v>
      </c>
      <c r="T9" s="345">
        <v>4.235951302308905</v>
      </c>
      <c r="U9" s="345">
        <f t="shared" si="5"/>
        <v>8.259969796544274</v>
      </c>
      <c r="V9" s="346">
        <f t="shared" si="6"/>
        <v>2.2894828906849574E-2</v>
      </c>
      <c r="X9" s="10" t="str">
        <f>name!B6</f>
        <v>Food drink and tobacco</v>
      </c>
      <c r="Y9" s="11">
        <v>5.1849999999999969</v>
      </c>
      <c r="Z9" s="11">
        <v>4.1129999999999969</v>
      </c>
      <c r="AA9" s="345">
        <f t="shared" si="7"/>
        <v>-1.0720000000000001</v>
      </c>
      <c r="AB9" s="11">
        <v>2.0861040351117817</v>
      </c>
      <c r="AC9" s="345">
        <f t="shared" si="8"/>
        <v>1.0141040351117816</v>
      </c>
      <c r="AD9" s="348">
        <f t="shared" si="9"/>
        <v>2.2798556733851782E-2</v>
      </c>
    </row>
    <row r="10" spans="1:30" x14ac:dyDescent="0.2">
      <c r="A10" s="10" t="str">
        <f>name!D7</f>
        <v>22 Health professionals</v>
      </c>
      <c r="B10" s="11">
        <f t="shared" si="2"/>
        <v>12.426650092137329</v>
      </c>
      <c r="C10" s="11">
        <f t="shared" si="2"/>
        <v>13.94554855803745</v>
      </c>
      <c r="D10" s="11">
        <f t="shared" si="2"/>
        <v>1.5188984659001212</v>
      </c>
      <c r="E10" s="11">
        <f t="shared" si="2"/>
        <v>6.8289127304416706</v>
      </c>
      <c r="F10" s="11">
        <f t="shared" si="2"/>
        <v>8.3478111963417927</v>
      </c>
      <c r="G10" s="200">
        <f t="shared" si="3"/>
        <v>2.9627522943595608E-2</v>
      </c>
      <c r="H10" s="11"/>
      <c r="I10" s="10" t="str">
        <f>name!E6</f>
        <v>Associate professional occupations</v>
      </c>
      <c r="J10" s="11">
        <v>32.03669043570109</v>
      </c>
      <c r="K10" s="11">
        <v>39.451624147920242</v>
      </c>
      <c r="L10" s="11">
        <v>7.4149337122191454</v>
      </c>
      <c r="M10" s="11">
        <v>17.256001182334671</v>
      </c>
      <c r="N10" s="11">
        <v>24.670934894553813</v>
      </c>
      <c r="O10" s="11"/>
      <c r="P10" s="10" t="str">
        <f>name!D7</f>
        <v>22 Health professionals</v>
      </c>
      <c r="Q10" s="11">
        <v>3.5633561575791921</v>
      </c>
      <c r="R10" s="11">
        <v>4.1419997456870634</v>
      </c>
      <c r="S10" s="345">
        <f t="shared" si="4"/>
        <v>0.57864358810787131</v>
      </c>
      <c r="T10" s="345">
        <v>1.4573248626875903</v>
      </c>
      <c r="U10" s="345">
        <f t="shared" si="5"/>
        <v>2.0359684507954618</v>
      </c>
      <c r="V10" s="346">
        <f t="shared" si="6"/>
        <v>2.312075111430234E-2</v>
      </c>
      <c r="X10" s="10" t="str">
        <f>name!B7</f>
        <v>Engineering</v>
      </c>
      <c r="Y10" s="11">
        <v>2.1639999999999988</v>
      </c>
      <c r="Z10" s="11">
        <v>1.6089999999999998</v>
      </c>
      <c r="AA10" s="345">
        <f t="shared" si="7"/>
        <v>-0.55499999999999905</v>
      </c>
      <c r="AB10" s="11">
        <v>0.82658869501982923</v>
      </c>
      <c r="AC10" s="345">
        <f t="shared" si="8"/>
        <v>0.27158869501983018</v>
      </c>
      <c r="AD10" s="348">
        <f t="shared" si="9"/>
        <v>2.1801718416085247E-2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12.598662771985952</v>
      </c>
      <c r="C11" s="11">
        <f t="shared" si="2"/>
        <v>13.75910241171534</v>
      </c>
      <c r="D11" s="11">
        <f t="shared" si="2"/>
        <v>1.1604396397293861</v>
      </c>
      <c r="E11" s="11">
        <f t="shared" si="2"/>
        <v>6.5837876124172237</v>
      </c>
      <c r="F11" s="11">
        <f t="shared" si="2"/>
        <v>7.7442272521466071</v>
      </c>
      <c r="G11" s="200">
        <f t="shared" si="3"/>
        <v>2.8423461040346876E-2</v>
      </c>
      <c r="H11" s="11"/>
      <c r="I11" s="10" t="str">
        <f>name!E7</f>
        <v>Administrative and secretarial occupations</v>
      </c>
      <c r="J11" s="11">
        <v>25.082987117519899</v>
      </c>
      <c r="K11" s="11">
        <v>25.101715766480353</v>
      </c>
      <c r="L11" s="11">
        <v>1.8728648960455896E-2</v>
      </c>
      <c r="M11" s="11">
        <v>12.921358187700365</v>
      </c>
      <c r="N11" s="11">
        <v>12.940086836660823</v>
      </c>
      <c r="O11" s="11"/>
      <c r="P11" s="10" t="str">
        <f>name!D8</f>
        <v>23 Teaching and other educational professionals</v>
      </c>
      <c r="Q11" s="11">
        <v>3.938270024582343</v>
      </c>
      <c r="R11" s="11">
        <v>4.4721088404709164</v>
      </c>
      <c r="S11" s="345">
        <f t="shared" si="4"/>
        <v>0.5338388158885734</v>
      </c>
      <c r="T11" s="345">
        <v>1.7750341160797838</v>
      </c>
      <c r="U11" s="345">
        <f t="shared" si="5"/>
        <v>2.3088729319683572</v>
      </c>
      <c r="V11" s="346">
        <f t="shared" si="6"/>
        <v>2.5113902909179142E-2</v>
      </c>
      <c r="X11" s="10" t="str">
        <f>name!B8</f>
        <v>Rest of manufacturing</v>
      </c>
      <c r="Y11" s="11">
        <v>9.900000000000011</v>
      </c>
      <c r="Z11" s="11">
        <v>9.1009999999999867</v>
      </c>
      <c r="AA11" s="345">
        <f t="shared" si="7"/>
        <v>-0.79900000000002436</v>
      </c>
      <c r="AB11" s="11">
        <v>3.9730933500776624</v>
      </c>
      <c r="AC11" s="345">
        <f t="shared" si="8"/>
        <v>3.174093350077638</v>
      </c>
      <c r="AD11" s="348">
        <f t="shared" si="9"/>
        <v>2.2749339264732882E-2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16.263827805276318</v>
      </c>
      <c r="C12" s="11">
        <f t="shared" si="2"/>
        <v>19.800688812619285</v>
      </c>
      <c r="D12" s="11">
        <f t="shared" si="2"/>
        <v>3.5368610073429703</v>
      </c>
      <c r="E12" s="11">
        <f t="shared" si="2"/>
        <v>8.4968591653316636</v>
      </c>
      <c r="F12" s="11">
        <f t="shared" si="2"/>
        <v>12.033720172674633</v>
      </c>
      <c r="G12" s="200">
        <f t="shared" si="3"/>
        <v>2.8417192089723597E-2</v>
      </c>
      <c r="H12" s="11"/>
      <c r="I12" s="10" t="str">
        <f>name!E8</f>
        <v>Skilled trades occupations</v>
      </c>
      <c r="J12" s="11">
        <v>29.995939040132555</v>
      </c>
      <c r="K12" s="11">
        <v>30.178617761142757</v>
      </c>
      <c r="L12" s="11">
        <v>0.18267872101020749</v>
      </c>
      <c r="M12" s="11">
        <v>13.123894709538895</v>
      </c>
      <c r="N12" s="11">
        <v>13.306573430549104</v>
      </c>
      <c r="O12" s="11"/>
      <c r="P12" s="10" t="str">
        <f>name!D9</f>
        <v>24 Business, media and public service professionals</v>
      </c>
      <c r="Q12" s="11">
        <v>9.2200138284179189</v>
      </c>
      <c r="R12" s="11">
        <v>10.995205064484926</v>
      </c>
      <c r="S12" s="345">
        <f t="shared" si="4"/>
        <v>1.7751912360670072</v>
      </c>
      <c r="T12" s="345">
        <v>4.2129167371685146</v>
      </c>
      <c r="U12" s="345">
        <f t="shared" si="5"/>
        <v>5.9881079732355218</v>
      </c>
      <c r="V12" s="346">
        <f t="shared" si="6"/>
        <v>2.5406217649098561E-2</v>
      </c>
      <c r="X12" s="10" t="str">
        <f>name!B9</f>
        <v>Electricity and gas</v>
      </c>
      <c r="Y12" s="11">
        <v>0.68300000000000138</v>
      </c>
      <c r="Z12" s="11">
        <v>0.65299999999999958</v>
      </c>
      <c r="AA12" s="345">
        <f t="shared" si="7"/>
        <v>-3.0000000000001803E-2</v>
      </c>
      <c r="AB12" s="11">
        <v>0.27302868871730734</v>
      </c>
      <c r="AC12" s="345">
        <f t="shared" si="8"/>
        <v>0.24302868871730554</v>
      </c>
      <c r="AD12" s="348">
        <f t="shared" si="9"/>
        <v>2.2672744024248681E-2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4.5345446291381242</v>
      </c>
      <c r="C13" s="11">
        <f t="shared" si="2"/>
        <v>4.6954007921960832</v>
      </c>
      <c r="D13" s="11">
        <f t="shared" si="2"/>
        <v>0.16085616305795811</v>
      </c>
      <c r="E13" s="11">
        <f t="shared" si="2"/>
        <v>1.8119617647742412</v>
      </c>
      <c r="F13" s="11">
        <f t="shared" si="2"/>
        <v>1.9728179278321991</v>
      </c>
      <c r="G13" s="200">
        <f t="shared" si="3"/>
        <v>2.2665023500075376E-2</v>
      </c>
      <c r="H13" s="11"/>
      <c r="I13" s="10" t="str">
        <f>name!E9</f>
        <v>Caring, leisure and other service occupations</v>
      </c>
      <c r="J13" s="11">
        <v>25.4241050259328</v>
      </c>
      <c r="K13" s="11">
        <v>28.574051143658682</v>
      </c>
      <c r="L13" s="11">
        <v>3.1499461177258836</v>
      </c>
      <c r="M13" s="11">
        <v>14.77606206954467</v>
      </c>
      <c r="N13" s="11">
        <v>17.926008187270551</v>
      </c>
      <c r="O13" s="11"/>
      <c r="P13" s="10" t="str">
        <f>name!D10</f>
        <v>31 Science, engineering and technology associate professionals</v>
      </c>
      <c r="Q13" s="11">
        <v>3.2426961039548723</v>
      </c>
      <c r="R13" s="11">
        <v>3.040670928237351</v>
      </c>
      <c r="S13" s="345">
        <f t="shared" si="4"/>
        <v>-0.20202517571752132</v>
      </c>
      <c r="T13" s="345">
        <v>1.0771855031680548</v>
      </c>
      <c r="U13" s="345">
        <f t="shared" si="5"/>
        <v>0.87516032745053352</v>
      </c>
      <c r="V13" s="346">
        <f t="shared" si="6"/>
        <v>1.9305512634812949E-2</v>
      </c>
      <c r="X13" s="10" t="str">
        <f>name!B10</f>
        <v>Water and sewerage</v>
      </c>
      <c r="Y13" s="11">
        <v>1.7409999999999961</v>
      </c>
      <c r="Z13" s="11">
        <v>1.9090000000000018</v>
      </c>
      <c r="AA13" s="345">
        <f t="shared" si="7"/>
        <v>0.1680000000000057</v>
      </c>
      <c r="AB13" s="11">
        <v>0.79914171370575804</v>
      </c>
      <c r="AC13" s="345">
        <f t="shared" si="8"/>
        <v>0.96714171370576374</v>
      </c>
      <c r="AD13" s="348">
        <f t="shared" si="9"/>
        <v>2.5503810322821785E-2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5.3187991738811009</v>
      </c>
      <c r="C14" s="11">
        <f t="shared" si="2"/>
        <v>10.108679850281325</v>
      </c>
      <c r="D14" s="11">
        <f t="shared" si="2"/>
        <v>4.7898806764002257</v>
      </c>
      <c r="E14" s="11">
        <f t="shared" si="2"/>
        <v>4.9870029565391594</v>
      </c>
      <c r="F14" s="11">
        <f t="shared" si="2"/>
        <v>9.7768836329393825</v>
      </c>
      <c r="G14" s="200">
        <f t="shared" si="3"/>
        <v>4.5084036032171371E-2</v>
      </c>
      <c r="H14" s="11"/>
      <c r="I14" s="10" t="str">
        <f>name!E10</f>
        <v>Sales and customer service occupations</v>
      </c>
      <c r="J14" s="11">
        <v>25.429827491910657</v>
      </c>
      <c r="K14" s="11">
        <v>26.718898456849548</v>
      </c>
      <c r="L14" s="11">
        <v>1.2890709649388934</v>
      </c>
      <c r="M14" s="11">
        <v>12.186795326364043</v>
      </c>
      <c r="N14" s="11">
        <v>13.475866291302937</v>
      </c>
      <c r="O14" s="11"/>
      <c r="P14" s="10" t="str">
        <f>name!D11</f>
        <v>32 Health and social care associate professionals</v>
      </c>
      <c r="Q14" s="11">
        <v>1.213966677579515</v>
      </c>
      <c r="R14" s="11">
        <v>1.9319941146268855</v>
      </c>
      <c r="S14" s="345">
        <f t="shared" si="4"/>
        <v>0.71802743704737049</v>
      </c>
      <c r="T14" s="345">
        <v>0.83062575691150708</v>
      </c>
      <c r="U14" s="345">
        <f t="shared" si="5"/>
        <v>1.5486531939588777</v>
      </c>
      <c r="V14" s="346">
        <f t="shared" si="6"/>
        <v>3.5364648251126729E-2</v>
      </c>
      <c r="X14" s="10" t="str">
        <f>name!B11</f>
        <v>Construction</v>
      </c>
      <c r="Y14" s="11">
        <v>23.987999999999982</v>
      </c>
      <c r="Z14" s="11">
        <v>26.665000000000006</v>
      </c>
      <c r="AA14" s="345">
        <f t="shared" si="7"/>
        <v>2.6770000000000245</v>
      </c>
      <c r="AB14" s="11">
        <v>10.554112014325039</v>
      </c>
      <c r="AC14" s="345">
        <f t="shared" si="8"/>
        <v>13.231112014325063</v>
      </c>
      <c r="AD14" s="348">
        <f t="shared" si="9"/>
        <v>2.4606224437263791E-2</v>
      </c>
    </row>
    <row r="15" spans="1:30" x14ac:dyDescent="0.2">
      <c r="A15" s="10" t="str">
        <f>name!D12</f>
        <v>33 Protective service occupations</v>
      </c>
      <c r="B15" s="11">
        <f t="shared" si="2"/>
        <v>1.7721464599566237</v>
      </c>
      <c r="C15" s="11">
        <f t="shared" si="2"/>
        <v>1.6629511854067121</v>
      </c>
      <c r="D15" s="11">
        <f t="shared" si="2"/>
        <v>-0.10919527454991171</v>
      </c>
      <c r="E15" s="11">
        <f t="shared" si="2"/>
        <v>0.52329140746207792</v>
      </c>
      <c r="F15" s="11">
        <f t="shared" si="2"/>
        <v>0.41409613291216607</v>
      </c>
      <c r="G15" s="200">
        <f t="shared" si="3"/>
        <v>1.7398427440397102E-2</v>
      </c>
      <c r="H15" s="11"/>
      <c r="I15" s="10" t="str">
        <f>name!E11</f>
        <v>Process, plant and machine operatives</v>
      </c>
      <c r="J15" s="11">
        <v>13.239654092285434</v>
      </c>
      <c r="K15" s="11">
        <v>13.674917092245746</v>
      </c>
      <c r="L15" s="11">
        <v>0.43526299996031115</v>
      </c>
      <c r="M15" s="11">
        <v>6.3620314127795137</v>
      </c>
      <c r="N15" s="11">
        <v>6.7972944127398245</v>
      </c>
      <c r="O15" s="11"/>
      <c r="P15" s="10" t="str">
        <f>name!D12</f>
        <v>33 Protective service occupations</v>
      </c>
      <c r="Q15" s="11">
        <v>1.2752012360895653</v>
      </c>
      <c r="R15" s="11">
        <v>1.1261324040918967</v>
      </c>
      <c r="S15" s="345">
        <f t="shared" si="4"/>
        <v>-0.14906883199766852</v>
      </c>
      <c r="T15" s="345">
        <v>0.30456129289311701</v>
      </c>
      <c r="U15" s="345">
        <f t="shared" si="5"/>
        <v>0.15549246089544849</v>
      </c>
      <c r="V15" s="346">
        <f t="shared" si="6"/>
        <v>1.4380453967305806E-2</v>
      </c>
      <c r="X15" s="10" t="str">
        <f>name!B12</f>
        <v>Wholesale and retail trade</v>
      </c>
      <c r="Y15" s="11">
        <v>44.584999999999859</v>
      </c>
      <c r="Z15" s="11">
        <v>45.015999999999998</v>
      </c>
      <c r="AA15" s="345">
        <f t="shared" si="7"/>
        <v>0.43100000000013949</v>
      </c>
      <c r="AB15" s="11">
        <v>20.403841358768059</v>
      </c>
      <c r="AC15" s="345">
        <f t="shared" si="8"/>
        <v>20.834841358768198</v>
      </c>
      <c r="AD15" s="348">
        <f t="shared" si="9"/>
        <v>2.5439403369191593E-2</v>
      </c>
    </row>
    <row r="16" spans="1:30" x14ac:dyDescent="0.2">
      <c r="A16" s="10" t="str">
        <f>name!D13</f>
        <v>34 Culture, media and sports occupations</v>
      </c>
      <c r="B16" s="11">
        <f t="shared" si="2"/>
        <v>5.5771927623989788</v>
      </c>
      <c r="C16" s="11">
        <f t="shared" si="2"/>
        <v>6.5797957724920817</v>
      </c>
      <c r="D16" s="11">
        <f t="shared" si="2"/>
        <v>1.0026030100931034</v>
      </c>
      <c r="E16" s="11">
        <f t="shared" si="2"/>
        <v>2.8403307639839346</v>
      </c>
      <c r="F16" s="11">
        <f t="shared" si="2"/>
        <v>3.8429337740770384</v>
      </c>
      <c r="G16" s="200">
        <f t="shared" si="3"/>
        <v>2.7822006990429804E-2</v>
      </c>
      <c r="H16" s="11"/>
      <c r="I16" s="10" t="str">
        <f>name!E12</f>
        <v>Elementary occupations</v>
      </c>
      <c r="J16" s="11">
        <v>31.927788185199102</v>
      </c>
      <c r="K16" s="11">
        <v>34.618403191332135</v>
      </c>
      <c r="L16" s="11">
        <v>2.6906150061330303</v>
      </c>
      <c r="M16" s="11">
        <v>16.410630774985485</v>
      </c>
      <c r="N16" s="11">
        <v>19.101245781118511</v>
      </c>
      <c r="O16" s="11"/>
      <c r="P16" s="10" t="str">
        <f>name!D13</f>
        <v>34 Culture, media and sports occupations</v>
      </c>
      <c r="Q16" s="11">
        <v>2.383602233491418</v>
      </c>
      <c r="R16" s="11">
        <v>2.7690297350424613</v>
      </c>
      <c r="S16" s="345">
        <f t="shared" si="4"/>
        <v>0.38542750155104333</v>
      </c>
      <c r="T16" s="345">
        <v>1.0070582898265048</v>
      </c>
      <c r="U16" s="345">
        <f t="shared" si="5"/>
        <v>1.3924857913775481</v>
      </c>
      <c r="V16" s="346">
        <f t="shared" si="6"/>
        <v>2.3772285052187536E-2</v>
      </c>
      <c r="X16" s="10" t="str">
        <f>name!B13</f>
        <v>Transport and storage</v>
      </c>
      <c r="Y16" s="11">
        <v>8.1140000000000203</v>
      </c>
      <c r="Z16" s="11">
        <v>8.1810000000000045</v>
      </c>
      <c r="AA16" s="345">
        <f t="shared" si="7"/>
        <v>6.6999999999984183E-2</v>
      </c>
      <c r="AB16" s="11">
        <v>3.7456084878405207</v>
      </c>
      <c r="AC16" s="345">
        <f t="shared" si="8"/>
        <v>3.8126084878405049</v>
      </c>
      <c r="AD16" s="348">
        <f t="shared" si="9"/>
        <v>2.5626003346445714E-2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14.834007410326263</v>
      </c>
      <c r="C17" s="11">
        <f t="shared" si="10"/>
        <v>16.404796547544034</v>
      </c>
      <c r="D17" s="11">
        <f t="shared" si="10"/>
        <v>1.5707891372177687</v>
      </c>
      <c r="E17" s="11">
        <f t="shared" si="10"/>
        <v>7.0934142895752563</v>
      </c>
      <c r="F17" s="11">
        <f t="shared" si="10"/>
        <v>8.6642034267930264</v>
      </c>
      <c r="G17" s="200">
        <f t="shared" si="3"/>
        <v>2.6396758518984376E-2</v>
      </c>
      <c r="H17" s="11"/>
      <c r="O17" s="11"/>
      <c r="P17" s="10" t="str">
        <f>name!D14</f>
        <v>35 Business and public service associate professionals</v>
      </c>
      <c r="Q17" s="11">
        <v>7.8601041823995539</v>
      </c>
      <c r="R17" s="11">
        <v>8.1658825889034219</v>
      </c>
      <c r="S17" s="345">
        <f t="shared" si="4"/>
        <v>0.30577840650386801</v>
      </c>
      <c r="T17" s="345">
        <v>3.0311410629305717</v>
      </c>
      <c r="U17" s="345">
        <f t="shared" si="5"/>
        <v>3.3369194694344397</v>
      </c>
      <c r="V17" s="346">
        <f t="shared" si="6"/>
        <v>2.1982083827317922E-2</v>
      </c>
      <c r="X17" s="10" t="str">
        <f>name!B14</f>
        <v>Accommodation and food</v>
      </c>
      <c r="Y17" s="11">
        <v>35.384999999999955</v>
      </c>
      <c r="Z17" s="11">
        <v>45.558000000000007</v>
      </c>
      <c r="AA17" s="345">
        <f t="shared" si="7"/>
        <v>10.173000000000052</v>
      </c>
      <c r="AB17" s="11">
        <v>20.354286588965493</v>
      </c>
      <c r="AC17" s="345">
        <f t="shared" si="8"/>
        <v>30.527286588965545</v>
      </c>
      <c r="AD17" s="348">
        <f t="shared" si="9"/>
        <v>3.0756654025684282E-2</v>
      </c>
    </row>
    <row r="18" spans="1:30" x14ac:dyDescent="0.2">
      <c r="A18" s="10" t="str">
        <f>name!D15</f>
        <v>41 Administrative occupations</v>
      </c>
      <c r="B18" s="11">
        <f t="shared" si="10"/>
        <v>20.211085128464187</v>
      </c>
      <c r="C18" s="11">
        <f t="shared" si="10"/>
        <v>20.985797991972504</v>
      </c>
      <c r="D18" s="11">
        <f t="shared" si="10"/>
        <v>0.77471286350831914</v>
      </c>
      <c r="E18" s="11">
        <f t="shared" si="10"/>
        <v>10.577154964649585</v>
      </c>
      <c r="F18" s="11">
        <f t="shared" si="10"/>
        <v>11.351867828157907</v>
      </c>
      <c r="G18" s="200">
        <f t="shared" si="3"/>
        <v>2.8457498295563655E-2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5.6038424780569169</v>
      </c>
      <c r="R18" s="11">
        <v>6.6383136058556351</v>
      </c>
      <c r="S18" s="345">
        <f t="shared" si="4"/>
        <v>1.0344711277987182</v>
      </c>
      <c r="T18" s="345">
        <v>2.2987710289498788</v>
      </c>
      <c r="U18" s="345">
        <f t="shared" si="5"/>
        <v>3.333242156748597</v>
      </c>
      <c r="V18" s="346">
        <f t="shared" si="6"/>
        <v>2.318065760717114E-2</v>
      </c>
      <c r="X18" s="10" t="str">
        <f>name!B15</f>
        <v>Media</v>
      </c>
      <c r="Y18" s="11">
        <v>1.7170000000000032</v>
      </c>
      <c r="Z18" s="11">
        <v>1.6070000000000013</v>
      </c>
      <c r="AA18" s="345">
        <f t="shared" si="7"/>
        <v>-0.11000000000000187</v>
      </c>
      <c r="AB18" s="11">
        <v>0.77298507267896288</v>
      </c>
      <c r="AC18" s="345">
        <f t="shared" si="8"/>
        <v>0.66298507267896101</v>
      </c>
      <c r="AD18" s="348">
        <f t="shared" si="9"/>
        <v>2.5089448462658481E-2</v>
      </c>
    </row>
    <row r="19" spans="1:30" x14ac:dyDescent="0.2">
      <c r="A19" s="10" t="str">
        <f>name!D16</f>
        <v>42 Secretarial and related occupations</v>
      </c>
      <c r="B19" s="11">
        <f t="shared" si="10"/>
        <v>4.8719019890557123</v>
      </c>
      <c r="C19" s="11">
        <f t="shared" si="10"/>
        <v>4.1159177745078495</v>
      </c>
      <c r="D19" s="11">
        <f t="shared" si="10"/>
        <v>-0.75598421454786324</v>
      </c>
      <c r="E19" s="11">
        <f t="shared" si="10"/>
        <v>2.3442032230507794</v>
      </c>
      <c r="F19" s="11">
        <f t="shared" si="10"/>
        <v>1.5882190085029164</v>
      </c>
      <c r="G19" s="200">
        <f t="shared" si="3"/>
        <v>2.6534668082433654E-2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0.39928612266688329</v>
      </c>
      <c r="K19" s="11">
        <f t="array" ref="K19:K27">MMULT(aggregation!$B$13:$AA$21,C36:C61)</f>
        <v>0.85905432752665201</v>
      </c>
      <c r="L19" s="11">
        <f t="array" ref="L19:L27">MMULT(aggregation!$B$13:$AA$21,D36:D61)</f>
        <v>0.45976820485976871</v>
      </c>
      <c r="M19" s="11">
        <f t="array" ref="M19:M27">MMULT(aggregation!$B$13:$AA$21,E36:E61)</f>
        <v>0.33322623623326114</v>
      </c>
      <c r="N19" s="11">
        <f t="array" ref="N19:N27">MMULT(aggregation!$B$13:$AA$21,F36:F61)</f>
        <v>0.79299444109302986</v>
      </c>
      <c r="O19" s="11"/>
      <c r="P19" s="10" t="str">
        <f>name!D16</f>
        <v>42 Secretarial and related occupations</v>
      </c>
      <c r="Q19" s="11">
        <v>0.42908154554104361</v>
      </c>
      <c r="R19" s="11">
        <v>0.53972171256190493</v>
      </c>
      <c r="S19" s="345">
        <f t="shared" si="4"/>
        <v>0.11064016702086132</v>
      </c>
      <c r="T19" s="345">
        <v>0.1550391194246219</v>
      </c>
      <c r="U19" s="345">
        <f t="shared" si="5"/>
        <v>0.26567928644548322</v>
      </c>
      <c r="V19" s="346">
        <f t="shared" si="6"/>
        <v>2.0776936423822834E-2</v>
      </c>
      <c r="X19" s="10" t="str">
        <f>name!B16</f>
        <v>Information technology</v>
      </c>
      <c r="Y19" s="11">
        <v>3.2899999999999947</v>
      </c>
      <c r="Z19" s="11">
        <v>3.6869999999999932</v>
      </c>
      <c r="AA19" s="345">
        <f t="shared" si="7"/>
        <v>0.39699999999999847</v>
      </c>
      <c r="AB19" s="11">
        <v>1.5090440153759312</v>
      </c>
      <c r="AC19" s="345">
        <f t="shared" si="8"/>
        <v>1.9060440153759297</v>
      </c>
      <c r="AD19" s="348">
        <f t="shared" si="9"/>
        <v>2.548801483844243E-2</v>
      </c>
    </row>
    <row r="20" spans="1:30" x14ac:dyDescent="0.2">
      <c r="A20" s="10" t="str">
        <f>name!D17</f>
        <v>51 Skilled agricultural and related trades</v>
      </c>
      <c r="B20" s="11">
        <f t="shared" si="10"/>
        <v>5.2203845244355405</v>
      </c>
      <c r="C20" s="11">
        <f t="shared" si="10"/>
        <v>5.3486152331161341</v>
      </c>
      <c r="D20" s="11">
        <f t="shared" si="10"/>
        <v>0.12823070868059527</v>
      </c>
      <c r="E20" s="11">
        <f t="shared" si="10"/>
        <v>2.7323101093561877</v>
      </c>
      <c r="F20" s="11">
        <f t="shared" si="10"/>
        <v>2.8605408180367826</v>
      </c>
      <c r="G20" s="200">
        <f t="shared" si="3"/>
        <v>2.8460115841866251E-2</v>
      </c>
      <c r="H20" s="11"/>
      <c r="I20" s="11" t="str">
        <f t="shared" si="11"/>
        <v>Professional occupations</v>
      </c>
      <c r="J20" s="11">
        <v>2.8386664971655344</v>
      </c>
      <c r="K20" s="11">
        <v>5.2243978289753041</v>
      </c>
      <c r="L20" s="11">
        <v>2.3857313318097697</v>
      </c>
      <c r="M20" s="11">
        <v>1.867542647654757</v>
      </c>
      <c r="N20" s="11">
        <v>4.2532739794645265</v>
      </c>
      <c r="O20" s="11"/>
      <c r="P20" s="10" t="str">
        <f>name!D17</f>
        <v>51 Skilled agricultural and related trades</v>
      </c>
      <c r="Q20" s="11">
        <v>4.5729915849542442</v>
      </c>
      <c r="R20" s="11">
        <v>4.6079067037963179</v>
      </c>
      <c r="S20" s="345">
        <f t="shared" si="4"/>
        <v>3.4915118842073767E-2</v>
      </c>
      <c r="T20" s="345">
        <v>2.2919461641977237</v>
      </c>
      <c r="U20" s="345">
        <f t="shared" si="5"/>
        <v>2.3268612830397974</v>
      </c>
      <c r="V20" s="346">
        <f t="shared" si="6"/>
        <v>2.7454061911649452E-2</v>
      </c>
      <c r="X20" s="10" t="str">
        <f>name!B17</f>
        <v>Finance and insurance</v>
      </c>
      <c r="Y20" s="11">
        <v>3.2249999999999983</v>
      </c>
      <c r="Z20" s="11">
        <v>3.0219999999999994</v>
      </c>
      <c r="AA20" s="345">
        <f t="shared" si="7"/>
        <v>-0.20299999999999896</v>
      </c>
      <c r="AB20" s="11">
        <v>1.543073822896097</v>
      </c>
      <c r="AC20" s="345">
        <f t="shared" si="8"/>
        <v>1.340073822896098</v>
      </c>
      <c r="AD20" s="348">
        <f t="shared" si="9"/>
        <v>2.6410020969757975E-2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9.0886014672139268</v>
      </c>
      <c r="C21" s="11">
        <f t="shared" si="10"/>
        <v>8.6460976089565005</v>
      </c>
      <c r="D21" s="11">
        <f t="shared" si="10"/>
        <v>-0.44250385825742605</v>
      </c>
      <c r="E21" s="11">
        <f t="shared" si="10"/>
        <v>3.3861226382185241</v>
      </c>
      <c r="F21" s="11">
        <f t="shared" si="10"/>
        <v>2.9436187799610982</v>
      </c>
      <c r="G21" s="200">
        <f t="shared" si="3"/>
        <v>2.1336672083021258E-2</v>
      </c>
      <c r="H21" s="11"/>
      <c r="I21" s="11" t="str">
        <f t="shared" si="11"/>
        <v>Associate professional occupations</v>
      </c>
      <c r="J21" s="11">
        <v>0.37595232805656997</v>
      </c>
      <c r="K21" s="11">
        <v>0.82122385645834783</v>
      </c>
      <c r="L21" s="11">
        <v>0.44527152840177792</v>
      </c>
      <c r="M21" s="11">
        <v>0.28825651589646051</v>
      </c>
      <c r="N21" s="11">
        <v>0.73352804429823848</v>
      </c>
      <c r="O21" s="11"/>
      <c r="P21" s="10" t="str">
        <f>name!D18</f>
        <v>52 Skilled metal, electrical and electronic trades</v>
      </c>
      <c r="Q21" s="11">
        <v>8.8753579036990757</v>
      </c>
      <c r="R21" s="11">
        <v>8.1146875293090233</v>
      </c>
      <c r="S21" s="345">
        <f t="shared" si="4"/>
        <v>-0.76067037439005247</v>
      </c>
      <c r="T21" s="345">
        <v>3.1506363262425654</v>
      </c>
      <c r="U21" s="345">
        <f t="shared" si="5"/>
        <v>2.3899659518525129</v>
      </c>
      <c r="V21" s="346">
        <f t="shared" si="6"/>
        <v>2.0459268036839839E-2</v>
      </c>
      <c r="X21" s="10" t="str">
        <f>name!B18</f>
        <v>Real estate</v>
      </c>
      <c r="Y21" s="11">
        <v>5.8580000000000156</v>
      </c>
      <c r="Z21" s="11">
        <v>5.2970000000000006</v>
      </c>
      <c r="AA21" s="345">
        <f t="shared" si="7"/>
        <v>-0.56100000000001504</v>
      </c>
      <c r="AB21" s="11">
        <v>2.6849952038515479</v>
      </c>
      <c r="AC21" s="345">
        <f t="shared" si="8"/>
        <v>2.1239952038515328</v>
      </c>
      <c r="AD21" s="348">
        <f t="shared" si="9"/>
        <v>2.5472581668525729E-2</v>
      </c>
    </row>
    <row r="22" spans="1:30" x14ac:dyDescent="0.2">
      <c r="A22" s="10" t="str">
        <f>name!D19</f>
        <v>53 Skilled construction and building trades</v>
      </c>
      <c r="B22" s="11">
        <f t="shared" si="10"/>
        <v>9.5222067180914269</v>
      </c>
      <c r="C22" s="11">
        <f t="shared" si="10"/>
        <v>9.392962549200826</v>
      </c>
      <c r="D22" s="11">
        <f t="shared" si="10"/>
        <v>-0.12924416889059964</v>
      </c>
      <c r="E22" s="11">
        <f t="shared" si="10"/>
        <v>4.0843049162847516</v>
      </c>
      <c r="F22" s="11">
        <f t="shared" si="10"/>
        <v>3.9550607473941515</v>
      </c>
      <c r="G22" s="200">
        <f t="shared" si="3"/>
        <v>2.408014516361856E-2</v>
      </c>
      <c r="H22" s="11"/>
      <c r="I22" s="11" t="str">
        <f t="shared" si="11"/>
        <v>Administrative and secretarial occupations</v>
      </c>
      <c r="J22" s="11">
        <v>0.12523830406118777</v>
      </c>
      <c r="K22" s="11">
        <v>0.33855901823017542</v>
      </c>
      <c r="L22" s="11">
        <v>0.21332071416898765</v>
      </c>
      <c r="M22" s="11">
        <v>0.13157248171301034</v>
      </c>
      <c r="N22" s="11">
        <v>0.34489319588199796</v>
      </c>
      <c r="O22" s="11"/>
      <c r="P22" s="10" t="str">
        <f>name!D19</f>
        <v>53 Skilled construction and building trades</v>
      </c>
      <c r="Q22" s="11">
        <v>9.3157011384572375</v>
      </c>
      <c r="R22" s="11">
        <v>9.2532737511944774</v>
      </c>
      <c r="S22" s="345">
        <f t="shared" si="4"/>
        <v>-6.2427387262760092E-2</v>
      </c>
      <c r="T22" s="345">
        <v>4.0111005523435228</v>
      </c>
      <c r="U22" s="345">
        <f t="shared" si="5"/>
        <v>3.9486731650807627</v>
      </c>
      <c r="V22" s="346">
        <f t="shared" si="6"/>
        <v>2.4158937264236124E-2</v>
      </c>
      <c r="X22" s="10" t="str">
        <f>name!B19</f>
        <v>Professional services</v>
      </c>
      <c r="Y22" s="11">
        <v>18.073999999999998</v>
      </c>
      <c r="Z22" s="11">
        <v>21.170999999999992</v>
      </c>
      <c r="AA22" s="345">
        <f t="shared" si="7"/>
        <v>3.0969999999999942</v>
      </c>
      <c r="AB22" s="11">
        <v>9.7055713836157622</v>
      </c>
      <c r="AC22" s="345">
        <f t="shared" si="8"/>
        <v>12.802571383615756</v>
      </c>
      <c r="AD22" s="348">
        <f t="shared" si="9"/>
        <v>2.9069604873976473E-2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6.1647463303916581</v>
      </c>
      <c r="C23" s="11">
        <f t="shared" si="10"/>
        <v>6.7909423698692963</v>
      </c>
      <c r="D23" s="11">
        <f t="shared" si="10"/>
        <v>0.62619603947763791</v>
      </c>
      <c r="E23" s="11">
        <f t="shared" si="10"/>
        <v>2.9211570456794336</v>
      </c>
      <c r="F23" s="11">
        <f t="shared" si="10"/>
        <v>3.5473530851570718</v>
      </c>
      <c r="G23" s="200">
        <f t="shared" si="3"/>
        <v>2.6195707139573532E-2</v>
      </c>
      <c r="H23" s="11"/>
      <c r="I23" s="11" t="str">
        <f t="shared" si="11"/>
        <v>Skilled trades occupations</v>
      </c>
      <c r="J23" s="11">
        <v>4.8005475113802008E-2</v>
      </c>
      <c r="K23" s="11">
        <v>0.1192638646695722</v>
      </c>
      <c r="L23" s="11">
        <v>7.1258389555770185E-2</v>
      </c>
      <c r="M23" s="11">
        <v>4.733951720051835E-2</v>
      </c>
      <c r="N23" s="11">
        <v>0.11859790675628853</v>
      </c>
      <c r="O23" s="11"/>
      <c r="P23" s="10" t="str">
        <f>name!D20</f>
        <v>54 Textiles, printing and other skilled trades</v>
      </c>
      <c r="Q23" s="11">
        <v>3.2899493666441435</v>
      </c>
      <c r="R23" s="11">
        <v>3.5942419625203117</v>
      </c>
      <c r="S23" s="345">
        <f t="shared" si="4"/>
        <v>0.30429259587616819</v>
      </c>
      <c r="T23" s="345">
        <v>1.1196568663797388</v>
      </c>
      <c r="U23" s="345">
        <f t="shared" si="5"/>
        <v>1.423949462255907</v>
      </c>
      <c r="V23" s="346">
        <f t="shared" si="6"/>
        <v>1.9719457795590811E-2</v>
      </c>
      <c r="X23" s="10" t="str">
        <f>name!B20</f>
        <v>Support services</v>
      </c>
      <c r="Y23" s="11">
        <v>15.732999999999976</v>
      </c>
      <c r="Z23" s="11">
        <v>20.869999999999941</v>
      </c>
      <c r="AA23" s="345">
        <f t="shared" si="7"/>
        <v>5.1369999999999649</v>
      </c>
      <c r="AB23" s="11">
        <v>8.9357984722160886</v>
      </c>
      <c r="AC23" s="345">
        <f t="shared" si="8"/>
        <v>14.072798472216054</v>
      </c>
      <c r="AD23" s="348">
        <f t="shared" si="9"/>
        <v>3.0439338851967479E-2</v>
      </c>
    </row>
    <row r="24" spans="1:30" x14ac:dyDescent="0.2">
      <c r="A24" s="10" t="str">
        <f>name!D21</f>
        <v>61 Caring personal service occupations</v>
      </c>
      <c r="B24" s="11">
        <f t="shared" si="10"/>
        <v>19.111948868349575</v>
      </c>
      <c r="C24" s="11">
        <f t="shared" si="10"/>
        <v>21.462205484423833</v>
      </c>
      <c r="D24" s="11">
        <f t="shared" si="10"/>
        <v>2.3502566160742608</v>
      </c>
      <c r="E24" s="11">
        <f t="shared" si="10"/>
        <v>11.38614865349944</v>
      </c>
      <c r="F24" s="11">
        <f t="shared" si="10"/>
        <v>13.736405269573698</v>
      </c>
      <c r="G24" s="200">
        <f t="shared" si="3"/>
        <v>3.1647155191048659E-2</v>
      </c>
      <c r="H24" s="11"/>
      <c r="I24" s="11" t="str">
        <f t="shared" si="11"/>
        <v>Caring, leisure and other service occupations</v>
      </c>
      <c r="J24" s="11">
        <v>2.438197583845355E-2</v>
      </c>
      <c r="K24" s="11">
        <v>5.5557543057409849E-2</v>
      </c>
      <c r="L24" s="11">
        <v>3.1175567218956306E-2</v>
      </c>
      <c r="M24" s="11">
        <v>2.3443030066312608E-2</v>
      </c>
      <c r="N24" s="11">
        <v>5.4618597285268911E-2</v>
      </c>
      <c r="O24" s="11"/>
      <c r="P24" s="10" t="str">
        <f>name!D21</f>
        <v>61 Caring personal service occupations</v>
      </c>
      <c r="Q24" s="11">
        <v>1.9087981452722416</v>
      </c>
      <c r="R24" s="11">
        <v>2.8118380795633753</v>
      </c>
      <c r="S24" s="345">
        <f t="shared" si="4"/>
        <v>0.90303993429113372</v>
      </c>
      <c r="T24" s="345">
        <v>1.0866153870885662</v>
      </c>
      <c r="U24" s="345">
        <f t="shared" si="5"/>
        <v>1.9896553213796999</v>
      </c>
      <c r="V24" s="346">
        <f t="shared" si="6"/>
        <v>3.0496336604120655E-2</v>
      </c>
      <c r="X24" s="10" t="str">
        <f>name!B21</f>
        <v>Public admin. and defence</v>
      </c>
      <c r="Y24" s="11">
        <v>9.2639999999999656</v>
      </c>
      <c r="Z24" s="11">
        <v>9.4240000000000137</v>
      </c>
      <c r="AA24" s="345">
        <f t="shared" si="7"/>
        <v>0.1600000000000481</v>
      </c>
      <c r="AB24" s="11">
        <v>4.5724927676705569</v>
      </c>
      <c r="AC24" s="345">
        <f t="shared" si="8"/>
        <v>4.732492767670605</v>
      </c>
      <c r="AD24" s="348">
        <f t="shared" si="9"/>
        <v>2.7105760448955962E-2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6.0638231728044572</v>
      </c>
      <c r="C25" s="11">
        <f t="shared" si="10"/>
        <v>6.9462431243600786</v>
      </c>
      <c r="D25" s="11">
        <f t="shared" si="10"/>
        <v>0.88241995155562125</v>
      </c>
      <c r="E25" s="11">
        <f t="shared" si="10"/>
        <v>3.3126620809598295</v>
      </c>
      <c r="F25" s="11">
        <f t="shared" si="10"/>
        <v>4.1950820325154501</v>
      </c>
      <c r="G25" s="200">
        <f t="shared" si="3"/>
        <v>2.948392526085275E-2</v>
      </c>
      <c r="H25" s="11"/>
      <c r="I25" s="11" t="str">
        <f t="shared" si="11"/>
        <v>Sales and customer service occupations</v>
      </c>
      <c r="J25" s="11">
        <v>5.4174517824971916E-2</v>
      </c>
      <c r="K25" s="11">
        <v>0.12566843862427679</v>
      </c>
      <c r="L25" s="11">
        <v>7.1493920799304889E-2</v>
      </c>
      <c r="M25" s="11">
        <v>3.9969907694237673E-2</v>
      </c>
      <c r="N25" s="11">
        <v>0.11146382849354255</v>
      </c>
      <c r="O25" s="11"/>
      <c r="P25" s="10" t="str">
        <f>name!D22</f>
        <v>62 Leisure, travel and related personal service occupations</v>
      </c>
      <c r="Q25" s="11">
        <v>1.8079977009556236</v>
      </c>
      <c r="R25" s="11">
        <v>2.2055596568409261</v>
      </c>
      <c r="S25" s="345">
        <f t="shared" si="4"/>
        <v>0.39756195588530252</v>
      </c>
      <c r="T25" s="345">
        <v>0.86372666568790535</v>
      </c>
      <c r="U25" s="345">
        <f t="shared" si="5"/>
        <v>1.261288621573208</v>
      </c>
      <c r="V25" s="346">
        <f t="shared" si="6"/>
        <v>2.6375441210042538E-2</v>
      </c>
      <c r="X25" s="10" t="str">
        <f>name!B22</f>
        <v>Education</v>
      </c>
      <c r="Y25" s="11">
        <v>20.361999999999995</v>
      </c>
      <c r="Z25" s="11">
        <v>22.149000000000019</v>
      </c>
      <c r="AA25" s="345">
        <f t="shared" si="7"/>
        <v>1.7870000000000239</v>
      </c>
      <c r="AB25" s="11">
        <v>11.195860473182019</v>
      </c>
      <c r="AC25" s="345">
        <f t="shared" si="8"/>
        <v>12.982860473182043</v>
      </c>
      <c r="AD25" s="348">
        <f t="shared" si="9"/>
        <v>2.9640953026773831E-2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0.24833298477876639</v>
      </c>
      <c r="C26" s="11">
        <f t="shared" si="10"/>
        <v>0.16560253487476753</v>
      </c>
      <c r="D26" s="11">
        <f t="shared" si="10"/>
        <v>-8.2730449903998859E-2</v>
      </c>
      <c r="E26" s="11">
        <f t="shared" si="10"/>
        <v>7.7251335085400913E-2</v>
      </c>
      <c r="F26" s="11">
        <f t="shared" si="10"/>
        <v>-5.4791148185979518E-3</v>
      </c>
      <c r="G26" s="200">
        <f t="shared" si="3"/>
        <v>1.8220738357398902E-2</v>
      </c>
      <c r="H26" s="11"/>
      <c r="I26" s="11" t="str">
        <f t="shared" si="11"/>
        <v>Process, plant and machine operatives</v>
      </c>
      <c r="J26" s="11">
        <v>2.695112175115711E-2</v>
      </c>
      <c r="K26" s="11">
        <v>8.4155723085356543E-2</v>
      </c>
      <c r="L26" s="11">
        <v>5.720460133419944E-2</v>
      </c>
      <c r="M26" s="11">
        <v>3.1257908631343569E-2</v>
      </c>
      <c r="N26" s="11">
        <v>8.8462509965543001E-2</v>
      </c>
      <c r="O26" s="11"/>
      <c r="P26" s="10" t="str">
        <f>name!D23</f>
        <v>63 Community and civil enforcement occupations</v>
      </c>
      <c r="Q26" s="11">
        <v>0.19930225075380742</v>
      </c>
      <c r="R26" s="11">
        <v>0.1037593057168336</v>
      </c>
      <c r="S26" s="345">
        <f t="shared" si="4"/>
        <v>-9.5542945036973817E-2</v>
      </c>
      <c r="T26" s="345">
        <v>4.0247914866682555E-2</v>
      </c>
      <c r="U26" s="345">
        <f t="shared" si="5"/>
        <v>-5.5295030170291262E-2</v>
      </c>
      <c r="V26" s="346">
        <f t="shared" si="6"/>
        <v>1.2338183995969976E-2</v>
      </c>
      <c r="X26" s="10" t="str">
        <f>name!B23</f>
        <v>Health and social work</v>
      </c>
      <c r="Y26" s="11">
        <v>34.389999999999972</v>
      </c>
      <c r="Z26" s="11">
        <v>40.332000000000043</v>
      </c>
      <c r="AA26" s="345">
        <f t="shared" si="7"/>
        <v>5.9420000000000712</v>
      </c>
      <c r="AB26" s="11">
        <v>20.573302575747704</v>
      </c>
      <c r="AC26" s="345">
        <f t="shared" si="8"/>
        <v>26.515302575747775</v>
      </c>
      <c r="AD26" s="348">
        <f t="shared" si="9"/>
        <v>3.175371894546597E-2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21.284189198865416</v>
      </c>
      <c r="C27" s="11">
        <f t="shared" si="12"/>
        <v>21.209258899611786</v>
      </c>
      <c r="D27" s="11">
        <f t="shared" si="12"/>
        <v>-7.4930299253628152E-2</v>
      </c>
      <c r="E27" s="11">
        <f t="shared" si="12"/>
        <v>9.9393544997251073</v>
      </c>
      <c r="F27" s="11">
        <f t="shared" si="12"/>
        <v>9.8644242004714791</v>
      </c>
      <c r="G27" s="200">
        <f t="shared" si="3"/>
        <v>2.5876320336432723E-2</v>
      </c>
      <c r="H27" s="11"/>
      <c r="I27" s="11" t="str">
        <f t="shared" si="11"/>
        <v>Elementary occupations</v>
      </c>
      <c r="J27" s="11">
        <v>1.3995559941683347E-2</v>
      </c>
      <c r="K27" s="11">
        <v>3.0378443418410585E-2</v>
      </c>
      <c r="L27" s="11">
        <v>1.6382883476727238E-2</v>
      </c>
      <c r="M27" s="11">
        <v>1.2234684880370817E-2</v>
      </c>
      <c r="N27" s="11">
        <v>2.8617568357098055E-2</v>
      </c>
      <c r="O27" s="11"/>
      <c r="P27" s="10" t="str">
        <f>name!D24</f>
        <v>71 Sales occupations</v>
      </c>
      <c r="Q27" s="11">
        <v>8.2059518833627827</v>
      </c>
      <c r="R27" s="11">
        <v>8.3956929456864131</v>
      </c>
      <c r="S27" s="345">
        <f t="shared" si="4"/>
        <v>0.18974106232363042</v>
      </c>
      <c r="T27" s="345">
        <v>2.7670948625121001</v>
      </c>
      <c r="U27" s="345">
        <f t="shared" si="5"/>
        <v>2.9568359248357305</v>
      </c>
      <c r="V27" s="346">
        <f t="shared" si="6"/>
        <v>1.9561006950690851E-2</v>
      </c>
      <c r="X27" s="10" t="str">
        <f>name!B24</f>
        <v>Arts and entertainment</v>
      </c>
      <c r="Y27" s="11">
        <v>8.6510000000000122</v>
      </c>
      <c r="Z27" s="11">
        <v>12.148000000000014</v>
      </c>
      <c r="AA27" s="345">
        <f t="shared" si="7"/>
        <v>3.4970000000000017</v>
      </c>
      <c r="AB27" s="11">
        <v>5.2866697413817842</v>
      </c>
      <c r="AC27" s="345">
        <f t="shared" si="8"/>
        <v>8.7836697413817859</v>
      </c>
      <c r="AD27" s="348">
        <f t="shared" si="9"/>
        <v>3.2305537916256455E-2</v>
      </c>
    </row>
    <row r="28" spans="1:30" x14ac:dyDescent="0.2">
      <c r="A28" s="10" t="str">
        <f>name!D25</f>
        <v>72 Customer service occupations</v>
      </c>
      <c r="B28" s="11">
        <f t="shared" si="12"/>
        <v>4.1456382930452413</v>
      </c>
      <c r="C28" s="11">
        <f t="shared" si="12"/>
        <v>5.5096395572377626</v>
      </c>
      <c r="D28" s="11">
        <f t="shared" si="12"/>
        <v>1.3640012641925214</v>
      </c>
      <c r="E28" s="11">
        <f t="shared" si="12"/>
        <v>2.2474408266389365</v>
      </c>
      <c r="F28" s="11">
        <f t="shared" si="12"/>
        <v>3.6114420908314582</v>
      </c>
      <c r="G28" s="200">
        <f t="shared" si="3"/>
        <v>2.9298274662909574E-2</v>
      </c>
      <c r="H28" s="11"/>
      <c r="O28" s="11"/>
      <c r="P28" s="10" t="str">
        <f>name!D25</f>
        <v>72 Customer service occupations</v>
      </c>
      <c r="Q28" s="11">
        <v>1.5607895997475922</v>
      </c>
      <c r="R28" s="11">
        <v>2.4638799927548267</v>
      </c>
      <c r="S28" s="345">
        <f t="shared" si="4"/>
        <v>0.90309039300723448</v>
      </c>
      <c r="T28" s="345">
        <v>0.73826038666400584</v>
      </c>
      <c r="U28" s="345">
        <f t="shared" si="5"/>
        <v>1.6413507796712403</v>
      </c>
      <c r="V28" s="346">
        <f t="shared" si="6"/>
        <v>2.6156507038394894E-2</v>
      </c>
      <c r="X28" s="10" t="str">
        <f>name!B25</f>
        <v>Other services</v>
      </c>
      <c r="Y28" s="11">
        <v>7.9780000000000104</v>
      </c>
      <c r="Z28" s="11">
        <v>8.613999999999999</v>
      </c>
      <c r="AA28" s="345">
        <f t="shared" si="7"/>
        <v>0.63599999999998857</v>
      </c>
      <c r="AB28" s="11">
        <v>4.1854035854497234</v>
      </c>
      <c r="AC28" s="345">
        <f t="shared" si="8"/>
        <v>4.8214035854497119</v>
      </c>
      <c r="AD28" s="348">
        <f t="shared" si="9"/>
        <v>2.8515258414385292E-2</v>
      </c>
    </row>
    <row r="29" spans="1:30" x14ac:dyDescent="0.2">
      <c r="A29" s="10" t="str">
        <f>name!D26</f>
        <v>81 Process, plant and machine operatives</v>
      </c>
      <c r="B29" s="11">
        <f t="shared" si="12"/>
        <v>5.9257653355571254</v>
      </c>
      <c r="C29" s="11">
        <f t="shared" si="12"/>
        <v>6.0078159904499744</v>
      </c>
      <c r="D29" s="11">
        <f t="shared" si="12"/>
        <v>8.2050654892850017E-2</v>
      </c>
      <c r="E29" s="11">
        <f t="shared" si="12"/>
        <v>2.3909783931949669</v>
      </c>
      <c r="F29" s="11">
        <f t="shared" si="12"/>
        <v>2.4730290480878168</v>
      </c>
      <c r="G29" s="200">
        <f t="shared" si="3"/>
        <v>2.2854651962493033E-2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4.6035443172237356</v>
      </c>
      <c r="R29" s="11">
        <v>4.108093454006486</v>
      </c>
      <c r="S29" s="345">
        <f t="shared" si="4"/>
        <v>-0.49545086321724963</v>
      </c>
      <c r="T29" s="345">
        <v>1.563953429433911</v>
      </c>
      <c r="U29" s="345">
        <f t="shared" si="5"/>
        <v>1.0685025662166614</v>
      </c>
      <c r="V29" s="346">
        <f t="shared" si="6"/>
        <v>1.9689102707157513E-2</v>
      </c>
      <c r="X29" s="231" t="str">
        <f>name!B3</f>
        <v>All industries</v>
      </c>
      <c r="Y29" s="34">
        <f>SUM(Y7:Y28)</f>
        <v>269.07099999999974</v>
      </c>
      <c r="Z29" s="34">
        <f>SUM(Z7:Z28)</f>
        <v>299.84499999999997</v>
      </c>
      <c r="AA29" s="349">
        <f t="shared" si="7"/>
        <v>30.774000000000228</v>
      </c>
      <c r="AB29" s="34">
        <f>SUM(AB7:AB28)</f>
        <v>138.31367061903208</v>
      </c>
      <c r="AC29" s="349">
        <f t="shared" si="8"/>
        <v>169.08767061903231</v>
      </c>
      <c r="AD29" s="350">
        <f t="shared" si="9"/>
        <v>2.8038042525629248E-2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7.3138887567283097</v>
      </c>
      <c r="C30" s="11">
        <f t="shared" si="12"/>
        <v>7.6671011017957706</v>
      </c>
      <c r="D30" s="11">
        <f t="shared" si="12"/>
        <v>0.35321234506746113</v>
      </c>
      <c r="E30" s="11">
        <f t="shared" si="12"/>
        <v>3.9710530195845468</v>
      </c>
      <c r="F30" s="11">
        <f t="shared" si="12"/>
        <v>4.3242653646520077</v>
      </c>
      <c r="G30" s="200">
        <f t="shared" si="3"/>
        <v>2.9334979477188439E-2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3.4611681470483466</v>
      </c>
      <c r="K30" s="11">
        <f t="array" ref="K30:K38">MMULT(aggregation!$B$13:$AA$21,C65:C90)</f>
        <v>6.9619628642616345</v>
      </c>
      <c r="L30" s="11">
        <f t="array" ref="L30:L38">MMULT(aggregation!$B$13:$AA$21,D65:D90)</f>
        <v>3.5007947172132878</v>
      </c>
      <c r="M30" s="11">
        <f t="array" ref="M30:M38">MMULT(aggregation!$B$13:$AA$21,E65:E90)</f>
        <v>2.7928144252130362</v>
      </c>
      <c r="N30" s="11">
        <f t="array" ref="N30:N38">MMULT(aggregation!$B$13:$AA$21,F65:F90)</f>
        <v>6.2936091424263241</v>
      </c>
      <c r="O30" s="11"/>
      <c r="P30" s="10" t="str">
        <f>name!D27</f>
        <v>82 Transport and mobile machine drivers and operatives</v>
      </c>
      <c r="Q30" s="11">
        <v>6.7454443256828336</v>
      </c>
      <c r="R30" s="11">
        <v>6.8581914918369211</v>
      </c>
      <c r="S30" s="345">
        <f t="shared" si="4"/>
        <v>0.11274716615408753</v>
      </c>
      <c r="T30" s="345">
        <v>3.5118961618913409</v>
      </c>
      <c r="U30" s="345">
        <f t="shared" si="5"/>
        <v>3.6246433280454284</v>
      </c>
      <c r="V30" s="346">
        <f t="shared" si="6"/>
        <v>2.8335780889695794E-2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4.1784584550792134</v>
      </c>
      <c r="C31" s="11">
        <f t="shared" si="12"/>
        <v>9.4668517255397635</v>
      </c>
      <c r="D31" s="11">
        <f t="shared" si="12"/>
        <v>5.2883932704605483</v>
      </c>
      <c r="E31" s="11">
        <f t="shared" si="12"/>
        <v>3.8109483742420101</v>
      </c>
      <c r="F31" s="11">
        <f t="shared" si="12"/>
        <v>9.0993416447025588</v>
      </c>
      <c r="G31" s="200">
        <f t="shared" si="3"/>
        <v>4.4158824532704699E-2</v>
      </c>
      <c r="H31" s="11"/>
      <c r="I31" s="11" t="str">
        <f>I20</f>
        <v>Professional occupations</v>
      </c>
      <c r="J31" s="11">
        <v>14.909216553118725</v>
      </c>
      <c r="K31" s="11">
        <v>25.952355325425707</v>
      </c>
      <c r="L31" s="11">
        <v>11.043138772306984</v>
      </c>
      <c r="M31" s="11">
        <v>9.9446113628516581</v>
      </c>
      <c r="N31" s="11">
        <v>20.987750135158642</v>
      </c>
      <c r="O31" s="11"/>
      <c r="P31" s="10" t="str">
        <f>name!D28</f>
        <v>91 Elementary trades and related occupations</v>
      </c>
      <c r="Q31" s="11">
        <v>3.1110199433144961</v>
      </c>
      <c r="R31" s="11">
        <v>4.8057723510560626</v>
      </c>
      <c r="S31" s="345">
        <f t="shared" si="4"/>
        <v>1.6947524077415665</v>
      </c>
      <c r="T31" s="345">
        <v>1.4108059159116326</v>
      </c>
      <c r="U31" s="345">
        <f t="shared" si="5"/>
        <v>3.1055583236531992</v>
      </c>
      <c r="V31" s="346">
        <f t="shared" si="6"/>
        <v>2.5244392281183581E-2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27.749329730119889</v>
      </c>
      <c r="C32" s="11">
        <f t="shared" si="12"/>
        <v>25.15155146579237</v>
      </c>
      <c r="D32" s="11">
        <f t="shared" si="12"/>
        <v>-2.597778264327518</v>
      </c>
      <c r="E32" s="11">
        <f t="shared" si="12"/>
        <v>12.599682400743474</v>
      </c>
      <c r="F32" s="11">
        <f t="shared" si="12"/>
        <v>10.001904136415952</v>
      </c>
      <c r="G32" s="200">
        <f t="shared" ref="G32" si="13">IF(B32&gt;0,(1+(E32/B32))^(1/($C$6-$B$6))-1,0)</f>
        <v>2.5271048361255044E-2</v>
      </c>
      <c r="H32" s="11"/>
      <c r="I32" s="11" t="str">
        <f>I21</f>
        <v>Associate professional occupations</v>
      </c>
      <c r="J32" s="11">
        <v>4.355256606736317</v>
      </c>
      <c r="K32" s="11">
        <v>9.2703229637928111</v>
      </c>
      <c r="L32" s="11">
        <v>4.9150663570564941</v>
      </c>
      <c r="M32" s="11">
        <v>3.4664390168859698</v>
      </c>
      <c r="N32" s="11">
        <v>8.3815053739424634</v>
      </c>
      <c r="O32" s="11"/>
      <c r="P32" s="10" t="str">
        <f>name!D29</f>
        <v>92 Elementary administration and service occupations</v>
      </c>
      <c r="Q32" s="11">
        <v>12.882377905186404</v>
      </c>
      <c r="R32" s="11">
        <v>12.272550895484326</v>
      </c>
      <c r="S32" s="345">
        <f t="shared" ref="S32" si="14">R32-Q32</f>
        <v>-0.60982700970207837</v>
      </c>
      <c r="T32" s="345">
        <v>5.0158326138631697</v>
      </c>
      <c r="U32" s="345">
        <f>SUM(S32:T32)</f>
        <v>4.4060056041610913</v>
      </c>
      <c r="V32" s="346">
        <f t="shared" ref="V32" si="15">IF(Q32&gt;0,(1+(T32/Q32))^(1/($C$6-$B$6))-1,0)</f>
        <v>2.2164762167893093E-2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269.07099999999991</v>
      </c>
      <c r="C33" s="11">
        <f>SUM(C62,C91,C120,C149,C178,C207,C236,C265,C294)</f>
        <v>299.84500000000003</v>
      </c>
      <c r="D33" s="11">
        <f t="shared" si="12"/>
        <v>30.774000000000107</v>
      </c>
      <c r="E33" s="11">
        <f t="shared" si="12"/>
        <v>138.31367061903208</v>
      </c>
      <c r="F33" s="11">
        <f t="shared" si="12"/>
        <v>169.0876706190322</v>
      </c>
      <c r="G33" s="200">
        <f t="shared" si="3"/>
        <v>2.8038042525629248E-2</v>
      </c>
      <c r="H33" s="11"/>
      <c r="I33" s="11" t="str">
        <f>I22</f>
        <v>Administrative and secretarial occupations</v>
      </c>
      <c r="J33" s="11">
        <v>1.5642786231418728</v>
      </c>
      <c r="K33" s="11">
        <v>3.6495336026860441</v>
      </c>
      <c r="L33" s="11">
        <v>2.0852549795441711</v>
      </c>
      <c r="M33" s="11">
        <v>1.4751100672567659</v>
      </c>
      <c r="N33" s="11">
        <v>3.5603650468009369</v>
      </c>
      <c r="O33" s="11"/>
      <c r="P33" s="10" t="str">
        <f>name!D3</f>
        <v>All occupations</v>
      </c>
      <c r="Q33" s="11">
        <f>SUM(Q7:Q32)</f>
        <v>135.94532013705862</v>
      </c>
      <c r="R33" s="11">
        <f>SUM(R7:R32)</f>
        <v>149.18909610001671</v>
      </c>
      <c r="S33" s="345">
        <f>R33-Q33</f>
        <v>13.243775962958097</v>
      </c>
      <c r="T33" s="11">
        <f>SUM(T7:T32)</f>
        <v>57.578074228311401</v>
      </c>
      <c r="U33" s="345">
        <f>SUM(S33:T33)</f>
        <v>70.821850191269505</v>
      </c>
      <c r="V33" s="346">
        <f t="shared" si="6"/>
        <v>2.3822369153740919E-2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0.54412064294994433</v>
      </c>
      <c r="K34" s="11">
        <v>1.4639542686144131</v>
      </c>
      <c r="L34" s="11">
        <v>0.91983362566446891</v>
      </c>
      <c r="M34" s="11">
        <v>0.51321554427254767</v>
      </c>
      <c r="N34" s="11">
        <v>1.4330491699370165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0.89646256054808771</v>
      </c>
      <c r="K35" s="11">
        <v>2.1385076708694051</v>
      </c>
      <c r="L35" s="11">
        <v>1.2420451103213173</v>
      </c>
      <c r="M35" s="11">
        <v>0.90013259809357959</v>
      </c>
      <c r="N35" s="11">
        <v>2.1421777084148967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0.26678520339177447</v>
      </c>
      <c r="C36" s="11">
        <v>0.51814764196279461</v>
      </c>
      <c r="D36" s="11">
        <f>C36-B36</f>
        <v>0.25136243857102014</v>
      </c>
      <c r="E36" s="11">
        <v>0.19486779742617885</v>
      </c>
      <c r="F36" s="11">
        <f>SUM(D36:E36)</f>
        <v>0.44623023599719902</v>
      </c>
      <c r="G36" s="200">
        <f>IF(B36&gt;0,(1+(E36/B36))^(1/($C$6-$B$6))-1,0)</f>
        <v>3.7234439429398636E-2</v>
      </c>
      <c r="I36" s="11" t="str">
        <f t="shared" si="17"/>
        <v>Sales and customer service occupations</v>
      </c>
      <c r="J36" s="11">
        <v>0.84397622370901015</v>
      </c>
      <c r="K36" s="11">
        <v>2.1998740538585233</v>
      </c>
      <c r="L36" s="11">
        <v>1.3558978301495133</v>
      </c>
      <c r="M36" s="11">
        <v>0.70778203878445423</v>
      </c>
      <c r="N36" s="11">
        <v>2.0636798689339675</v>
      </c>
      <c r="P36" s="10" t="str">
        <f>name!D4</f>
        <v>11 Corporate managers and directors</v>
      </c>
      <c r="Q36" s="11">
        <v>6.2783776901235724</v>
      </c>
      <c r="R36" s="11">
        <v>7.3751526405117502</v>
      </c>
      <c r="S36" s="345">
        <f>R36-Q36</f>
        <v>1.0967749503881778</v>
      </c>
      <c r="T36" s="345">
        <v>3.8918157932917716</v>
      </c>
      <c r="U36" s="345">
        <f>SUM(S36:T36)</f>
        <v>4.9885907436799499</v>
      </c>
      <c r="V36" s="346">
        <f>IF(Q36&gt;0,(1+(T36/Q36))^(1/($C$6-$B$6))-1,0)</f>
        <v>3.2679252705000827E-2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0.13250091927510882</v>
      </c>
      <c r="C37" s="11">
        <v>0.34090668556385739</v>
      </c>
      <c r="D37" s="11">
        <f t="shared" ref="D37:D60" si="25">C37-B37</f>
        <v>0.20840576628874857</v>
      </c>
      <c r="E37" s="11">
        <v>0.13835843880708229</v>
      </c>
      <c r="F37" s="11">
        <f t="shared" ref="F37:F60" si="26">SUM(D37:E37)</f>
        <v>0.34676420509583084</v>
      </c>
      <c r="G37" s="200">
        <f t="shared" ref="G37:G62" si="27">IF(B37&gt;0,(1+(E37/B37))^(1/($C$6-$B$6))-1,0)</f>
        <v>4.8821698285623549E-2</v>
      </c>
      <c r="I37" s="11" t="str">
        <f t="shared" si="17"/>
        <v>Process, plant and machine operatives</v>
      </c>
      <c r="J37" s="11">
        <v>0.24947976065547606</v>
      </c>
      <c r="K37" s="11">
        <v>0.71848779423762532</v>
      </c>
      <c r="L37" s="11">
        <v>0.46900803358214926</v>
      </c>
      <c r="M37" s="11">
        <v>0.26458075488249677</v>
      </c>
      <c r="N37" s="11">
        <v>0.73358878846464592</v>
      </c>
      <c r="P37" s="10" t="str">
        <f>name!D5</f>
        <v>12 Other managers and proprietors</v>
      </c>
      <c r="Q37" s="11">
        <v>5.2504838906579003</v>
      </c>
      <c r="R37" s="11">
        <v>5.6661912990925289</v>
      </c>
      <c r="S37" s="345">
        <f t="shared" ref="S37:S60" si="28">R37-Q37</f>
        <v>0.41570740843462861</v>
      </c>
      <c r="T37" s="345">
        <v>3.3747610556414904</v>
      </c>
      <c r="U37" s="345">
        <f t="shared" ref="U37:U60" si="29">SUM(S37:T37)</f>
        <v>3.790468464076119</v>
      </c>
      <c r="V37" s="346">
        <f t="shared" ref="V37:V62" si="30">IF(Q37&gt;0,(1+(T37/Q37))^(1/($C$6-$B$6))-1,0)</f>
        <v>3.3645156171848489E-2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0.64092500501355476</v>
      </c>
      <c r="C38" s="11">
        <v>1.4275123648972621</v>
      </c>
      <c r="D38" s="11">
        <f t="shared" si="25"/>
        <v>0.78658735988370732</v>
      </c>
      <c r="E38" s="11">
        <v>0.39697079349789144</v>
      </c>
      <c r="F38" s="11">
        <f t="shared" si="26"/>
        <v>1.1835581533815986</v>
      </c>
      <c r="G38" s="200">
        <f t="shared" si="27"/>
        <v>3.2657814601980917E-2</v>
      </c>
      <c r="I38" s="11" t="str">
        <f t="shared" si="17"/>
        <v>Elementary occupations</v>
      </c>
      <c r="J38" s="11">
        <v>0.8140540046414092</v>
      </c>
      <c r="K38" s="11">
        <v>2.3039588068363788</v>
      </c>
      <c r="L38" s="11">
        <v>1.4899048021949695</v>
      </c>
      <c r="M38" s="11">
        <v>0.85818023257335485</v>
      </c>
      <c r="N38" s="11">
        <v>2.3480850347683244</v>
      </c>
      <c r="P38" s="10" t="str">
        <f>name!D6</f>
        <v>21 Science, research, engineering and technology professionals</v>
      </c>
      <c r="Q38" s="11">
        <v>2.9800467570251588</v>
      </c>
      <c r="R38" s="11">
        <v>5.2074994781062447</v>
      </c>
      <c r="S38" s="345">
        <f t="shared" si="28"/>
        <v>2.2274527210810859</v>
      </c>
      <c r="T38" s="345">
        <v>2.2441173874722162</v>
      </c>
      <c r="U38" s="345">
        <f t="shared" si="29"/>
        <v>4.4715701085533022</v>
      </c>
      <c r="V38" s="346">
        <f t="shared" si="30"/>
        <v>3.8132806816312703E-2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0.84762301285843289</v>
      </c>
      <c r="C39" s="11">
        <v>1.69089492086994</v>
      </c>
      <c r="D39" s="11">
        <f t="shared" si="25"/>
        <v>0.84327190801150709</v>
      </c>
      <c r="E39" s="11">
        <v>0.61545334818352215</v>
      </c>
      <c r="F39" s="11">
        <f t="shared" si="26"/>
        <v>1.4587252561950292</v>
      </c>
      <c r="G39" s="200">
        <f t="shared" si="27"/>
        <v>3.7060955209556434E-2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8.863293934558147</v>
      </c>
      <c r="R39" s="11">
        <v>9.8035488123503853</v>
      </c>
      <c r="S39" s="345">
        <f t="shared" si="28"/>
        <v>0.94025487779223837</v>
      </c>
      <c r="T39" s="345">
        <v>5.3715878677540809</v>
      </c>
      <c r="U39" s="345">
        <f t="shared" si="29"/>
        <v>6.3118427455463193</v>
      </c>
      <c r="V39" s="346">
        <f t="shared" si="30"/>
        <v>3.2089233333411737E-2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1.090173785564339</v>
      </c>
      <c r="C40" s="11">
        <v>1.5610043529922828</v>
      </c>
      <c r="D40" s="11">
        <f>C40-B40</f>
        <v>0.47083056742794382</v>
      </c>
      <c r="E40" s="11">
        <v>0.66493248712350206</v>
      </c>
      <c r="F40" s="11">
        <f>SUM(D40:E40)</f>
        <v>1.1357630545514459</v>
      </c>
      <c r="G40" s="200">
        <f>IF(B40&gt;0,(1+(E40/B40))^(1/($C$6-$B$6))-1,0)</f>
        <v>3.225543671896669E-2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8.660392747403602</v>
      </c>
      <c r="R40" s="11">
        <v>9.2869935712443983</v>
      </c>
      <c r="S40" s="345">
        <f t="shared" si="28"/>
        <v>0.62660082384079629</v>
      </c>
      <c r="T40" s="345">
        <v>4.8087534963374399</v>
      </c>
      <c r="U40" s="345">
        <f t="shared" si="29"/>
        <v>5.4353543201782362</v>
      </c>
      <c r="V40" s="346">
        <f t="shared" si="30"/>
        <v>2.9880492551944027E-2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0.2599446937292077</v>
      </c>
      <c r="C41" s="11">
        <v>0.54498619021581907</v>
      </c>
      <c r="D41" s="11">
        <f t="shared" si="25"/>
        <v>0.28504149648661137</v>
      </c>
      <c r="E41" s="11">
        <v>0.19018601884984149</v>
      </c>
      <c r="F41" s="11">
        <f t="shared" si="26"/>
        <v>0.47522751533645285</v>
      </c>
      <c r="G41" s="200">
        <f t="shared" si="27"/>
        <v>3.7282806492977327E-2</v>
      </c>
      <c r="I41" s="11" t="str">
        <f>I30</f>
        <v>Managers, directors and senior officials</v>
      </c>
      <c r="J41" s="11">
        <f t="array" ref="J41:J49">MMULT(aggregation!$B$13:$AA$21,B94:B119)</f>
        <v>7.5482078537703492</v>
      </c>
      <c r="K41" s="11">
        <f t="array" ref="K41:K49">MMULT(aggregation!$B$13:$AA$21,C94:C119)</f>
        <v>9.5164386510412378</v>
      </c>
      <c r="L41" s="11">
        <f t="array" ref="L41:L49">MMULT(aggregation!$B$13:$AA$21,D94:D119)</f>
        <v>1.9682307972708877</v>
      </c>
      <c r="M41" s="11">
        <f t="array" ref="M41:M49">MMULT(aggregation!$B$13:$AA$21,E94:E119)</f>
        <v>5.3058006257607531</v>
      </c>
      <c r="N41" s="11">
        <f t="array" ref="N41:N49">MMULT(aggregation!$B$13:$AA$21,F94:F119)</f>
        <v>7.2740314230316407</v>
      </c>
      <c r="P41" s="10" t="str">
        <f>name!D9</f>
        <v>24 Business, media and public service professionals</v>
      </c>
      <c r="Q41" s="11">
        <v>7.0438139768584005</v>
      </c>
      <c r="R41" s="11">
        <v>8.805483748134364</v>
      </c>
      <c r="S41" s="345">
        <f t="shared" si="28"/>
        <v>1.7616697712759635</v>
      </c>
      <c r="T41" s="345">
        <v>4.28394242816315</v>
      </c>
      <c r="U41" s="345">
        <f t="shared" si="29"/>
        <v>6.0456121994391134</v>
      </c>
      <c r="V41" s="346">
        <f t="shared" si="30"/>
        <v>3.218070150793384E-2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0.10085845265230763</v>
      </c>
      <c r="C42" s="11">
        <v>0.20201685191777186</v>
      </c>
      <c r="D42" s="11">
        <f t="shared" si="25"/>
        <v>0.10115839926546423</v>
      </c>
      <c r="E42" s="11">
        <v>6.6539812775650367E-2</v>
      </c>
      <c r="F42" s="11">
        <f t="shared" si="26"/>
        <v>0.1676982120411146</v>
      </c>
      <c r="G42" s="200">
        <f t="shared" si="27"/>
        <v>3.4354107726897398E-2</v>
      </c>
      <c r="I42" s="11" t="str">
        <f>I31</f>
        <v>Professional occupations</v>
      </c>
      <c r="J42" s="11">
        <v>17.320560070947671</v>
      </c>
      <c r="K42" s="11">
        <v>18.218909763661681</v>
      </c>
      <c r="L42" s="11">
        <v>0.89834969271401066</v>
      </c>
      <c r="M42" s="11">
        <v>9.2065138175164538</v>
      </c>
      <c r="N42" s="11">
        <v>10.104863510230466</v>
      </c>
      <c r="P42" s="10" t="str">
        <f>name!D10</f>
        <v>31 Science, engineering and technology associate professionals</v>
      </c>
      <c r="Q42" s="11">
        <v>1.2918485251832534</v>
      </c>
      <c r="R42" s="11">
        <v>1.6547298639587285</v>
      </c>
      <c r="S42" s="345">
        <f t="shared" si="28"/>
        <v>0.36288133877547502</v>
      </c>
      <c r="T42" s="345">
        <v>0.73477626160618614</v>
      </c>
      <c r="U42" s="345">
        <f t="shared" si="29"/>
        <v>1.0976576003816612</v>
      </c>
      <c r="V42" s="346">
        <f t="shared" si="30"/>
        <v>3.0474977327754837E-2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2.5956954605856418E-2</v>
      </c>
      <c r="C43" s="11">
        <v>9.1957981666488262E-2</v>
      </c>
      <c r="D43" s="11">
        <f t="shared" si="25"/>
        <v>6.6001027060631851E-2</v>
      </c>
      <c r="E43" s="11">
        <v>3.581472921380429E-2</v>
      </c>
      <c r="F43" s="11">
        <f t="shared" si="26"/>
        <v>0.10181575627443615</v>
      </c>
      <c r="G43" s="200">
        <f t="shared" si="27"/>
        <v>5.9503462029034893E-2</v>
      </c>
      <c r="I43" s="11" t="str">
        <f>I32</f>
        <v>Associate professional occupations</v>
      </c>
      <c r="J43" s="11">
        <v>8.6077612354585966</v>
      </c>
      <c r="K43" s="11">
        <v>11.549819099975348</v>
      </c>
      <c r="L43" s="11">
        <v>2.9420578645167517</v>
      </c>
      <c r="M43" s="11">
        <v>5.7131986701353714</v>
      </c>
      <c r="N43" s="11">
        <v>8.6552565346521231</v>
      </c>
      <c r="P43" s="10" t="str">
        <f>name!D11</f>
        <v>32 Health and social care associate professionals</v>
      </c>
      <c r="Q43" s="11">
        <v>4.1048324963015821</v>
      </c>
      <c r="R43" s="11">
        <v>8.1766857356544396</v>
      </c>
      <c r="S43" s="345">
        <f t="shared" si="28"/>
        <v>4.0718532393528575</v>
      </c>
      <c r="T43" s="345">
        <v>4.1563771996276522</v>
      </c>
      <c r="U43" s="345">
        <f t="shared" si="29"/>
        <v>8.2282304389805105</v>
      </c>
      <c r="V43" s="346">
        <f t="shared" si="30"/>
        <v>4.7731208736121244E-2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6.3338420701282636E-3</v>
      </c>
      <c r="C44" s="11">
        <v>1.3864604261667869E-2</v>
      </c>
      <c r="D44" s="11">
        <f t="shared" si="25"/>
        <v>7.5307621915396052E-3</v>
      </c>
      <c r="E44" s="11">
        <v>3.1591986396893499E-3</v>
      </c>
      <c r="F44" s="11">
        <f t="shared" si="26"/>
        <v>1.0689960831228956E-2</v>
      </c>
      <c r="G44" s="200">
        <f t="shared" si="27"/>
        <v>2.7343965309808871E-2</v>
      </c>
      <c r="I44" s="11" t="str">
        <f>I33</f>
        <v>Administrative and secretarial occupations</v>
      </c>
      <c r="J44" s="11">
        <v>4.601559182780476</v>
      </c>
      <c r="K44" s="11">
        <v>7.6696048748476304</v>
      </c>
      <c r="L44" s="11">
        <v>3.0680456920671539</v>
      </c>
      <c r="M44" s="11">
        <v>3.7039238086133817</v>
      </c>
      <c r="N44" s="11">
        <v>6.7719695006805356</v>
      </c>
      <c r="P44" s="10" t="str">
        <f>name!D12</f>
        <v>33 Protective service occupations</v>
      </c>
      <c r="Q44" s="11">
        <v>0.49694522386705969</v>
      </c>
      <c r="R44" s="11">
        <v>0.53681878131481597</v>
      </c>
      <c r="S44" s="345">
        <f t="shared" si="28"/>
        <v>3.987355744775628E-2</v>
      </c>
      <c r="T44" s="345">
        <v>0.21873011456896091</v>
      </c>
      <c r="U44" s="345">
        <f t="shared" si="29"/>
        <v>0.25860367201671719</v>
      </c>
      <c r="V44" s="346">
        <f t="shared" si="30"/>
        <v>2.4614510615552643E-2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7.0465466088439038E-2</v>
      </c>
      <c r="C45" s="11">
        <v>0.1375980682923188</v>
      </c>
      <c r="D45" s="11">
        <f t="shared" ref="D45:D46" si="31">C45-B45</f>
        <v>6.713260220387976E-2</v>
      </c>
      <c r="E45" s="11">
        <v>5.4741590618710138E-2</v>
      </c>
      <c r="F45" s="11">
        <f t="shared" ref="F45:F46" si="32">SUM(D45:E45)</f>
        <v>0.12187419282258991</v>
      </c>
      <c r="G45" s="200">
        <f t="shared" si="27"/>
        <v>3.9066871617528198E-2</v>
      </c>
      <c r="I45" s="11" t="str">
        <f t="shared" ref="I45:I49" si="33">I34</f>
        <v>Skilled trades occupations</v>
      </c>
      <c r="J45" s="11">
        <v>1.8680707216479799</v>
      </c>
      <c r="K45" s="11">
        <v>3.13651413597327</v>
      </c>
      <c r="L45" s="11">
        <v>1.2684434143252901</v>
      </c>
      <c r="M45" s="11">
        <v>1.5108387097742852</v>
      </c>
      <c r="N45" s="11">
        <v>2.7792821240995753</v>
      </c>
      <c r="P45" s="10" t="str">
        <f>name!D13</f>
        <v>34 Culture, media and sports occupations</v>
      </c>
      <c r="Q45" s="11">
        <v>3.1935905289075617</v>
      </c>
      <c r="R45" s="11">
        <v>3.8107660374496199</v>
      </c>
      <c r="S45" s="345">
        <f t="shared" si="28"/>
        <v>0.61717550854205827</v>
      </c>
      <c r="T45" s="345">
        <v>1.8332724741574298</v>
      </c>
      <c r="U45" s="345">
        <f t="shared" si="29"/>
        <v>2.450447982699488</v>
      </c>
      <c r="V45" s="346">
        <f t="shared" si="30"/>
        <v>3.0705328370105534E-2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0.17233761263983866</v>
      </c>
      <c r="C46" s="11">
        <v>0.3757863503201011</v>
      </c>
      <c r="D46" s="11">
        <f t="shared" si="31"/>
        <v>0.20344873768026245</v>
      </c>
      <c r="E46" s="11">
        <v>0.12800118464860635</v>
      </c>
      <c r="F46" s="11">
        <f t="shared" si="32"/>
        <v>0.33144992232886883</v>
      </c>
      <c r="G46" s="200">
        <f t="shared" si="27"/>
        <v>3.7724549519699835E-2</v>
      </c>
      <c r="I46" s="11" t="str">
        <f t="shared" si="33"/>
        <v>Caring, leisure and other service occupations</v>
      </c>
      <c r="J46" s="11">
        <v>2.9336182357001293</v>
      </c>
      <c r="K46" s="11">
        <v>4.4027654391418194</v>
      </c>
      <c r="L46" s="11">
        <v>1.4691472034416899</v>
      </c>
      <c r="M46" s="11">
        <v>2.5212596246332151</v>
      </c>
      <c r="N46" s="11">
        <v>3.9904068280749048</v>
      </c>
      <c r="P46" s="10" t="str">
        <f>name!D14</f>
        <v>35 Business and public service associate professionals</v>
      </c>
      <c r="Q46" s="11">
        <v>6.9739032279267228</v>
      </c>
      <c r="R46" s="11">
        <v>8.2389139586406053</v>
      </c>
      <c r="S46" s="345">
        <f t="shared" si="28"/>
        <v>1.2650107307138825</v>
      </c>
      <c r="T46" s="345">
        <v>4.0622732266446846</v>
      </c>
      <c r="U46" s="345">
        <f t="shared" si="29"/>
        <v>5.3272839573585671</v>
      </c>
      <c r="V46" s="346">
        <f t="shared" si="30"/>
        <v>3.1073237807404563E-2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0.10857695535689002</v>
      </c>
      <c r="C47" s="11">
        <v>0.27640997724462296</v>
      </c>
      <c r="D47" s="11">
        <f t="shared" si="25"/>
        <v>0.16783302188773294</v>
      </c>
      <c r="E47" s="11">
        <v>0.10621716857648726</v>
      </c>
      <c r="F47" s="11">
        <f t="shared" si="26"/>
        <v>0.27405019046422019</v>
      </c>
      <c r="G47" s="200">
        <f t="shared" si="27"/>
        <v>4.6531526299885773E-2</v>
      </c>
      <c r="I47" s="11" t="str">
        <f t="shared" si="33"/>
        <v>Sales and customer service occupations</v>
      </c>
      <c r="J47" s="11">
        <v>3.2935356890538574</v>
      </c>
      <c r="K47" s="11">
        <v>5.3792054889966359</v>
      </c>
      <c r="L47" s="11">
        <v>2.0856697999427785</v>
      </c>
      <c r="M47" s="11">
        <v>2.4884379099870131</v>
      </c>
      <c r="N47" s="11">
        <v>4.574107709929792</v>
      </c>
      <c r="P47" s="10" t="str">
        <f>name!D15</f>
        <v>41 Administrative occupations</v>
      </c>
      <c r="Q47" s="11">
        <v>14.607242650407265</v>
      </c>
      <c r="R47" s="11">
        <v>14.347484386116877</v>
      </c>
      <c r="S47" s="345">
        <f t="shared" si="28"/>
        <v>-0.2597582642903884</v>
      </c>
      <c r="T47" s="345">
        <v>8.278383935699706</v>
      </c>
      <c r="U47" s="345">
        <f t="shared" si="29"/>
        <v>8.0186256714093176</v>
      </c>
      <c r="V47" s="346">
        <f t="shared" si="30"/>
        <v>3.038526059939195E-2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1.6661348704297758E-2</v>
      </c>
      <c r="C48" s="11">
        <v>6.2149040985552476E-2</v>
      </c>
      <c r="D48" s="11">
        <f t="shared" si="25"/>
        <v>4.5487692281254717E-2</v>
      </c>
      <c r="E48" s="11">
        <v>2.5355313136523075E-2</v>
      </c>
      <c r="F48" s="11">
        <f t="shared" si="26"/>
        <v>7.0843005417777799E-2</v>
      </c>
      <c r="G48" s="200">
        <f t="shared" si="27"/>
        <v>6.3605953071487864E-2</v>
      </c>
      <c r="I48" s="11" t="str">
        <f t="shared" si="33"/>
        <v>Process, plant and machine operatives</v>
      </c>
      <c r="J48" s="11">
        <v>0.62315634792795049</v>
      </c>
      <c r="K48" s="11">
        <v>1.4939537701644494</v>
      </c>
      <c r="L48" s="11">
        <v>0.87079742223649892</v>
      </c>
      <c r="M48" s="11">
        <v>0.65548679319526348</v>
      </c>
      <c r="N48" s="11">
        <v>1.5262842154317624</v>
      </c>
      <c r="P48" s="10" t="str">
        <f>name!D16</f>
        <v>42 Secretarial and related occupations</v>
      </c>
      <c r="Q48" s="11">
        <v>4.4428204435146679</v>
      </c>
      <c r="R48" s="11">
        <v>3.5761960619459447</v>
      </c>
      <c r="S48" s="345">
        <f t="shared" si="28"/>
        <v>-0.86662438156872312</v>
      </c>
      <c r="T48" s="345">
        <v>2.1891641036261573</v>
      </c>
      <c r="U48" s="345">
        <f t="shared" si="29"/>
        <v>1.3225397220574342</v>
      </c>
      <c r="V48" s="346">
        <f t="shared" si="30"/>
        <v>2.7067490755376511E-2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1.6871561017207704E-2</v>
      </c>
      <c r="C49" s="11">
        <v>3.6867601917783967E-2</v>
      </c>
      <c r="D49" s="11">
        <f t="shared" si="25"/>
        <v>1.9996040900576263E-2</v>
      </c>
      <c r="E49" s="11">
        <v>1.9895232368321521E-2</v>
      </c>
      <c r="F49" s="11">
        <f t="shared" si="26"/>
        <v>3.9891273268897784E-2</v>
      </c>
      <c r="G49" s="200">
        <f t="shared" si="27"/>
        <v>5.3303108421520751E-2</v>
      </c>
      <c r="I49" s="11" t="str">
        <f t="shared" si="33"/>
        <v>Elementary occupations</v>
      </c>
      <c r="J49" s="11">
        <v>2.6960215004738024</v>
      </c>
      <c r="K49" s="11">
        <v>4.641906667454327</v>
      </c>
      <c r="L49" s="11">
        <v>1.9458851669805244</v>
      </c>
      <c r="M49" s="11">
        <v>2.5121022512457225</v>
      </c>
      <c r="N49" s="11">
        <v>4.4579874182262467</v>
      </c>
      <c r="P49" s="10" t="str">
        <f>name!D17</f>
        <v>51 Skilled agricultural and related trades</v>
      </c>
      <c r="Q49" s="11">
        <v>0.64739293948129395</v>
      </c>
      <c r="R49" s="11">
        <v>0.74070852931981668</v>
      </c>
      <c r="S49" s="345">
        <f t="shared" si="28"/>
        <v>9.3315589838522728E-2</v>
      </c>
      <c r="T49" s="345">
        <v>0.44036394515846389</v>
      </c>
      <c r="U49" s="345">
        <f t="shared" si="29"/>
        <v>0.53367953499698662</v>
      </c>
      <c r="V49" s="346">
        <f t="shared" si="30"/>
        <v>3.5199989226269102E-2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1.0129351214281065E-2</v>
      </c>
      <c r="C50" s="11">
        <v>2.3576207316971382E-2</v>
      </c>
      <c r="D50" s="11">
        <f t="shared" si="25"/>
        <v>1.3446856102690316E-2</v>
      </c>
      <c r="E50" s="11">
        <v>6.9255058288752325E-3</v>
      </c>
      <c r="F50" s="11">
        <f t="shared" si="26"/>
        <v>2.0372361931565549E-2</v>
      </c>
      <c r="G50" s="200">
        <f t="shared" si="27"/>
        <v>3.5343425992479638E-2</v>
      </c>
      <c r="O50" s="71"/>
      <c r="P50" s="10" t="str">
        <f>name!D18</f>
        <v>52 Skilled metal, electrical and electronic trades</v>
      </c>
      <c r="Q50" s="11">
        <v>0.21324356351486787</v>
      </c>
      <c r="R50" s="11">
        <v>0.53141007964749032</v>
      </c>
      <c r="S50" s="345">
        <f t="shared" si="28"/>
        <v>0.31816651613262248</v>
      </c>
      <c r="T50" s="345">
        <v>0.2354863119759589</v>
      </c>
      <c r="U50" s="345">
        <f t="shared" si="29"/>
        <v>0.55365282810858141</v>
      </c>
      <c r="V50" s="346">
        <f t="shared" si="30"/>
        <v>5.0849697538979388E-2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2.5530792910241108E-3</v>
      </c>
      <c r="C51" s="11">
        <v>6.3722392536759527E-3</v>
      </c>
      <c r="D51" s="11">
        <f t="shared" ref="D51" si="34">C51-B51</f>
        <v>3.8191599626518418E-3</v>
      </c>
      <c r="E51" s="11">
        <v>2.2238848530551749E-3</v>
      </c>
      <c r="F51" s="11">
        <f t="shared" ref="F51" si="35">SUM(D51:E51)</f>
        <v>6.0430448157070167E-3</v>
      </c>
      <c r="G51" s="200">
        <f t="shared" si="27"/>
        <v>4.2651514914944011E-2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0.20650557963418609</v>
      </c>
      <c r="R51" s="11">
        <v>0.1396887980063522</v>
      </c>
      <c r="S51" s="345">
        <f t="shared" si="28"/>
        <v>-6.6816781627833888E-2</v>
      </c>
      <c r="T51" s="345">
        <v>7.320436394122827E-2</v>
      </c>
      <c r="U51" s="345">
        <f t="shared" si="29"/>
        <v>6.3875823133943826E-3</v>
      </c>
      <c r="V51" s="346">
        <f t="shared" si="30"/>
        <v>2.0434361466672657E-2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1.845148359128913E-2</v>
      </c>
      <c r="C52" s="11">
        <v>5.2447816181140895E-2</v>
      </c>
      <c r="D52" s="11">
        <f t="shared" si="25"/>
        <v>3.3996332589851769E-2</v>
      </c>
      <c r="E52" s="11">
        <v>1.829489415026642E-2</v>
      </c>
      <c r="F52" s="11">
        <f t="shared" si="26"/>
        <v>5.2291226740118185E-2</v>
      </c>
      <c r="G52" s="200">
        <f t="shared" si="27"/>
        <v>4.6997270747732633E-2</v>
      </c>
      <c r="I52" s="11" t="str">
        <f>I41</f>
        <v>Managers, directors and senior officials</v>
      </c>
      <c r="J52" s="11">
        <f t="array" ref="J52:J60">MMULT(aggregation!$B$13:$AA$21,B123:B148)</f>
        <v>1.866069900343321</v>
      </c>
      <c r="K52" s="11">
        <f t="array" ref="K52:K60">MMULT(aggregation!$B$13:$AA$21,C123:C148)</f>
        <v>2.1981278367965338</v>
      </c>
      <c r="L52" s="11">
        <f t="array" ref="L52:L60">MMULT(aggregation!$B$13:$AA$21,D123:D148)</f>
        <v>0.33205793645321258</v>
      </c>
      <c r="M52" s="11">
        <f t="array" ref="M52:M60">MMULT(aggregation!$B$13:$AA$21,E123:E148)</f>
        <v>1.1765897479632077</v>
      </c>
      <c r="N52" s="11">
        <f t="array" ref="N52:N60">MMULT(aggregation!$B$13:$AA$21,F123:F148)</f>
        <v>1.5086476844164203</v>
      </c>
      <c r="P52" s="10" t="str">
        <f>name!D20</f>
        <v>54 Textiles, printing and other skilled trades</v>
      </c>
      <c r="Q52" s="11">
        <v>2.8747969637475159</v>
      </c>
      <c r="R52" s="11">
        <v>3.1967004073489824</v>
      </c>
      <c r="S52" s="345">
        <f t="shared" si="28"/>
        <v>0.3219034436014665</v>
      </c>
      <c r="T52" s="345">
        <v>1.8015001792996945</v>
      </c>
      <c r="U52" s="345">
        <f t="shared" si="29"/>
        <v>2.123403622901161</v>
      </c>
      <c r="V52" s="346">
        <f t="shared" si="30"/>
        <v>3.2966716277329056E-2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1.3357430716086076E-2</v>
      </c>
      <c r="C53" s="11">
        <v>2.9346723809671741E-2</v>
      </c>
      <c r="D53" s="11">
        <f t="shared" si="25"/>
        <v>1.5989293093585665E-2</v>
      </c>
      <c r="E53" s="11">
        <v>1.2019974711991566E-2</v>
      </c>
      <c r="F53" s="11">
        <f t="shared" si="26"/>
        <v>2.8009267805577231E-2</v>
      </c>
      <c r="G53" s="200">
        <f t="shared" si="27"/>
        <v>4.371426486460761E-2</v>
      </c>
      <c r="I53" s="11" t="str">
        <f>I42</f>
        <v>Professional occupations</v>
      </c>
      <c r="J53" s="11">
        <v>2.7840641475055952</v>
      </c>
      <c r="K53" s="11">
        <v>1.6998663923657715</v>
      </c>
      <c r="L53" s="11">
        <v>-1.0841977551398232</v>
      </c>
      <c r="M53" s="11">
        <v>0.78007221644125535</v>
      </c>
      <c r="N53" s="11">
        <v>-0.30412553869856779</v>
      </c>
      <c r="P53" s="10" t="str">
        <f>name!D21</f>
        <v>61 Caring personal service occupations</v>
      </c>
      <c r="Q53" s="11">
        <v>17.203150723077332</v>
      </c>
      <c r="R53" s="11">
        <v>18.650367404860479</v>
      </c>
      <c r="S53" s="345">
        <f t="shared" si="28"/>
        <v>1.4472166817831464</v>
      </c>
      <c r="T53" s="345">
        <v>10.299533266410872</v>
      </c>
      <c r="U53" s="345">
        <f t="shared" si="29"/>
        <v>11.746749948194019</v>
      </c>
      <c r="V53" s="346">
        <f t="shared" si="30"/>
        <v>3.1773744703010642E-2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1.0652881108057715E-2</v>
      </c>
      <c r="C54" s="11">
        <v>2.5468283800022987E-2</v>
      </c>
      <c r="D54" s="11">
        <f t="shared" ref="D54:D55" si="36">C54-B54</f>
        <v>1.4815402691965272E-2</v>
      </c>
      <c r="E54" s="11">
        <v>1.1152529384516656E-2</v>
      </c>
      <c r="F54" s="11">
        <f t="shared" ref="F54:F55" si="37">SUM(D54:E54)</f>
        <v>2.5967932076481928E-2</v>
      </c>
      <c r="G54" s="200">
        <f t="shared" si="27"/>
        <v>4.8913831921872264E-2</v>
      </c>
      <c r="I54" s="11" t="str">
        <f>I43</f>
        <v>Associate professional occupations</v>
      </c>
      <c r="J54" s="11">
        <v>2.4179567643490247</v>
      </c>
      <c r="K54" s="11">
        <v>2.6186318137308495</v>
      </c>
      <c r="L54" s="11">
        <v>0.20067504938182451</v>
      </c>
      <c r="M54" s="11">
        <v>1.2450887072999874</v>
      </c>
      <c r="N54" s="11">
        <v>1.4457637566818118</v>
      </c>
      <c r="P54" s="10" t="str">
        <f>name!D22</f>
        <v>62 Leisure, travel and related personal service occupations</v>
      </c>
      <c r="Q54" s="11">
        <v>4.2558254718488362</v>
      </c>
      <c r="R54" s="11">
        <v>4.7406834675191538</v>
      </c>
      <c r="S54" s="345">
        <f t="shared" si="28"/>
        <v>0.48485799567031762</v>
      </c>
      <c r="T54" s="345">
        <v>2.448935415271924</v>
      </c>
      <c r="U54" s="345">
        <f t="shared" si="29"/>
        <v>2.9337934109422417</v>
      </c>
      <c r="V54" s="346">
        <f t="shared" si="30"/>
        <v>3.0765717099202394E-2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3.7166401430975993E-4</v>
      </c>
      <c r="C55" s="11">
        <v>7.4253544771512756E-4</v>
      </c>
      <c r="D55" s="11">
        <f t="shared" si="36"/>
        <v>3.7087143340536763E-4</v>
      </c>
      <c r="E55" s="11">
        <v>2.7052596980438532E-4</v>
      </c>
      <c r="F55" s="11">
        <f t="shared" si="37"/>
        <v>6.4139740320975295E-4</v>
      </c>
      <c r="G55" s="200">
        <f t="shared" si="27"/>
        <v>3.7132397940999651E-2</v>
      </c>
      <c r="I55" s="11" t="str">
        <f>I44</f>
        <v>Administrative and secretarial occupations</v>
      </c>
      <c r="J55" s="11">
        <v>1.8589256545822845</v>
      </c>
      <c r="K55" s="11">
        <v>2.5438922535141892</v>
      </c>
      <c r="L55" s="11">
        <v>0.68496659893190481</v>
      </c>
      <c r="M55" s="11">
        <v>1.3988020880270766</v>
      </c>
      <c r="N55" s="11">
        <v>2.0837686869589813</v>
      </c>
      <c r="P55" s="10" t="str">
        <f>name!D23</f>
        <v>63 Community and civil enforcement occupations</v>
      </c>
      <c r="Q55" s="11">
        <v>4.9030734024958902E-2</v>
      </c>
      <c r="R55" s="11">
        <v>6.1843229157933985E-2</v>
      </c>
      <c r="S55" s="345">
        <f t="shared" si="28"/>
        <v>1.2812495132975082E-2</v>
      </c>
      <c r="T55" s="345">
        <v>3.7003420218718337E-2</v>
      </c>
      <c r="U55" s="345">
        <f t="shared" si="29"/>
        <v>4.981591535169342E-2</v>
      </c>
      <c r="V55" s="346">
        <f t="shared" si="30"/>
        <v>3.8197949012345633E-2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4.0557219074902291E-2</v>
      </c>
      <c r="C56" s="11">
        <v>8.7726631148860076E-2</v>
      </c>
      <c r="D56" s="11">
        <f t="shared" si="25"/>
        <v>4.7169412073957785E-2</v>
      </c>
      <c r="E56" s="11">
        <v>2.823088767668773E-2</v>
      </c>
      <c r="F56" s="11">
        <f t="shared" si="26"/>
        <v>7.5400299750645522E-2</v>
      </c>
      <c r="G56" s="200">
        <f t="shared" si="27"/>
        <v>3.5848748947853171E-2</v>
      </c>
      <c r="I56" s="11" t="str">
        <f t="shared" ref="I56:I60" si="38">I45</f>
        <v>Skilled trades occupations</v>
      </c>
      <c r="J56" s="11">
        <v>0.92874268060345777</v>
      </c>
      <c r="K56" s="11">
        <v>1.5158818158455323</v>
      </c>
      <c r="L56" s="11">
        <v>0.58713913524207451</v>
      </c>
      <c r="M56" s="11">
        <v>0.75863353066148287</v>
      </c>
      <c r="N56" s="11">
        <v>1.3457726659035574</v>
      </c>
      <c r="P56" s="10" t="str">
        <f>name!D24</f>
        <v>71 Sales occupations</v>
      </c>
      <c r="Q56" s="11">
        <v>13.078237315502637</v>
      </c>
      <c r="R56" s="11">
        <v>12.813565953925398</v>
      </c>
      <c r="S56" s="345">
        <f t="shared" si="28"/>
        <v>-0.26467136157723914</v>
      </c>
      <c r="T56" s="345">
        <v>7.1722596372130072</v>
      </c>
      <c r="U56" s="345">
        <f t="shared" si="29"/>
        <v>6.907588275635768</v>
      </c>
      <c r="V56" s="346">
        <f t="shared" si="30"/>
        <v>2.9577630432238822E-2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1.3617298750069621E-2</v>
      </c>
      <c r="C57" s="11">
        <v>3.7941807475416721E-2</v>
      </c>
      <c r="D57" s="11">
        <f t="shared" si="25"/>
        <v>2.43245087253471E-2</v>
      </c>
      <c r="E57" s="11">
        <v>1.1739020017549942E-2</v>
      </c>
      <c r="F57" s="11">
        <f t="shared" si="26"/>
        <v>3.606352874289704E-2</v>
      </c>
      <c r="G57" s="200">
        <f t="shared" si="27"/>
        <v>4.2316667356992799E-2</v>
      </c>
      <c r="I57" s="11" t="str">
        <f t="shared" si="38"/>
        <v>Caring, leisure and other service occupations</v>
      </c>
      <c r="J57" s="11">
        <v>2.3027262462022748</v>
      </c>
      <c r="K57" s="11">
        <v>2.7137979403972716</v>
      </c>
      <c r="L57" s="11">
        <v>0.41107169419499706</v>
      </c>
      <c r="M57" s="11">
        <v>1.5521632941621057</v>
      </c>
      <c r="N57" s="11">
        <v>1.963234988357103</v>
      </c>
      <c r="P57" s="10" t="str">
        <f>name!D25</f>
        <v>72 Customer service occupations</v>
      </c>
      <c r="Q57" s="11">
        <v>2.5848486932976487</v>
      </c>
      <c r="R57" s="11">
        <v>3.0457595644829372</v>
      </c>
      <c r="S57" s="345">
        <f t="shared" si="28"/>
        <v>0.46091087118528851</v>
      </c>
      <c r="T57" s="345">
        <v>1.5091804399749302</v>
      </c>
      <c r="U57" s="345">
        <f t="shared" si="29"/>
        <v>1.9700913111602187</v>
      </c>
      <c r="V57" s="346">
        <f t="shared" si="30"/>
        <v>3.113228950542557E-2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1.220103977197645E-2</v>
      </c>
      <c r="C58" s="11">
        <v>4.5668567509139293E-2</v>
      </c>
      <c r="D58" s="11">
        <f t="shared" ref="D58:D59" si="39">C58-B58</f>
        <v>3.3467527737162842E-2</v>
      </c>
      <c r="E58" s="11">
        <v>1.4519617546342917E-2</v>
      </c>
      <c r="F58" s="11">
        <f t="shared" ref="F58:F59" si="40">SUM(D58:E58)</f>
        <v>4.7987145283505755E-2</v>
      </c>
      <c r="G58" s="200">
        <f t="shared" si="27"/>
        <v>5.3650763781842858E-2</v>
      </c>
      <c r="I58" s="11" t="str">
        <f t="shared" si="38"/>
        <v>Sales and customer service occupations</v>
      </c>
      <c r="J58" s="11">
        <v>1.1290536836062008</v>
      </c>
      <c r="K58" s="11">
        <v>1.7300571283838058</v>
      </c>
      <c r="L58" s="11">
        <v>0.60100344477760492</v>
      </c>
      <c r="M58" s="11">
        <v>0.8464104781652001</v>
      </c>
      <c r="N58" s="11">
        <v>1.4474139229428049</v>
      </c>
      <c r="P58" s="10" t="str">
        <f>name!D26</f>
        <v>81 Process, plant and machine operatives</v>
      </c>
      <c r="Q58" s="11">
        <v>1.3222210183333913</v>
      </c>
      <c r="R58" s="11">
        <v>1.8997225364434869</v>
      </c>
      <c r="S58" s="345">
        <f t="shared" si="28"/>
        <v>0.57750151811009554</v>
      </c>
      <c r="T58" s="345">
        <v>0.82702496376105583</v>
      </c>
      <c r="U58" s="345">
        <f t="shared" si="29"/>
        <v>1.4045264818711514</v>
      </c>
      <c r="V58" s="346">
        <f t="shared" si="30"/>
        <v>3.2917109227568853E-2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1.4750081979180662E-2</v>
      </c>
      <c r="C59" s="11">
        <v>3.8487155576217257E-2</v>
      </c>
      <c r="D59" s="11">
        <f t="shared" si="39"/>
        <v>2.3737073597036595E-2</v>
      </c>
      <c r="E59" s="11">
        <v>1.6738291085000651E-2</v>
      </c>
      <c r="F59" s="11">
        <f t="shared" si="40"/>
        <v>4.0475364682037246E-2</v>
      </c>
      <c r="G59" s="200">
        <f t="shared" si="27"/>
        <v>5.1857850264304117E-2</v>
      </c>
      <c r="I59" s="11" t="str">
        <f t="shared" si="38"/>
        <v>Process, plant and machine operatives</v>
      </c>
      <c r="J59" s="11">
        <v>0.2724370591856638</v>
      </c>
      <c r="K59" s="11">
        <v>0.60994580946160648</v>
      </c>
      <c r="L59" s="11">
        <v>0.33750875027594268</v>
      </c>
      <c r="M59" s="11">
        <v>0.26674933683852697</v>
      </c>
      <c r="N59" s="11">
        <v>0.6042580871144696</v>
      </c>
      <c r="P59" s="10" t="str">
        <f>name!D27</f>
        <v>82 Transport and mobile machine drivers and operatives</v>
      </c>
      <c r="Q59" s="11">
        <v>0.56844443104546882</v>
      </c>
      <c r="R59" s="11">
        <v>0.80890960995885575</v>
      </c>
      <c r="S59" s="345">
        <f t="shared" si="28"/>
        <v>0.24046517891338692</v>
      </c>
      <c r="T59" s="345">
        <v>0.45915685769320536</v>
      </c>
      <c r="U59" s="345">
        <f t="shared" si="29"/>
        <v>0.69962203660659228</v>
      </c>
      <c r="V59" s="346">
        <f t="shared" si="30"/>
        <v>4.0261298865370998E-2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1.524936301201879E-4</v>
      </c>
      <c r="C60" s="11">
        <v>1.7865029398567117E-3</v>
      </c>
      <c r="D60" s="11">
        <f t="shared" si="25"/>
        <v>1.6340093097365238E-3</v>
      </c>
      <c r="E60" s="11">
        <v>7.2506562661809747E-4</v>
      </c>
      <c r="F60" s="11">
        <f t="shared" si="26"/>
        <v>2.3590749363546215E-3</v>
      </c>
      <c r="G60" s="200">
        <f t="shared" si="27"/>
        <v>0.1237464080946713</v>
      </c>
      <c r="I60" s="11" t="str">
        <f t="shared" si="38"/>
        <v>Elementary occupations</v>
      </c>
      <c r="J60" s="11">
        <v>1.2647797341153235</v>
      </c>
      <c r="K60" s="11">
        <v>2.3365940394652127</v>
      </c>
      <c r="L60" s="11">
        <v>1.0718143053498892</v>
      </c>
      <c r="M60" s="11">
        <v>1.1649480349905166</v>
      </c>
      <c r="N60" s="11">
        <v>2.2367623403404058</v>
      </c>
      <c r="P60" s="10" t="str">
        <f>name!D28</f>
        <v>91 Elementary trades and related occupations</v>
      </c>
      <c r="Q60" s="11">
        <v>1.0674385117647127</v>
      </c>
      <c r="R60" s="11">
        <v>4.6610793744836991</v>
      </c>
      <c r="S60" s="345">
        <f t="shared" si="28"/>
        <v>3.5936408627189866</v>
      </c>
      <c r="T60" s="345">
        <v>2.4001424583303779</v>
      </c>
      <c r="U60" s="345">
        <f t="shared" si="29"/>
        <v>5.9937833210493645</v>
      </c>
      <c r="V60" s="346">
        <f t="shared" si="30"/>
        <v>8.1713499341562024E-2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1.3843066311563158E-2</v>
      </c>
      <c r="C61" s="11">
        <v>2.8591940478553873E-2</v>
      </c>
      <c r="D61" s="11">
        <f t="shared" ref="D61" si="41">C61-B61</f>
        <v>1.4748874166990715E-2</v>
      </c>
      <c r="E61" s="11">
        <v>1.1509619253752719E-2</v>
      </c>
      <c r="F61" s="11">
        <f t="shared" ref="F61" si="42">SUM(D61:E61)</f>
        <v>2.6258493420743434E-2</v>
      </c>
      <c r="G61" s="200">
        <f t="shared" ref="G61" si="43">IF(B61&gt;0,(1+(E61/B61))^(1/($C$6-$B$6))-1,0)</f>
        <v>4.1164722788230801E-2</v>
      </c>
      <c r="P61" s="10" t="str">
        <f>name!D29</f>
        <v>92 Elementary administration and service occupations</v>
      </c>
      <c r="Q61" s="11">
        <v>14.866951824933489</v>
      </c>
      <c r="R61" s="11">
        <v>12.879000570308047</v>
      </c>
      <c r="S61" s="345">
        <f t="shared" ref="S61" si="44">R61-Q61</f>
        <v>-1.9879512546254414</v>
      </c>
      <c r="T61" s="345">
        <v>7.5838497868803012</v>
      </c>
      <c r="U61" s="345">
        <f t="shared" ref="U61" si="45">SUM(S61:T61)</f>
        <v>5.5958985322548598</v>
      </c>
      <c r="V61" s="346">
        <f t="shared" ref="V61" si="46">IF(Q61&gt;0,(1+(T61/Q61))^(1/($C$6-$B$6))-1,0)</f>
        <v>2.7860068801032645E-2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3.9066519024202435</v>
      </c>
      <c r="C62" s="11">
        <f t="shared" ref="C62:F62" si="47">SUM(C36:C61)</f>
        <v>7.6582590440455078</v>
      </c>
      <c r="D62" s="11">
        <f t="shared" si="47"/>
        <v>3.7516071416252617</v>
      </c>
      <c r="E62" s="11">
        <f t="shared" si="47"/>
        <v>2.7748429299702724</v>
      </c>
      <c r="F62" s="11">
        <f t="shared" si="47"/>
        <v>6.5264500715955363</v>
      </c>
      <c r="G62" s="200">
        <f t="shared" si="27"/>
        <v>3.642511421097705E-2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133.12567986294121</v>
      </c>
      <c r="R62" s="11">
        <f>SUM(R36:R61)</f>
        <v>150.65590389998331</v>
      </c>
      <c r="S62" s="345">
        <f>R62-Q62</f>
        <v>17.530224037042103</v>
      </c>
      <c r="T62" s="11">
        <f>SUM(T36:T61)</f>
        <v>80.735596390720673</v>
      </c>
      <c r="U62" s="345">
        <f>SUM(S62:T62)</f>
        <v>98.265820427762776</v>
      </c>
      <c r="V62" s="346">
        <f t="shared" si="30"/>
        <v>3.2106914802000563E-2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2.1900365388196716</v>
      </c>
      <c r="K63" s="11">
        <f t="array" ref="K63:K71">MMULT(aggregation!$B$13:$AA$21,C152:C177)</f>
        <v>2.3917730945516196</v>
      </c>
      <c r="L63" s="11">
        <f t="array" ref="L63:L71">MMULT(aggregation!$B$13:$AA$21,D152:D177)</f>
        <v>0.20173655573194804</v>
      </c>
      <c r="M63" s="11">
        <f t="array" ref="M63:M71">MMULT(aggregation!$B$13:$AA$21,E152:E177)</f>
        <v>1.323508129634982</v>
      </c>
      <c r="N63" s="11">
        <f t="array" ref="N63:N71">MMULT(aggregation!$B$13:$AA$21,F152:F177)</f>
        <v>1.5252446853669301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2.5230234858002714</v>
      </c>
      <c r="K64" s="11">
        <v>2.7181280716028944</v>
      </c>
      <c r="L64" s="11">
        <v>0.19510458580262324</v>
      </c>
      <c r="M64" s="11">
        <v>1.2100060840237534</v>
      </c>
      <c r="N64" s="11">
        <v>1.4051106698263767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2.2619571991181453</v>
      </c>
      <c r="C65" s="11">
        <v>3.9689368481372065</v>
      </c>
      <c r="D65" s="11">
        <f>C65-B65</f>
        <v>1.7069796490190612</v>
      </c>
      <c r="E65" s="11">
        <v>1.5922702818490149</v>
      </c>
      <c r="F65" s="11">
        <f>SUM(D65:E65)</f>
        <v>3.2992499308680761</v>
      </c>
      <c r="G65" s="200">
        <f>IF(B65&gt;0,(1+(E65/B65))^(1/($C$6-$B$6))-1,0)</f>
        <v>3.616805141369972E-2</v>
      </c>
      <c r="I65" s="11" t="str">
        <f>I54</f>
        <v>Associate professional occupations</v>
      </c>
      <c r="J65" s="11">
        <v>2.0604510400084868</v>
      </c>
      <c r="K65" s="11">
        <v>2.3815353163634509</v>
      </c>
      <c r="L65" s="11">
        <v>0.32108427635496434</v>
      </c>
      <c r="M65" s="11">
        <v>1.0925488296753882</v>
      </c>
      <c r="N65" s="11">
        <v>1.4136331060303526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1.1992109479302011</v>
      </c>
      <c r="C66" s="11">
        <v>2.993026016124428</v>
      </c>
      <c r="D66" s="11">
        <f t="shared" ref="D66:D89" si="50">C66-B66</f>
        <v>1.7938150681942269</v>
      </c>
      <c r="E66" s="11">
        <v>1.2005441433640212</v>
      </c>
      <c r="F66" s="11">
        <f t="shared" ref="F66:F89" si="51">SUM(D66:E66)</f>
        <v>2.994359211558248</v>
      </c>
      <c r="G66" s="200">
        <f t="shared" ref="G66:G89" si="52">IF(B66&gt;0,(1+(E66/B66))^(1/($C$6-$B$6))-1,0)</f>
        <v>4.7332922935642285E-2</v>
      </c>
      <c r="I66" s="11" t="str">
        <f>I55</f>
        <v>Administrative and secretarial occupations</v>
      </c>
      <c r="J66" s="11">
        <v>1.6904764274268356</v>
      </c>
      <c r="K66" s="11">
        <v>2.373267491123606</v>
      </c>
      <c r="L66" s="11">
        <v>0.68279106369677056</v>
      </c>
      <c r="M66" s="11">
        <v>1.1356519784062789</v>
      </c>
      <c r="N66" s="11">
        <v>1.8184430421030493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2.6436732594753574</v>
      </c>
      <c r="C67" s="11">
        <v>6.4469333967508602</v>
      </c>
      <c r="D67" s="11">
        <f t="shared" si="50"/>
        <v>3.8032601372755028</v>
      </c>
      <c r="E67" s="11">
        <v>1.8739685930718812</v>
      </c>
      <c r="F67" s="11">
        <f t="shared" si="51"/>
        <v>5.6772287303473838</v>
      </c>
      <c r="G67" s="200">
        <f t="shared" si="52"/>
        <v>3.6367061094577879E-2</v>
      </c>
      <c r="I67" s="11" t="str">
        <f t="shared" ref="I67:I71" si="53">I56</f>
        <v>Skilled trades occupations</v>
      </c>
      <c r="J67" s="11">
        <v>1.6625847000175995</v>
      </c>
      <c r="K67" s="11">
        <v>2.3567589263421569</v>
      </c>
      <c r="L67" s="11">
        <v>0.69417422632455728</v>
      </c>
      <c r="M67" s="11">
        <v>1.1454580305680884</v>
      </c>
      <c r="N67" s="11">
        <v>1.8396322568926458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2.4014661806914019</v>
      </c>
      <c r="C68" s="11">
        <v>4.0694146026479654</v>
      </c>
      <c r="D68" s="11">
        <f t="shared" si="50"/>
        <v>1.6679484219565635</v>
      </c>
      <c r="E68" s="11">
        <v>1.6435458494676738</v>
      </c>
      <c r="F68" s="11">
        <f t="shared" si="51"/>
        <v>3.3114942714242375</v>
      </c>
      <c r="G68" s="200">
        <f t="shared" si="52"/>
        <v>3.537153951308758E-2</v>
      </c>
      <c r="I68" s="11" t="str">
        <f t="shared" si="53"/>
        <v>Caring, leisure and other service occupations</v>
      </c>
      <c r="J68" s="11">
        <v>1.693908348496987</v>
      </c>
      <c r="K68" s="11">
        <v>2.2537566117147203</v>
      </c>
      <c r="L68" s="11">
        <v>0.55984826321773307</v>
      </c>
      <c r="M68" s="11">
        <v>1.2620343234254929</v>
      </c>
      <c r="N68" s="11">
        <v>1.821882586643226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6.2130656858938949</v>
      </c>
      <c r="C69" s="11">
        <v>8.6356025333625119</v>
      </c>
      <c r="D69" s="11">
        <f t="shared" ref="D69" si="54">C69-B69</f>
        <v>2.4225368474686171</v>
      </c>
      <c r="E69" s="11">
        <v>3.854744218344123</v>
      </c>
      <c r="F69" s="11">
        <f t="shared" ref="F69" si="55">SUM(D69:E69)</f>
        <v>6.2772810658127405</v>
      </c>
      <c r="G69" s="200">
        <f t="shared" si="52"/>
        <v>3.2702600832439144E-2</v>
      </c>
      <c r="I69" s="11" t="str">
        <f t="shared" si="53"/>
        <v>Sales and customer service occupations</v>
      </c>
      <c r="J69" s="11">
        <v>0.94344060082940406</v>
      </c>
      <c r="K69" s="11">
        <v>1.3527857942050656</v>
      </c>
      <c r="L69" s="11">
        <v>0.4093451933756615</v>
      </c>
      <c r="M69" s="11">
        <v>0.59677761790524531</v>
      </c>
      <c r="N69" s="11">
        <v>1.0061228112809069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3.6510114270580707</v>
      </c>
      <c r="C70" s="11">
        <v>6.8004047926643709</v>
      </c>
      <c r="D70" s="11">
        <f t="shared" si="50"/>
        <v>3.1493933656063002</v>
      </c>
      <c r="E70" s="11">
        <v>2.5723527019679797</v>
      </c>
      <c r="F70" s="11">
        <f t="shared" si="51"/>
        <v>5.7217460675742799</v>
      </c>
      <c r="G70" s="200">
        <f t="shared" si="52"/>
        <v>3.6193351334329993E-2</v>
      </c>
      <c r="I70" s="11" t="str">
        <f t="shared" si="53"/>
        <v>Process, plant and machine operatives</v>
      </c>
      <c r="J70" s="11">
        <v>0.46552143807115931</v>
      </c>
      <c r="K70" s="11">
        <v>0.79443768825359595</v>
      </c>
      <c r="L70" s="11">
        <v>0.32891625018243664</v>
      </c>
      <c r="M70" s="11">
        <v>0.38591405397191814</v>
      </c>
      <c r="N70" s="11">
        <v>0.71483030415435478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0.53475267909829005</v>
      </c>
      <c r="C71" s="11">
        <v>1.0051889288077966</v>
      </c>
      <c r="D71" s="11">
        <f t="shared" si="50"/>
        <v>0.47043624970950659</v>
      </c>
      <c r="E71" s="11">
        <v>0.32729014504103388</v>
      </c>
      <c r="F71" s="11">
        <f t="shared" si="51"/>
        <v>0.79772639475054041</v>
      </c>
      <c r="G71" s="200">
        <f t="shared" si="52"/>
        <v>3.234547409963251E-2</v>
      </c>
      <c r="I71" s="11" t="str">
        <f t="shared" si="53"/>
        <v>Elementary occupations</v>
      </c>
      <c r="J71" s="11">
        <v>1.2737351863568289</v>
      </c>
      <c r="K71" s="11">
        <v>2.2966679997233421</v>
      </c>
      <c r="L71" s="11">
        <v>1.0229328133665132</v>
      </c>
      <c r="M71" s="11">
        <v>1.1117706867595065</v>
      </c>
      <c r="N71" s="11">
        <v>2.1347035001260197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0.57907411939456166</v>
      </c>
      <c r="C72" s="11">
        <v>2.0475324220316518</v>
      </c>
      <c r="D72" s="11">
        <f t="shared" si="50"/>
        <v>1.4684583026370901</v>
      </c>
      <c r="E72" s="11">
        <v>0.80437808094962482</v>
      </c>
      <c r="F72" s="11">
        <f t="shared" si="51"/>
        <v>2.2728363835867151</v>
      </c>
      <c r="G72" s="200">
        <f t="shared" si="52"/>
        <v>5.9779058596029611E-2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0.10095487129772755</v>
      </c>
      <c r="C73" s="11">
        <v>0.19928430655214607</v>
      </c>
      <c r="D73" s="11">
        <f t="shared" si="50"/>
        <v>9.8329435254418521E-2</v>
      </c>
      <c r="E73" s="11">
        <v>4.3708496717042175E-2</v>
      </c>
      <c r="F73" s="11">
        <f t="shared" si="51"/>
        <v>0.1420379319714607</v>
      </c>
      <c r="G73" s="200">
        <f t="shared" si="52"/>
        <v>2.4272279974470568E-2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1.1503296689040992</v>
      </c>
      <c r="C74" s="11">
        <v>2.1906674568467861</v>
      </c>
      <c r="D74" s="11">
        <f t="shared" ref="D74:D75" si="56">C74-B74</f>
        <v>1.0403377879426869</v>
      </c>
      <c r="E74" s="11">
        <v>0.85368026607742109</v>
      </c>
      <c r="F74" s="11">
        <f t="shared" ref="F74:F75" si="57">SUM(D74:E74)</f>
        <v>1.8940180540201079</v>
      </c>
      <c r="G74" s="200">
        <f t="shared" si="52"/>
        <v>3.7700047488174793E-2</v>
      </c>
      <c r="I74" s="11" t="str">
        <f>I63</f>
        <v>Managers, directors and senior officials</v>
      </c>
      <c r="J74" s="11">
        <f t="array" ref="J74:J82">MMULT(aggregation!$B$13:$AA$21,B181:B206)</f>
        <v>6.0197773276001127</v>
      </c>
      <c r="K74" s="11">
        <f t="array" ref="K74:K82">MMULT(aggregation!$B$13:$AA$21,C181:C206)</f>
        <v>5.5440453413158117</v>
      </c>
      <c r="L74" s="11">
        <f t="array" ref="L74:L82">MMULT(aggregation!$B$13:$AA$21,D181:D206)</f>
        <v>-0.47573198628430147</v>
      </c>
      <c r="M74" s="11">
        <f t="array" ref="M74:M82">MMULT(aggregation!$B$13:$AA$21,E181:E206)</f>
        <v>2.3047919220097253</v>
      </c>
      <c r="N74" s="11">
        <f t="array" ref="N74:N82">MMULT(aggregation!$B$13:$AA$21,F181:F206)</f>
        <v>1.8290599357254238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1.9901452680416392</v>
      </c>
      <c r="C75" s="11">
        <v>3.8276498495544309</v>
      </c>
      <c r="D75" s="11">
        <f t="shared" si="56"/>
        <v>1.8375045815127917</v>
      </c>
      <c r="E75" s="11">
        <v>1.4373820281008478</v>
      </c>
      <c r="F75" s="11">
        <f t="shared" si="57"/>
        <v>3.2748866096136395</v>
      </c>
      <c r="G75" s="200">
        <f t="shared" si="52"/>
        <v>3.6906848572004325E-2</v>
      </c>
      <c r="I75" s="11" t="str">
        <f>I64</f>
        <v>Professional occupations</v>
      </c>
      <c r="J75" s="11">
        <v>6.801734749684365</v>
      </c>
      <c r="K75" s="11">
        <v>7.7962769975189641</v>
      </c>
      <c r="L75" s="11">
        <v>0.99454224783459944</v>
      </c>
      <c r="M75" s="11">
        <v>2.8406106169395677</v>
      </c>
      <c r="N75" s="11">
        <v>3.8351528647741668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1.2996416610056092</v>
      </c>
      <c r="C76" s="11">
        <v>3.0100891149081619</v>
      </c>
      <c r="D76" s="11">
        <f t="shared" si="50"/>
        <v>1.7104474539025527</v>
      </c>
      <c r="E76" s="11">
        <v>1.1931526127050995</v>
      </c>
      <c r="F76" s="11">
        <f t="shared" si="51"/>
        <v>2.9036000666076522</v>
      </c>
      <c r="G76" s="200">
        <f t="shared" si="52"/>
        <v>4.4377533862730134E-2</v>
      </c>
      <c r="I76" s="11" t="str">
        <f>I65</f>
        <v>Associate professional occupations</v>
      </c>
      <c r="J76" s="11">
        <v>6.4181391874376814</v>
      </c>
      <c r="K76" s="11">
        <v>7.1867174647312684</v>
      </c>
      <c r="L76" s="11">
        <v>0.76857827729358685</v>
      </c>
      <c r="M76" s="11">
        <v>2.878935710984428</v>
      </c>
      <c r="N76" s="11">
        <v>3.6475139882780141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0.26463696213626364</v>
      </c>
      <c r="C77" s="11">
        <v>0.63944448777788199</v>
      </c>
      <c r="D77" s="11">
        <f t="shared" si="50"/>
        <v>0.37480752564161834</v>
      </c>
      <c r="E77" s="11">
        <v>0.28195745455166626</v>
      </c>
      <c r="F77" s="11">
        <f t="shared" si="51"/>
        <v>0.65676498019328466</v>
      </c>
      <c r="G77" s="200">
        <f t="shared" si="52"/>
        <v>4.9544795162487221E-2</v>
      </c>
      <c r="I77" s="11" t="str">
        <f>I66</f>
        <v>Administrative and secretarial occupations</v>
      </c>
      <c r="J77" s="11">
        <v>5.5619746371943393</v>
      </c>
      <c r="K77" s="11">
        <v>4.7594115480714363</v>
      </c>
      <c r="L77" s="11">
        <v>-0.80256308912290231</v>
      </c>
      <c r="M77" s="11">
        <v>2.4286940239312997</v>
      </c>
      <c r="N77" s="11">
        <v>1.6261309348083977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8.2236271025566909E-2</v>
      </c>
      <c r="C78" s="11">
        <v>0.16825841093546337</v>
      </c>
      <c r="D78" s="11">
        <f t="shared" si="50"/>
        <v>8.6022139909896461E-2</v>
      </c>
      <c r="E78" s="11">
        <v>6.1899453669484947E-2</v>
      </c>
      <c r="F78" s="11">
        <f t="shared" si="51"/>
        <v>0.14792159357938139</v>
      </c>
      <c r="G78" s="200">
        <f t="shared" si="52"/>
        <v>3.8119180246269702E-2</v>
      </c>
      <c r="I78" s="11" t="str">
        <f t="shared" ref="I78:I82" si="58">I67</f>
        <v>Skilled trades occupations</v>
      </c>
      <c r="J78" s="11">
        <v>9.7824450412869588</v>
      </c>
      <c r="K78" s="11">
        <v>10.09668999175646</v>
      </c>
      <c r="L78" s="11">
        <v>0.31424495046949763</v>
      </c>
      <c r="M78" s="11">
        <v>3.7404111701242413</v>
      </c>
      <c r="N78" s="11">
        <v>4.054656120593739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0.15712836218914344</v>
      </c>
      <c r="C79" s="11">
        <v>0.50373261859555341</v>
      </c>
      <c r="D79" s="11">
        <f t="shared" si="50"/>
        <v>0.34660425640640996</v>
      </c>
      <c r="E79" s="11">
        <v>0.16092640439027042</v>
      </c>
      <c r="F79" s="11">
        <f t="shared" si="51"/>
        <v>0.50753066079668041</v>
      </c>
      <c r="G79" s="200">
        <f t="shared" si="52"/>
        <v>4.8133225794650736E-2</v>
      </c>
      <c r="I79" s="11" t="str">
        <f t="shared" si="58"/>
        <v>Caring, leisure and other service occupations</v>
      </c>
      <c r="J79" s="11">
        <v>8.8494030247859232</v>
      </c>
      <c r="K79" s="11">
        <v>10.675491976849747</v>
      </c>
      <c r="L79" s="11">
        <v>1.8260889520638228</v>
      </c>
      <c r="M79" s="11">
        <v>5.1025849588859034</v>
      </c>
      <c r="N79" s="11">
        <v>6.9286739109497262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8.4576255603513423E-2</v>
      </c>
      <c r="C80" s="11">
        <v>0.19713815110922422</v>
      </c>
      <c r="D80" s="11">
        <f t="shared" ref="D80" si="59">C80-B80</f>
        <v>0.1125618955057108</v>
      </c>
      <c r="E80" s="11">
        <v>7.1382826346684636E-2</v>
      </c>
      <c r="F80" s="11">
        <f t="shared" ref="F80" si="60">SUM(D80:E80)</f>
        <v>0.18394472185239544</v>
      </c>
      <c r="G80" s="200">
        <f t="shared" si="52"/>
        <v>4.1639597522309391E-2</v>
      </c>
      <c r="I80" s="11" t="str">
        <f t="shared" si="58"/>
        <v>Sales and customer service occupations</v>
      </c>
      <c r="J80" s="11">
        <v>7.0751762206866928</v>
      </c>
      <c r="K80" s="11">
        <v>8.276632526258739</v>
      </c>
      <c r="L80" s="11">
        <v>1.2014563055720453</v>
      </c>
      <c r="M80" s="11">
        <v>3.3245725318463295</v>
      </c>
      <c r="N80" s="11">
        <v>4.5260288374183748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0.22017975413172053</v>
      </c>
      <c r="C81" s="11">
        <v>0.59482508797417222</v>
      </c>
      <c r="D81" s="11">
        <f t="shared" si="50"/>
        <v>0.37464533384245169</v>
      </c>
      <c r="E81" s="11">
        <v>0.21900685986610771</v>
      </c>
      <c r="F81" s="11">
        <f t="shared" si="51"/>
        <v>0.59365219370855937</v>
      </c>
      <c r="G81" s="200">
        <f t="shared" si="52"/>
        <v>4.710792727105706E-2</v>
      </c>
      <c r="I81" s="11" t="str">
        <f t="shared" si="58"/>
        <v>Process, plant and machine operatives</v>
      </c>
      <c r="J81" s="11">
        <v>3.1157759940837231</v>
      </c>
      <c r="K81" s="11">
        <v>3.9456648650111097</v>
      </c>
      <c r="L81" s="11">
        <v>0.82988887092738639</v>
      </c>
      <c r="M81" s="11">
        <v>1.5442565300723003</v>
      </c>
      <c r="N81" s="11">
        <v>2.3741454009996867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0.73122992601865855</v>
      </c>
      <c r="C82" s="11">
        <v>1.7328736727199083</v>
      </c>
      <c r="D82" s="11">
        <f t="shared" si="50"/>
        <v>1.0016437467012498</v>
      </c>
      <c r="E82" s="11">
        <v>0.74681144939960886</v>
      </c>
      <c r="F82" s="11">
        <f t="shared" si="51"/>
        <v>1.7484551961008585</v>
      </c>
      <c r="G82" s="200">
        <f t="shared" si="52"/>
        <v>4.8034330265528169E-2</v>
      </c>
      <c r="I82" s="11" t="str">
        <f t="shared" si="58"/>
        <v>Elementary occupations</v>
      </c>
      <c r="J82" s="11">
        <v>6.4679590005246848</v>
      </c>
      <c r="K82" s="11">
        <v>7.2120912435015043</v>
      </c>
      <c r="L82" s="11">
        <v>0.74413224297681957</v>
      </c>
      <c r="M82" s="11">
        <v>3.2329453957239598</v>
      </c>
      <c r="N82" s="11">
        <v>3.9770776387007793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0.15600032476337278</v>
      </c>
      <c r="C83" s="11">
        <v>0.39290351706749682</v>
      </c>
      <c r="D83" s="11">
        <f t="shared" ref="D83:D84" si="61">C83-B83</f>
        <v>0.23690319230412404</v>
      </c>
      <c r="E83" s="11">
        <v>0.14856103243516913</v>
      </c>
      <c r="F83" s="11">
        <f t="shared" ref="F83:F84" si="62">SUM(D83:E83)</f>
        <v>0.3854642247392932</v>
      </c>
      <c r="G83" s="200">
        <f t="shared" si="52"/>
        <v>4.561054174649537E-2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9.2323097660564016E-3</v>
      </c>
      <c r="C84" s="11">
        <v>1.2730481081999917E-2</v>
      </c>
      <c r="D84" s="11">
        <f t="shared" si="61"/>
        <v>3.4981713159435157E-3</v>
      </c>
      <c r="E84" s="11">
        <v>4.7601162588015913E-3</v>
      </c>
      <c r="F84" s="11">
        <f t="shared" si="62"/>
        <v>8.258287574745107E-3</v>
      </c>
      <c r="G84" s="200">
        <f t="shared" si="52"/>
        <v>2.8108248395904534E-2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0.68992926264845766</v>
      </c>
      <c r="C85" s="11">
        <v>1.8248955298645471</v>
      </c>
      <c r="D85" s="11">
        <f t="shared" si="50"/>
        <v>1.1349662672160894</v>
      </c>
      <c r="E85" s="11">
        <v>0.57954236666667125</v>
      </c>
      <c r="F85" s="11">
        <f t="shared" si="51"/>
        <v>1.7145086338827606</v>
      </c>
      <c r="G85" s="200">
        <f t="shared" si="52"/>
        <v>4.148869997766913E-2</v>
      </c>
      <c r="I85" s="11" t="str">
        <f>I74</f>
        <v>Managers, directors and senior officials</v>
      </c>
      <c r="J85" s="11">
        <f t="array" ref="J85:J93">MMULT(aggregation!$B$13:$AA$21,B210:B235)</f>
        <v>5.1510900228715091</v>
      </c>
      <c r="K85" s="11">
        <f t="array" ref="K85:K93">MMULT(aggregation!$B$13:$AA$21,C210:C235)</f>
        <v>3.373663011816352</v>
      </c>
      <c r="L85" s="11">
        <f t="array" ref="L85:L93">MMULT(aggregation!$B$13:$AA$21,D210:D235)</f>
        <v>-1.7774270110551564</v>
      </c>
      <c r="M85" s="11">
        <f t="array" ref="M85:M93">MMULT(aggregation!$B$13:$AA$21,E210:E235)</f>
        <v>2.0810684139263143</v>
      </c>
      <c r="N85" s="11">
        <f t="array" ref="N85:N93">MMULT(aggregation!$B$13:$AA$21,F210:F235)</f>
        <v>0.30364140287115793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0.15404696106055249</v>
      </c>
      <c r="C86" s="11">
        <v>0.37497852399397646</v>
      </c>
      <c r="D86" s="11">
        <f t="shared" si="50"/>
        <v>0.22093156293342398</v>
      </c>
      <c r="E86" s="11">
        <v>0.12823967211778298</v>
      </c>
      <c r="F86" s="11">
        <f t="shared" si="51"/>
        <v>0.34917123505120695</v>
      </c>
      <c r="G86" s="200">
        <f t="shared" si="52"/>
        <v>4.1203961737413808E-2</v>
      </c>
      <c r="I86" s="11" t="str">
        <f>I75</f>
        <v>Professional occupations</v>
      </c>
      <c r="J86" s="11">
        <v>4.335718627554165</v>
      </c>
      <c r="K86" s="11">
        <v>3.1820152382431446</v>
      </c>
      <c r="L86" s="11">
        <v>-1.15370338931102</v>
      </c>
      <c r="M86" s="11">
        <v>1.5626181467219662</v>
      </c>
      <c r="N86" s="11">
        <v>0.40891475741094618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0.10184294046461577</v>
      </c>
      <c r="C87" s="11">
        <v>0.34221725135140912</v>
      </c>
      <c r="D87" s="11">
        <f t="shared" ref="D87:D88" si="63">C87-B87</f>
        <v>0.24037431088679334</v>
      </c>
      <c r="E87" s="11">
        <v>0.10814377702888631</v>
      </c>
      <c r="F87" s="11">
        <f t="shared" ref="F87:F88" si="64">SUM(D87:E87)</f>
        <v>0.34851808791567962</v>
      </c>
      <c r="G87" s="200">
        <f t="shared" si="52"/>
        <v>4.9423357624694964E-2</v>
      </c>
      <c r="I87" s="11" t="str">
        <f>I76</f>
        <v>Associate professional occupations</v>
      </c>
      <c r="J87" s="11">
        <v>4.423779941607628</v>
      </c>
      <c r="K87" s="11">
        <v>3.1490412822341907</v>
      </c>
      <c r="L87" s="11">
        <v>-1.2747386593734369</v>
      </c>
      <c r="M87" s="11">
        <v>1.6219990050384097</v>
      </c>
      <c r="N87" s="11">
        <v>0.34726034566497266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0.14763682019086027</v>
      </c>
      <c r="C88" s="11">
        <v>0.3762705428862162</v>
      </c>
      <c r="D88" s="11">
        <f t="shared" si="63"/>
        <v>0.22863372269535592</v>
      </c>
      <c r="E88" s="11">
        <v>0.15643697785361044</v>
      </c>
      <c r="F88" s="11">
        <f t="shared" si="64"/>
        <v>0.38507070054896636</v>
      </c>
      <c r="G88" s="200">
        <f t="shared" si="52"/>
        <v>4.9346587198050074E-2</v>
      </c>
      <c r="I88" s="11" t="str">
        <f>I77</f>
        <v>Administrative and secretarial occupations</v>
      </c>
      <c r="J88" s="11">
        <v>5.5823161486566546</v>
      </c>
      <c r="K88" s="11">
        <v>2.6565516447592703</v>
      </c>
      <c r="L88" s="11">
        <v>-2.9257645038973843</v>
      </c>
      <c r="M88" s="11">
        <v>1.8136636762618237</v>
      </c>
      <c r="N88" s="11">
        <v>-1.1121008276355604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8.3082837914018132E-2</v>
      </c>
      <c r="C89" s="11">
        <v>0.36503422199057611</v>
      </c>
      <c r="D89" s="11">
        <f t="shared" si="50"/>
        <v>0.28195138407655795</v>
      </c>
      <c r="E89" s="11">
        <v>0.11771846809938188</v>
      </c>
      <c r="F89" s="11">
        <f t="shared" si="51"/>
        <v>0.39966985217593987</v>
      </c>
      <c r="G89" s="200">
        <f t="shared" si="52"/>
        <v>6.0596885290939762E-2</v>
      </c>
      <c r="I89" s="11" t="str">
        <f t="shared" ref="I89:I93" si="65">I78</f>
        <v>Skilled trades occupations</v>
      </c>
      <c r="J89" s="11">
        <v>7.9192810765677715</v>
      </c>
      <c r="K89" s="11">
        <v>6.7158813202187551</v>
      </c>
      <c r="L89" s="11">
        <v>-1.2033997563490164</v>
      </c>
      <c r="M89" s="11">
        <v>3.2780065141089052</v>
      </c>
      <c r="N89" s="11">
        <v>2.0746067577598883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0.73097116672739104</v>
      </c>
      <c r="C90" s="11">
        <v>1.9389245848458025</v>
      </c>
      <c r="D90" s="11">
        <f t="shared" ref="D90" si="66">C90-B90</f>
        <v>1.2079534181184115</v>
      </c>
      <c r="E90" s="11">
        <v>0.74046176447397294</v>
      </c>
      <c r="F90" s="11">
        <f t="shared" ref="F90" si="67">SUM(D90:E90)</f>
        <v>1.9484151825923846</v>
      </c>
      <c r="G90" s="200">
        <f t="shared" ref="G90:G91" si="68">IF(B90&gt;0,(1+(E90/B90))^(1/($C$6-$B$6))-1,0)</f>
        <v>4.774600845689303E-2</v>
      </c>
      <c r="I90" s="11" t="str">
        <f t="shared" si="65"/>
        <v>Caring, leisure and other service occupations</v>
      </c>
      <c r="J90" s="11">
        <v>6.285846242641381</v>
      </c>
      <c r="K90" s="11">
        <v>4.2761321824331144</v>
      </c>
      <c r="L90" s="11">
        <v>-2.0097140602082675</v>
      </c>
      <c r="M90" s="11">
        <v>2.6522256196246157</v>
      </c>
      <c r="N90" s="11">
        <v>0.64251155941634797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27.638013122549189</v>
      </c>
      <c r="C91" s="11">
        <f t="shared" ref="C91:F91" si="69">SUM(C65:C90)</f>
        <v>54.658957350582547</v>
      </c>
      <c r="D91" s="11">
        <f t="shared" si="69"/>
        <v>27.020944228033343</v>
      </c>
      <c r="E91" s="11">
        <f t="shared" si="69"/>
        <v>20.922866040813862</v>
      </c>
      <c r="F91" s="11">
        <f t="shared" si="69"/>
        <v>47.943810268847223</v>
      </c>
      <c r="G91" s="200">
        <f t="shared" si="68"/>
        <v>3.8289944748507443E-2</v>
      </c>
      <c r="I91" s="11" t="str">
        <f t="shared" si="65"/>
        <v>Sales and customer service occupations</v>
      </c>
      <c r="J91" s="11">
        <v>6.42187376238914</v>
      </c>
      <c r="K91" s="11">
        <v>5.3285991626224511</v>
      </c>
      <c r="L91" s="11">
        <v>-1.0932745997666879</v>
      </c>
      <c r="M91" s="11">
        <v>2.8622722949852477</v>
      </c>
      <c r="N91" s="11">
        <v>1.7689976952185598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3.9250096799261431</v>
      </c>
      <c r="K92" s="11">
        <v>3.5146086504346017</v>
      </c>
      <c r="L92" s="11">
        <v>-0.41040102949154145</v>
      </c>
      <c r="M92" s="11">
        <v>1.8893348835428028</v>
      </c>
      <c r="N92" s="11">
        <v>1.4789338540512613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8.9928651974494116</v>
      </c>
      <c r="K93" s="11">
        <v>7.5376313851718617</v>
      </c>
      <c r="L93" s="11">
        <v>-1.4552338122775503</v>
      </c>
      <c r="M93" s="11">
        <v>4.1766333207898114</v>
      </c>
      <c r="N93" s="11">
        <v>2.7213995085122611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4.9283060303391846</v>
      </c>
      <c r="C94" s="11">
        <v>5.3763168664412522</v>
      </c>
      <c r="D94" s="11">
        <f>C94-B94</f>
        <v>0.4480108361020676</v>
      </c>
      <c r="E94" s="11">
        <v>2.9926447044144471</v>
      </c>
      <c r="F94" s="11">
        <f>SUM(D94:E94)</f>
        <v>3.4406555405165147</v>
      </c>
      <c r="G94" s="200">
        <f>IF(B94&gt;0,(1+(E94/B94))^(1/($C$6-$B$6))-1,0)</f>
        <v>3.2140080140470983E-2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2.6199018234311646</v>
      </c>
      <c r="C95" s="11">
        <v>4.1401217845999847</v>
      </c>
      <c r="D95" s="11">
        <f t="shared" ref="D95:D118" si="72">C95-B95</f>
        <v>1.5202199611688201</v>
      </c>
      <c r="E95" s="11">
        <v>2.3131559213463064</v>
      </c>
      <c r="F95" s="11">
        <f t="shared" ref="F95:F118" si="73">SUM(D95:E95)</f>
        <v>3.8333758825151265</v>
      </c>
      <c r="G95" s="200">
        <f t="shared" ref="G95:G120" si="74">IF(B95&gt;0,(1+(E95/B95))^(1/($C$6-$B$6))-1,0)</f>
        <v>4.3090713141347381E-2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4.0338268382249076</v>
      </c>
      <c r="C96" s="11">
        <v>5.3815922480772524</v>
      </c>
      <c r="D96" s="11">
        <f t="shared" si="72"/>
        <v>1.3477654098523448</v>
      </c>
      <c r="E96" s="11">
        <v>2.0717305607234522</v>
      </c>
      <c r="F96" s="11">
        <f t="shared" si="73"/>
        <v>3.419495970575797</v>
      </c>
      <c r="G96" s="200">
        <f t="shared" si="74"/>
        <v>2.8017571199390856E-2</v>
      </c>
      <c r="I96" s="11" t="str">
        <f>I85</f>
        <v>Managers, directors and senior officials</v>
      </c>
      <c r="J96" s="11">
        <f t="array" ref="J96:J104">MMULT(aggregation!$B$13:$AA$21,B239:B264)</f>
        <v>3.8051468076387178</v>
      </c>
      <c r="K96" s="11">
        <f t="array" ref="K96:K104">MMULT(aggregation!$B$13:$AA$21,C239:C264)</f>
        <v>2.8921415289386667</v>
      </c>
      <c r="L96" s="11">
        <f t="array" ref="L96:L104">MMULT(aggregation!$B$13:$AA$21,D239:D264)</f>
        <v>-0.91300527870005088</v>
      </c>
      <c r="M96" s="11">
        <f t="array" ref="M96:M104">MMULT(aggregation!$B$13:$AA$21,E239:E264)</f>
        <v>1.342448283720481</v>
      </c>
      <c r="N96" s="11">
        <f t="array" ref="N96:N104">MMULT(aggregation!$B$13:$AA$21,F239:F264)</f>
        <v>0.42944300502042998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4.4656865707023128</v>
      </c>
      <c r="C97" s="11">
        <v>4.8123491755663457</v>
      </c>
      <c r="D97" s="11">
        <f t="shared" si="72"/>
        <v>0.34666260486403289</v>
      </c>
      <c r="E97" s="11">
        <v>2.711687753466471</v>
      </c>
      <c r="F97" s="11">
        <f t="shared" si="73"/>
        <v>3.0583503583305038</v>
      </c>
      <c r="G97" s="200">
        <f t="shared" si="74"/>
        <v>3.2139718007311746E-2</v>
      </c>
      <c r="I97" s="11" t="str">
        <f>I86</f>
        <v>Professional occupations</v>
      </c>
      <c r="J97" s="11">
        <v>2.7255559319522566</v>
      </c>
      <c r="K97" s="11">
        <v>1.9539899463816728</v>
      </c>
      <c r="L97" s="11">
        <v>-0.77156598557058442</v>
      </c>
      <c r="M97" s="11">
        <v>0.80147503667238063</v>
      </c>
      <c r="N97" s="11">
        <v>2.9909051101796244E-2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3.3675347434872389</v>
      </c>
      <c r="C98" s="11">
        <v>2.1207236060374099</v>
      </c>
      <c r="D98" s="11">
        <f t="shared" ref="D98" si="75">C98-B98</f>
        <v>-1.246811137449829</v>
      </c>
      <c r="E98" s="11">
        <v>1.4024298323214546</v>
      </c>
      <c r="F98" s="11">
        <f t="shared" ref="F98" si="76">SUM(D98:E98)</f>
        <v>0.15561869487162561</v>
      </c>
      <c r="G98" s="200">
        <f t="shared" si="74"/>
        <v>2.3481989293692385E-2</v>
      </c>
      <c r="I98" s="11" t="str">
        <f>I87</f>
        <v>Associate professional occupations</v>
      </c>
      <c r="J98" s="11">
        <v>2.8306133746634634</v>
      </c>
      <c r="K98" s="11">
        <v>2.0375387186768168</v>
      </c>
      <c r="L98" s="11">
        <v>-0.79307465598664684</v>
      </c>
      <c r="M98" s="11">
        <v>0.78891251410345697</v>
      </c>
      <c r="N98" s="11">
        <v>-4.1621418831898072E-3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5.4535119185332119</v>
      </c>
      <c r="C99" s="11">
        <v>5.9042447339806738</v>
      </c>
      <c r="D99" s="11">
        <f t="shared" si="72"/>
        <v>0.45073281544746191</v>
      </c>
      <c r="E99" s="11">
        <v>3.020665671005077</v>
      </c>
      <c r="F99" s="11">
        <f t="shared" si="73"/>
        <v>3.4713984864525389</v>
      </c>
      <c r="G99" s="200">
        <f t="shared" si="74"/>
        <v>2.9820231626139337E-2</v>
      </c>
      <c r="I99" s="11" t="str">
        <f>I88</f>
        <v>Administrative and secretarial occupations</v>
      </c>
      <c r="J99" s="11">
        <v>3.499074662457434</v>
      </c>
      <c r="K99" s="11">
        <v>0.95290288692632696</v>
      </c>
      <c r="L99" s="11">
        <v>-2.5461717755311071</v>
      </c>
      <c r="M99" s="11">
        <v>0.71676879881142685</v>
      </c>
      <c r="N99" s="11">
        <v>-1.8294029767196802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1.0359599382203624</v>
      </c>
      <c r="C100" s="11">
        <v>1.1388318485452098</v>
      </c>
      <c r="D100" s="11">
        <f t="shared" si="72"/>
        <v>0.10287191032484744</v>
      </c>
      <c r="E100" s="11">
        <v>0.49389681273275843</v>
      </c>
      <c r="F100" s="11">
        <f t="shared" si="73"/>
        <v>0.59676872305760587</v>
      </c>
      <c r="G100" s="200">
        <f t="shared" si="74"/>
        <v>2.6330386163999631E-2</v>
      </c>
      <c r="I100" s="11" t="str">
        <f t="shared" ref="I100:I104" si="77">I89</f>
        <v>Skilled trades occupations</v>
      </c>
      <c r="J100" s="11">
        <v>4.9610321085503326</v>
      </c>
      <c r="K100" s="11">
        <v>4.2119460166995051</v>
      </c>
      <c r="L100" s="11">
        <v>-0.74908609185082764</v>
      </c>
      <c r="M100" s="11">
        <v>1.7186373689263017</v>
      </c>
      <c r="N100" s="11">
        <v>0.96955127707547417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1.5668636004139405</v>
      </c>
      <c r="C101" s="11">
        <v>3.4816924841226249</v>
      </c>
      <c r="D101" s="11">
        <f t="shared" si="72"/>
        <v>1.9148288837086844</v>
      </c>
      <c r="E101" s="11">
        <v>1.870641996845898</v>
      </c>
      <c r="F101" s="11">
        <f t="shared" si="73"/>
        <v>3.7854708805545823</v>
      </c>
      <c r="G101" s="200">
        <f t="shared" si="74"/>
        <v>5.3774006225423499E-2</v>
      </c>
      <c r="I101" s="11" t="str">
        <f t="shared" si="77"/>
        <v>Caring, leisure and other service occupations</v>
      </c>
      <c r="J101" s="11">
        <v>2.0005198636817436</v>
      </c>
      <c r="K101" s="11">
        <v>1.7733128728855905</v>
      </c>
      <c r="L101" s="11">
        <v>-0.22720699079615314</v>
      </c>
      <c r="M101" s="11">
        <v>0.65145281006947986</v>
      </c>
      <c r="N101" s="11">
        <v>0.42424581927332672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0.4181749148914608</v>
      </c>
      <c r="C102" s="11">
        <v>0.5002554583751091</v>
      </c>
      <c r="D102" s="11">
        <f t="shared" si="72"/>
        <v>8.2080543483648294E-2</v>
      </c>
      <c r="E102" s="11">
        <v>0.18307710907757144</v>
      </c>
      <c r="F102" s="11">
        <f t="shared" si="73"/>
        <v>0.2651576525612197</v>
      </c>
      <c r="G102" s="200">
        <f t="shared" si="74"/>
        <v>2.4503008998920217E-2</v>
      </c>
      <c r="I102" s="11" t="str">
        <f t="shared" si="77"/>
        <v>Sales and customer service occupations</v>
      </c>
      <c r="J102" s="11">
        <v>4.4124143866697638</v>
      </c>
      <c r="K102" s="11">
        <v>1.6772072633196813</v>
      </c>
      <c r="L102" s="11">
        <v>-2.7352071233500825</v>
      </c>
      <c r="M102" s="11">
        <v>1.0689706365661735</v>
      </c>
      <c r="N102" s="11">
        <v>-1.6662364867839092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1.9809532264370153</v>
      </c>
      <c r="C103" s="11">
        <v>2.2558828325200322</v>
      </c>
      <c r="D103" s="11">
        <f t="shared" ref="D103:D104" si="78">C103-B103</f>
        <v>0.27492960608301686</v>
      </c>
      <c r="E103" s="11">
        <v>1.0758942316864823</v>
      </c>
      <c r="F103" s="11">
        <f t="shared" ref="F103:F104" si="79">SUM(D103:E103)</f>
        <v>1.3508238377694992</v>
      </c>
      <c r="G103" s="200">
        <f t="shared" si="74"/>
        <v>2.9342654585150951E-2</v>
      </c>
      <c r="I103" s="11" t="str">
        <f t="shared" si="77"/>
        <v>Process, plant and machine operatives</v>
      </c>
      <c r="J103" s="11">
        <v>3.2017406567986311</v>
      </c>
      <c r="K103" s="11">
        <v>1.8821864484231161</v>
      </c>
      <c r="L103" s="11">
        <v>-1.319554208375515</v>
      </c>
      <c r="M103" s="11">
        <v>0.99544574554304677</v>
      </c>
      <c r="N103" s="11">
        <v>-0.32410846283246825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3.6058095554958176</v>
      </c>
      <c r="C104" s="11">
        <v>4.1731564764123723</v>
      </c>
      <c r="D104" s="11">
        <f t="shared" si="78"/>
        <v>0.5673469209165547</v>
      </c>
      <c r="E104" s="11">
        <v>2.0896885197926616</v>
      </c>
      <c r="F104" s="11">
        <f t="shared" si="79"/>
        <v>2.6570354407092163</v>
      </c>
      <c r="G104" s="200">
        <f t="shared" si="74"/>
        <v>3.0944441989036564E-2</v>
      </c>
      <c r="I104" s="11" t="str">
        <f t="shared" si="77"/>
        <v>Elementary occupations</v>
      </c>
      <c r="J104" s="11">
        <v>7.7882348112506739</v>
      </c>
      <c r="K104" s="11">
        <v>5.8609304346406601</v>
      </c>
      <c r="L104" s="11">
        <v>-1.9273043766100133</v>
      </c>
      <c r="M104" s="11">
        <v>2.6132760074696133</v>
      </c>
      <c r="N104" s="11">
        <v>0.68597163085959978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3.870379182756063</v>
      </c>
      <c r="C105" s="11">
        <v>5.9040566536889916</v>
      </c>
      <c r="D105" s="11">
        <f t="shared" si="72"/>
        <v>2.0336774709329286</v>
      </c>
      <c r="E105" s="11">
        <v>2.9512365610760742</v>
      </c>
      <c r="F105" s="11">
        <f t="shared" si="73"/>
        <v>4.9849140320090033</v>
      </c>
      <c r="G105" s="200">
        <f t="shared" si="74"/>
        <v>3.8505774705292151E-2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0.73118000002441341</v>
      </c>
      <c r="C106" s="11">
        <v>1.7655482211586386</v>
      </c>
      <c r="D106" s="11">
        <f t="shared" si="72"/>
        <v>1.0343682211342253</v>
      </c>
      <c r="E106" s="11">
        <v>0.75268724753730731</v>
      </c>
      <c r="F106" s="11">
        <f t="shared" si="73"/>
        <v>1.7870554686715328</v>
      </c>
      <c r="G106" s="200">
        <f t="shared" si="74"/>
        <v>4.8313993448769965E-2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0.67358370564072179</v>
      </c>
      <c r="C107" s="11">
        <v>1.1253751506134357</v>
      </c>
      <c r="D107" s="11">
        <f t="shared" si="72"/>
        <v>0.45179144497271395</v>
      </c>
      <c r="E107" s="11">
        <v>0.59889044269359615</v>
      </c>
      <c r="F107" s="11">
        <f t="shared" si="73"/>
        <v>1.0506818876663102</v>
      </c>
      <c r="G107" s="200">
        <f t="shared" si="74"/>
        <v>4.3319103868602937E-2</v>
      </c>
      <c r="I107" s="11" t="str">
        <f>I96</f>
        <v>Managers, directors and senior officials</v>
      </c>
      <c r="J107" s="11">
        <f t="array" ref="J107:J115">MMULT(aggregation!$B$13:$AA$21,B268:B293)</f>
        <v>0.74719707396822388</v>
      </c>
      <c r="K107" s="11">
        <f t="array" ref="K107:K115">MMULT(aggregation!$B$13:$AA$21,C268:C293)</f>
        <v>0.57586663924191361</v>
      </c>
      <c r="L107" s="11">
        <f t="array" ref="L107:L115">MMULT(aggregation!$B$13:$AA$21,D268:D293)</f>
        <v>-0.17133043472631015</v>
      </c>
      <c r="M107" s="11">
        <f t="array" ref="M107:M115">MMULT(aggregation!$B$13:$AA$21,E268:E293)</f>
        <v>0.2270209733509993</v>
      </c>
      <c r="N107" s="11">
        <f t="array" ref="N107:N115">MMULT(aggregation!$B$13:$AA$21,F268:F293)</f>
        <v>5.5690538624689145E-2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0.42197379324784773</v>
      </c>
      <c r="C108" s="11">
        <v>0.71088992159439335</v>
      </c>
      <c r="D108" s="11">
        <f t="shared" si="72"/>
        <v>0.28891612834654562</v>
      </c>
      <c r="E108" s="11">
        <v>0.30339232712001618</v>
      </c>
      <c r="F108" s="11">
        <f t="shared" si="73"/>
        <v>0.59230845546656186</v>
      </c>
      <c r="G108" s="200">
        <f t="shared" si="74"/>
        <v>3.6775643155785964E-2</v>
      </c>
      <c r="I108" s="11" t="str">
        <f>I97</f>
        <v>Professional occupations</v>
      </c>
      <c r="J108" s="11">
        <v>0.50748875286261186</v>
      </c>
      <c r="K108" s="11">
        <v>0.46775958070497536</v>
      </c>
      <c r="L108" s="11">
        <v>-3.9729172157636425E-2</v>
      </c>
      <c r="M108" s="11">
        <v>0.17617826914988699</v>
      </c>
      <c r="N108" s="11">
        <v>0.13644909699225055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0.29842267888078522</v>
      </c>
      <c r="C109" s="11">
        <v>0.45631856669349824</v>
      </c>
      <c r="D109" s="11">
        <f t="shared" ref="D109" si="80">C109-B109</f>
        <v>0.15789588781271302</v>
      </c>
      <c r="E109" s="11">
        <v>0.21203280423823812</v>
      </c>
      <c r="F109" s="11">
        <f t="shared" ref="F109" si="81">SUM(D109:E109)</f>
        <v>0.36992869205095114</v>
      </c>
      <c r="G109" s="200">
        <f t="shared" si="74"/>
        <v>3.6434203053166136E-2</v>
      </c>
      <c r="I109" s="11" t="str">
        <f>I98</f>
        <v>Associate professional occupations</v>
      </c>
      <c r="J109" s="11">
        <v>0.54677995738332297</v>
      </c>
      <c r="K109" s="11">
        <v>0.43679363195715082</v>
      </c>
      <c r="L109" s="11">
        <v>-0.1099863254261722</v>
      </c>
      <c r="M109" s="11">
        <v>0.16062221231519824</v>
      </c>
      <c r="N109" s="11">
        <v>5.0635886889026024E-2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0.4740905438786252</v>
      </c>
      <c r="C110" s="11">
        <v>0.84393049707194268</v>
      </c>
      <c r="D110" s="11">
        <f t="shared" si="72"/>
        <v>0.36983995319331747</v>
      </c>
      <c r="E110" s="11">
        <v>0.39652313572243469</v>
      </c>
      <c r="F110" s="11">
        <f t="shared" si="73"/>
        <v>0.76636308891575222</v>
      </c>
      <c r="G110" s="200">
        <f t="shared" si="74"/>
        <v>4.1352137754929963E-2</v>
      </c>
      <c r="I110" s="11" t="str">
        <f>I99</f>
        <v>Administrative and secretarial occupations</v>
      </c>
      <c r="J110" s="11">
        <v>0.59914347721881445</v>
      </c>
      <c r="K110" s="11">
        <v>0.15799244632167625</v>
      </c>
      <c r="L110" s="11">
        <v>-0.44115103089713825</v>
      </c>
      <c r="M110" s="11">
        <v>0.11717126467930036</v>
      </c>
      <c r="N110" s="11">
        <v>-0.32397976621783792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2.3103104725403569</v>
      </c>
      <c r="C111" s="11">
        <v>3.2840901308161454</v>
      </c>
      <c r="D111" s="11">
        <f>C111-B111</f>
        <v>0.9737796582757885</v>
      </c>
      <c r="E111" s="11">
        <v>1.9538596293650412</v>
      </c>
      <c r="F111" s="11">
        <f>SUM(D111:E111)</f>
        <v>2.9276392876408295</v>
      </c>
      <c r="G111" s="200">
        <f t="shared" si="74"/>
        <v>4.1703871611036059E-2</v>
      </c>
      <c r="I111" s="11" t="str">
        <f t="shared" ref="I111:I115" si="82">I100</f>
        <v>Skilled trades occupations</v>
      </c>
      <c r="J111" s="11">
        <v>2.2816565933947039</v>
      </c>
      <c r="K111" s="11">
        <v>0.56172742102309636</v>
      </c>
      <c r="L111" s="11">
        <v>-1.7199291723716077</v>
      </c>
      <c r="M111" s="11">
        <v>0.41135432390252574</v>
      </c>
      <c r="N111" s="11">
        <v>-1.3085748484690818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0.59028318053535933</v>
      </c>
      <c r="C112" s="11">
        <v>1.0822724131126884</v>
      </c>
      <c r="D112" s="11">
        <f t="shared" ref="D112:D113" si="83">C112-B112</f>
        <v>0.49198923257732907</v>
      </c>
      <c r="E112" s="11">
        <v>0.54612614948083094</v>
      </c>
      <c r="F112" s="11">
        <f t="shared" ref="F112:F113" si="84">SUM(D112:E112)</f>
        <v>1.0381153820581601</v>
      </c>
      <c r="G112" s="200">
        <f t="shared" si="74"/>
        <v>4.4635929010580444E-2</v>
      </c>
      <c r="I112" s="11" t="str">
        <f t="shared" si="82"/>
        <v>Caring, leisure and other service occupations</v>
      </c>
      <c r="J112" s="11">
        <v>0.43723852803781771</v>
      </c>
      <c r="K112" s="11">
        <v>0.2847289063096049</v>
      </c>
      <c r="L112" s="11">
        <v>-0.15250962172821284</v>
      </c>
      <c r="M112" s="11">
        <v>0.11076581058396452</v>
      </c>
      <c r="N112" s="11">
        <v>-4.1743811144248313E-2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3.3024582624412664E-2</v>
      </c>
      <c r="C113" s="11">
        <v>3.6402895212984919E-2</v>
      </c>
      <c r="D113" s="11">
        <f t="shared" si="83"/>
        <v>3.3783125885722548E-3</v>
      </c>
      <c r="E113" s="11">
        <v>2.1273845787342954E-2</v>
      </c>
      <c r="F113" s="11">
        <f t="shared" si="84"/>
        <v>2.4652158375915209E-2</v>
      </c>
      <c r="G113" s="200">
        <f t="shared" si="74"/>
        <v>3.3705105993429685E-2</v>
      </c>
      <c r="I113" s="11" t="str">
        <f t="shared" si="82"/>
        <v>Sales and customer service occupations</v>
      </c>
      <c r="J113" s="11">
        <v>1.2561824071416143</v>
      </c>
      <c r="K113" s="11">
        <v>0.64886860058036999</v>
      </c>
      <c r="L113" s="11">
        <v>-0.60731380656124434</v>
      </c>
      <c r="M113" s="11">
        <v>0.25160191043014296</v>
      </c>
      <c r="N113" s="11">
        <v>-0.35571189613110132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2.5250267165404452</v>
      </c>
      <c r="C114" s="11">
        <v>3.9425372624301911</v>
      </c>
      <c r="D114" s="11">
        <f t="shared" si="72"/>
        <v>1.4175105458897459</v>
      </c>
      <c r="E114" s="11">
        <v>1.8986111894565334</v>
      </c>
      <c r="F114" s="11">
        <f t="shared" si="73"/>
        <v>3.3161217353462793</v>
      </c>
      <c r="G114" s="200">
        <f t="shared" si="74"/>
        <v>3.8088164446114181E-2</v>
      </c>
      <c r="I114" s="11" t="str">
        <f t="shared" si="82"/>
        <v>Process, plant and machine operatives</v>
      </c>
      <c r="J114" s="11">
        <v>1.3595820338855302</v>
      </c>
      <c r="K114" s="11">
        <v>0.63147634317428436</v>
      </c>
      <c r="L114" s="11">
        <v>-0.72810569071124587</v>
      </c>
      <c r="M114" s="11">
        <v>0.32900540610181478</v>
      </c>
      <c r="N114" s="11">
        <v>-0.39910028460943109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0.76850897251341233</v>
      </c>
      <c r="C115" s="11">
        <v>1.436668226566445</v>
      </c>
      <c r="D115" s="11">
        <f t="shared" si="72"/>
        <v>0.66815925405303267</v>
      </c>
      <c r="E115" s="11">
        <v>0.5898267205304798</v>
      </c>
      <c r="F115" s="11">
        <f t="shared" si="73"/>
        <v>1.2579859745835125</v>
      </c>
      <c r="G115" s="200">
        <f t="shared" si="74"/>
        <v>3.8700987954547239E-2</v>
      </c>
      <c r="I115" s="11" t="str">
        <f t="shared" si="82"/>
        <v>Elementary occupations</v>
      </c>
      <c r="J115" s="11">
        <v>2.6161431904452863</v>
      </c>
      <c r="K115" s="11">
        <v>2.398244171120437</v>
      </c>
      <c r="L115" s="11">
        <v>-0.21789901932484923</v>
      </c>
      <c r="M115" s="11">
        <v>0.72854016055262738</v>
      </c>
      <c r="N115" s="11">
        <v>0.51064114122777804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0.22576277158525887</v>
      </c>
      <c r="C116" s="11">
        <v>0.65882292884331117</v>
      </c>
      <c r="D116" s="11">
        <f t="shared" ref="D116:D117" si="85">C116-B116</f>
        <v>0.4330601572580523</v>
      </c>
      <c r="E116" s="11">
        <v>0.24000187083146685</v>
      </c>
      <c r="F116" s="11">
        <f t="shared" ref="F116:F117" si="86">SUM(D116:E116)</f>
        <v>0.6730620280895192</v>
      </c>
      <c r="G116" s="200">
        <f t="shared" si="74"/>
        <v>4.9464162177629056E-2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0.39739357634269157</v>
      </c>
      <c r="C117" s="11">
        <v>0.83513084132113824</v>
      </c>
      <c r="D117" s="11">
        <f t="shared" si="85"/>
        <v>0.43773726497844667</v>
      </c>
      <c r="E117" s="11">
        <v>0.41548492236379658</v>
      </c>
      <c r="F117" s="11">
        <f t="shared" si="86"/>
        <v>0.8532221873422432</v>
      </c>
      <c r="G117" s="200">
        <f t="shared" si="74"/>
        <v>4.8866753525154794E-2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0.22890484071196321</v>
      </c>
      <c r="C118" s="11">
        <v>0.93688055462454745</v>
      </c>
      <c r="D118" s="11">
        <f t="shared" si="72"/>
        <v>0.70797571391258418</v>
      </c>
      <c r="E118" s="11">
        <v>0.47361319905846666</v>
      </c>
      <c r="F118" s="11">
        <f t="shared" si="73"/>
        <v>1.1815889129710508</v>
      </c>
      <c r="G118" s="200">
        <f t="shared" si="74"/>
        <v>7.7622954137885003E-2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2.4671166597618392</v>
      </c>
      <c r="C119" s="11">
        <v>3.7050261128297794</v>
      </c>
      <c r="D119" s="11">
        <f t="shared" ref="D119" si="87">C119-B119</f>
        <v>1.2379094530679402</v>
      </c>
      <c r="E119" s="11">
        <v>2.0384890521872556</v>
      </c>
      <c r="F119" s="11">
        <f t="shared" ref="F119" si="88">SUM(D119:E119)</f>
        <v>3.2763985052551958</v>
      </c>
      <c r="G119" s="200">
        <f t="shared" si="74"/>
        <v>4.0968448896288034E-2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49.492490837760819</v>
      </c>
      <c r="C120" s="11">
        <f t="shared" ref="C120:F120" si="89">SUM(C94:C119)</f>
        <v>66.009117891256409</v>
      </c>
      <c r="D120" s="11">
        <f t="shared" si="89"/>
        <v>16.516627053495583</v>
      </c>
      <c r="E120" s="11">
        <f t="shared" si="89"/>
        <v>33.61756221086145</v>
      </c>
      <c r="F120" s="11">
        <f t="shared" si="89"/>
        <v>50.13418926435704</v>
      </c>
      <c r="G120" s="200">
        <f t="shared" si="74"/>
        <v>3.5160320893782071E-2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1.0280454950512676</v>
      </c>
      <c r="C123" s="11">
        <v>1.0130640965113824</v>
      </c>
      <c r="D123" s="11">
        <f>C123-B123</f>
        <v>-1.4981398539885227E-2</v>
      </c>
      <c r="E123" s="11">
        <v>0.53078220448970459</v>
      </c>
      <c r="F123" s="11">
        <f>SUM(D123:E123)</f>
        <v>0.51580080594981936</v>
      </c>
      <c r="G123" s="200">
        <f>IF(B123&gt;0,(1+(E123/B123))^(1/($C$6-$B$6))-1,0)</f>
        <v>2.8140306674129922E-2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0.83802440529205335</v>
      </c>
      <c r="C124" s="11">
        <v>1.1850637402851512</v>
      </c>
      <c r="D124" s="11">
        <f t="shared" ref="D124:D139" si="92">C124-B124</f>
        <v>0.3470393349930978</v>
      </c>
      <c r="E124" s="11">
        <v>0.645807543473503</v>
      </c>
      <c r="F124" s="11">
        <f t="shared" ref="F124:F131" si="93">SUM(D124:E124)</f>
        <v>0.9928468784666008</v>
      </c>
      <c r="G124" s="200">
        <f t="shared" ref="G124:G147" si="94">IF(B124&gt;0,(1+(E124/B124))^(1/($C$6-$B$6))-1,0)</f>
        <v>3.882374999772642E-2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0.45920725375421523</v>
      </c>
      <c r="C125" s="11">
        <v>0.63636674957225903</v>
      </c>
      <c r="D125" s="11">
        <f t="shared" si="92"/>
        <v>0.1771594958180438</v>
      </c>
      <c r="E125" s="11">
        <v>0.23298602016771347</v>
      </c>
      <c r="F125" s="11">
        <f t="shared" si="93"/>
        <v>0.41014551598575727</v>
      </c>
      <c r="G125" s="200">
        <f t="shared" si="94"/>
        <v>2.7735225917307593E-2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1.4440949913897925</v>
      </c>
      <c r="C126" s="11">
        <v>0.31898483395891025</v>
      </c>
      <c r="D126" s="11">
        <f t="shared" si="92"/>
        <v>-1.1251101574308822</v>
      </c>
      <c r="E126" s="11">
        <v>0.26680806522556838</v>
      </c>
      <c r="F126" s="11">
        <f t="shared" si="93"/>
        <v>-0.85830209220531373</v>
      </c>
      <c r="G126" s="200">
        <f t="shared" si="94"/>
        <v>1.1366682849957233E-2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0.30846164303140733</v>
      </c>
      <c r="C127" s="11">
        <v>0.20291011426100994</v>
      </c>
      <c r="D127" s="11">
        <f t="shared" si="92"/>
        <v>-0.10555152877039739</v>
      </c>
      <c r="E127" s="11">
        <v>7.1962847313029668E-2</v>
      </c>
      <c r="F127" s="11">
        <f t="shared" si="93"/>
        <v>-3.3588681457367722E-2</v>
      </c>
      <c r="G127" s="200">
        <f>IF(B127&gt;0,(1+(E127/B127))^(1/($C$6-$B$6))-1,0)</f>
        <v>1.407751513216704E-2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0.57230025933017969</v>
      </c>
      <c r="C128" s="11">
        <v>0.54160469457359228</v>
      </c>
      <c r="D128" s="11">
        <f t="shared" si="92"/>
        <v>-3.0695564756587412E-2</v>
      </c>
      <c r="E128" s="11">
        <v>0.20831528373494379</v>
      </c>
      <c r="F128" s="11">
        <f t="shared" si="93"/>
        <v>0.17761971897835638</v>
      </c>
      <c r="G128" s="200">
        <f t="shared" si="94"/>
        <v>2.0910216932059411E-2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0.20443978771349008</v>
      </c>
      <c r="C129" s="11">
        <v>0.28080734021488574</v>
      </c>
      <c r="D129" s="11">
        <f t="shared" si="92"/>
        <v>7.6367552501395652E-2</v>
      </c>
      <c r="E129" s="11">
        <v>0.11507466361573716</v>
      </c>
      <c r="F129" s="11">
        <f t="shared" si="93"/>
        <v>0.1914422161171328</v>
      </c>
      <c r="G129" s="200">
        <f t="shared" si="94"/>
        <v>3.0216114934267235E-2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0.78742505482760672</v>
      </c>
      <c r="C130" s="11">
        <v>0.59400248247636045</v>
      </c>
      <c r="D130" s="11">
        <f t="shared" si="92"/>
        <v>-0.19342257235124627</v>
      </c>
      <c r="E130" s="11">
        <v>0.36220843262076435</v>
      </c>
      <c r="F130" s="11">
        <f t="shared" si="93"/>
        <v>0.16878586026951808</v>
      </c>
      <c r="G130" s="200">
        <f t="shared" si="94"/>
        <v>2.5549620930002348E-2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0.11156092840771274</v>
      </c>
      <c r="C131" s="11">
        <v>0.14650873743526657</v>
      </c>
      <c r="D131" s="11">
        <f t="shared" si="92"/>
        <v>3.4947809027553831E-2</v>
      </c>
      <c r="E131" s="11">
        <v>4.5751612795444395E-2</v>
      </c>
      <c r="F131" s="11">
        <f t="shared" si="93"/>
        <v>8.0699421822998219E-2</v>
      </c>
      <c r="G131" s="200">
        <f t="shared" si="94"/>
        <v>2.3175380794777656E-2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0.26474489266986312</v>
      </c>
      <c r="C132" s="11">
        <v>0.3382269763115659</v>
      </c>
      <c r="D132" s="11">
        <f t="shared" si="92"/>
        <v>7.3482083641702778E-2</v>
      </c>
      <c r="E132" s="11">
        <v>0.14674894478797992</v>
      </c>
      <c r="F132" s="11">
        <f t="shared" ref="F132:F133" si="95">SUM(D132:E132)</f>
        <v>0.2202310284296827</v>
      </c>
      <c r="G132" s="200">
        <f t="shared" si="94"/>
        <v>2.9838324486897383E-2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1.0497861007303522</v>
      </c>
      <c r="C133" s="11">
        <v>1.2590862772927707</v>
      </c>
      <c r="D133" s="11">
        <f t="shared" si="92"/>
        <v>0.20930017656241851</v>
      </c>
      <c r="E133" s="11">
        <v>0.57530505348006145</v>
      </c>
      <c r="F133" s="11">
        <f t="shared" si="95"/>
        <v>0.78460523004247995</v>
      </c>
      <c r="G133" s="200">
        <f t="shared" si="94"/>
        <v>2.9560314474797345E-2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1.5329714473395877</v>
      </c>
      <c r="C134" s="11">
        <v>2.1413559484493216</v>
      </c>
      <c r="D134" s="11">
        <f t="shared" si="92"/>
        <v>0.60838450110973397</v>
      </c>
      <c r="E134" s="11">
        <v>1.1454912539499238</v>
      </c>
      <c r="F134" s="11">
        <f t="shared" ref="F134:F137" si="96">SUM(D134:E134)</f>
        <v>1.7538757550596578</v>
      </c>
      <c r="G134" s="200">
        <f t="shared" si="94"/>
        <v>3.7903004504475257E-2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0.32595420724269686</v>
      </c>
      <c r="C135" s="11">
        <v>0.40253630506486771</v>
      </c>
      <c r="D135" s="11">
        <f t="shared" si="92"/>
        <v>7.6582097822170847E-2</v>
      </c>
      <c r="E135" s="11">
        <v>0.25331083407715282</v>
      </c>
      <c r="F135" s="11">
        <f t="shared" si="96"/>
        <v>0.32989293189932367</v>
      </c>
      <c r="G135" s="200">
        <f t="shared" si="94"/>
        <v>3.907775787284673E-2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0.2882029110981259</v>
      </c>
      <c r="C136" s="11">
        <v>0.44661134112743484</v>
      </c>
      <c r="D136" s="11">
        <f t="shared" si="92"/>
        <v>0.15840843002930893</v>
      </c>
      <c r="E136" s="11">
        <v>0.258260906280528</v>
      </c>
      <c r="F136" s="11">
        <f t="shared" si="96"/>
        <v>0.41666933630983694</v>
      </c>
      <c r="G136" s="200">
        <f t="shared" si="94"/>
        <v>4.3576289596051865E-2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0.17523341097382031</v>
      </c>
      <c r="C137" s="11">
        <v>0.27897744107645611</v>
      </c>
      <c r="D137" s="11">
        <f t="shared" si="92"/>
        <v>0.1037440301026358</v>
      </c>
      <c r="E137" s="11">
        <v>0.10959109318744507</v>
      </c>
      <c r="F137" s="11">
        <f t="shared" si="96"/>
        <v>0.21333512329008086</v>
      </c>
      <c r="G137" s="200">
        <f t="shared" si="94"/>
        <v>3.2913679339298785E-2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0.20598797715035633</v>
      </c>
      <c r="C138" s="11">
        <v>0.3412453647130651</v>
      </c>
      <c r="D138" s="11">
        <f t="shared" si="92"/>
        <v>0.13525738756270878</v>
      </c>
      <c r="E138" s="11">
        <v>0.16800684383224718</v>
      </c>
      <c r="F138" s="11">
        <f t="shared" ref="F138" si="97">SUM(D138:E138)</f>
        <v>0.30326423139495595</v>
      </c>
      <c r="G138" s="200">
        <f t="shared" si="94"/>
        <v>4.0562684602460486E-2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0.25931838138115526</v>
      </c>
      <c r="C139" s="11">
        <v>0.44904766892857623</v>
      </c>
      <c r="D139" s="11">
        <f t="shared" si="92"/>
        <v>0.18972928754742097</v>
      </c>
      <c r="E139" s="11">
        <v>0.2227746873612626</v>
      </c>
      <c r="F139" s="11">
        <f t="shared" ref="F139" si="98">SUM(D139:E139)</f>
        <v>0.41250397490868357</v>
      </c>
      <c r="G139" s="200">
        <f t="shared" si="94"/>
        <v>4.2205047955753638E-2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1.8738783421445</v>
      </c>
      <c r="C140" s="11">
        <v>1.9703153961721958</v>
      </c>
      <c r="D140" s="11">
        <f>C140-B140</f>
        <v>9.6437054027695757E-2</v>
      </c>
      <c r="E140" s="11">
        <v>1.1741468824383721</v>
      </c>
      <c r="F140" s="11">
        <f>SUM(D140:E140)</f>
        <v>1.2705839364660678</v>
      </c>
      <c r="G140" s="200">
        <f t="shared" si="94"/>
        <v>3.2963900628629306E-2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0.41694549504262102</v>
      </c>
      <c r="C141" s="11">
        <v>0.73444590180417413</v>
      </c>
      <c r="D141" s="11">
        <f t="shared" ref="D141:D147" si="99">C141-B141</f>
        <v>0.31750040676155311</v>
      </c>
      <c r="E141" s="11">
        <v>0.37287044181233031</v>
      </c>
      <c r="F141" s="11">
        <f t="shared" ref="F141:F142" si="100">SUM(D141:E141)</f>
        <v>0.69037084857388342</v>
      </c>
      <c r="G141" s="200">
        <f t="shared" si="94"/>
        <v>4.3509579933341813E-2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1.1902409015153801E-2</v>
      </c>
      <c r="C142" s="11">
        <v>9.0366424209019913E-3</v>
      </c>
      <c r="D142" s="11">
        <f t="shared" si="99"/>
        <v>-2.8657665942518097E-3</v>
      </c>
      <c r="E142" s="11">
        <v>5.1459699114033202E-3</v>
      </c>
      <c r="F142" s="11">
        <f t="shared" si="100"/>
        <v>2.2802033171515105E-3</v>
      </c>
      <c r="G142" s="200">
        <f t="shared" si="94"/>
        <v>2.4243495489453259E-2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0.9131377391562866</v>
      </c>
      <c r="C143" s="11">
        <v>1.3915538845794224</v>
      </c>
      <c r="D143" s="11">
        <f t="shared" si="99"/>
        <v>0.47841614542313582</v>
      </c>
      <c r="E143" s="11">
        <v>0.68388973670475506</v>
      </c>
      <c r="F143" s="11">
        <f t="shared" ref="F143:F144" si="101">SUM(D143:E143)</f>
        <v>1.1623058821278909</v>
      </c>
      <c r="G143" s="200">
        <f t="shared" si="94"/>
        <v>3.7970649097420761E-2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0.21591594444991419</v>
      </c>
      <c r="C144" s="11">
        <v>0.33850324380438324</v>
      </c>
      <c r="D144" s="11">
        <f t="shared" si="99"/>
        <v>0.12258729935446905</v>
      </c>
      <c r="E144" s="11">
        <v>0.16252074146044504</v>
      </c>
      <c r="F144" s="11">
        <f t="shared" si="101"/>
        <v>0.28510804081491409</v>
      </c>
      <c r="G144" s="200">
        <f t="shared" si="94"/>
        <v>3.8119226372808512E-2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0.10384113213651873</v>
      </c>
      <c r="C145" s="11">
        <v>0.31412962316044823</v>
      </c>
      <c r="D145" s="11">
        <f t="shared" si="99"/>
        <v>0.21028849102392949</v>
      </c>
      <c r="E145" s="11">
        <v>0.10400015938465834</v>
      </c>
      <c r="F145" s="11">
        <f t="shared" ref="F145:F146" si="102">SUM(D145:E145)</f>
        <v>0.31428865040858783</v>
      </c>
      <c r="G145" s="200">
        <f t="shared" si="94"/>
        <v>4.7347566260065754E-2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0.16859592704914506</v>
      </c>
      <c r="C146" s="11">
        <v>0.29581618630115825</v>
      </c>
      <c r="D146" s="11">
        <f t="shared" si="99"/>
        <v>0.12722025925201319</v>
      </c>
      <c r="E146" s="11">
        <v>0.16274917745386863</v>
      </c>
      <c r="F146" s="11">
        <f t="shared" si="102"/>
        <v>0.28996943670588182</v>
      </c>
      <c r="G146" s="200">
        <f t="shared" si="94"/>
        <v>4.6073576246307368E-2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0.13982948304917261</v>
      </c>
      <c r="C147" s="11">
        <v>0.55190335248104561</v>
      </c>
      <c r="D147" s="11">
        <f t="shared" si="99"/>
        <v>0.41207386943187296</v>
      </c>
      <c r="E147" s="11">
        <v>0.2679246697608117</v>
      </c>
      <c r="F147" s="11">
        <f t="shared" ref="F147" si="103">SUM(D147:E147)</f>
        <v>0.6799985391926846</v>
      </c>
      <c r="G147" s="200">
        <f t="shared" si="94"/>
        <v>7.3956380933898336E-2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1.1249502510661509</v>
      </c>
      <c r="C148" s="11">
        <v>1.7846906869841672</v>
      </c>
      <c r="D148" s="11">
        <f t="shared" ref="D148" si="104">C148-B148</f>
        <v>0.65974043591801634</v>
      </c>
      <c r="E148" s="11">
        <v>0.89702336522970494</v>
      </c>
      <c r="F148" s="11">
        <f t="shared" ref="F148" si="105">SUM(D148:E148)</f>
        <v>1.5567638011477212</v>
      </c>
      <c r="G148" s="200">
        <f t="shared" ref="G148:G149" si="106">IF(B148&gt;0,(1+(E148/B148))^(1/($C$6-$B$6))-1,0)</f>
        <v>3.9863045281645082E-2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14.824755870493144</v>
      </c>
      <c r="C149" s="11">
        <f t="shared" ref="C149:F149" si="107">SUM(C123:C148)</f>
        <v>17.966795029960775</v>
      </c>
      <c r="D149" s="11">
        <f t="shared" si="107"/>
        <v>3.1420391594676271</v>
      </c>
      <c r="E149" s="11">
        <f t="shared" si="107"/>
        <v>9.1894574345493591</v>
      </c>
      <c r="F149" s="11">
        <f t="shared" si="107"/>
        <v>12.331496594016985</v>
      </c>
      <c r="G149" s="200">
        <f t="shared" si="106"/>
        <v>3.2679099970480685E-2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1.4006883056766746</v>
      </c>
      <c r="C152" s="11">
        <v>1.3933802727529505</v>
      </c>
      <c r="D152" s="11">
        <f>C152-B152</f>
        <v>-7.3080329237240615E-3</v>
      </c>
      <c r="E152" s="11">
        <v>0.74110476489441579</v>
      </c>
      <c r="F152" s="11">
        <f>SUM(D152:E152)</f>
        <v>0.73379673197069173</v>
      </c>
      <c r="G152" s="200">
        <f>IF(B152&gt;0,(1+(E152/B152))^(1/($C$6-$B$6))-1,0)</f>
        <v>2.8716566428794277E-2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0.78934823314299685</v>
      </c>
      <c r="C153" s="11">
        <v>0.99839282179866895</v>
      </c>
      <c r="D153" s="11">
        <f t="shared" ref="D153:D168" si="110">C153-B153</f>
        <v>0.2090445886556721</v>
      </c>
      <c r="E153" s="11">
        <v>0.5824033647405662</v>
      </c>
      <c r="F153" s="11">
        <f t="shared" ref="F153:F160" si="111">SUM(D153:E153)</f>
        <v>0.7914479533962383</v>
      </c>
      <c r="G153" s="200">
        <f t="shared" ref="G153:G155" si="112">IF(B153&gt;0,(1+(E153/B153))^(1/($C$6-$B$6))-1,0)</f>
        <v>3.7529504176524231E-2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1.1080592535505762</v>
      </c>
      <c r="C154" s="11">
        <v>1.1993053071758217</v>
      </c>
      <c r="D154" s="11">
        <f t="shared" si="110"/>
        <v>9.1246053625245516E-2</v>
      </c>
      <c r="E154" s="11">
        <v>0.45962316981299334</v>
      </c>
      <c r="F154" s="11">
        <f t="shared" si="111"/>
        <v>0.55086922343823885</v>
      </c>
      <c r="G154" s="200">
        <f t="shared" si="112"/>
        <v>2.3402185959701338E-2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0.34125505728029515</v>
      </c>
      <c r="C155" s="11">
        <v>0.3940474362354936</v>
      </c>
      <c r="D155" s="11">
        <f t="shared" si="110"/>
        <v>5.2792378955198449E-2</v>
      </c>
      <c r="E155" s="11">
        <v>0.19746915579602853</v>
      </c>
      <c r="F155" s="11">
        <f t="shared" si="111"/>
        <v>0.25026153475122698</v>
      </c>
      <c r="G155" s="200">
        <f t="shared" si="112"/>
        <v>3.0906219978074967E-2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0.14702711456190118</v>
      </c>
      <c r="C156" s="11">
        <v>0.10073257577446518</v>
      </c>
      <c r="D156" s="11">
        <f t="shared" si="110"/>
        <v>-4.6294538787436001E-2</v>
      </c>
      <c r="E156" s="11">
        <v>6.1806770814286718E-2</v>
      </c>
      <c r="F156" s="11">
        <f t="shared" si="111"/>
        <v>1.5512232026850717E-2</v>
      </c>
      <c r="G156" s="200">
        <f>IF(B156&gt;0,(1+(E156/B156))^(1/($C$6-$B$6))-1,0)</f>
        <v>2.3670612206067254E-2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0.92668206040749856</v>
      </c>
      <c r="C157" s="11">
        <v>1.0240427524171138</v>
      </c>
      <c r="D157" s="11">
        <f t="shared" si="110"/>
        <v>9.7360692009615279E-2</v>
      </c>
      <c r="E157" s="11">
        <v>0.4911069876004448</v>
      </c>
      <c r="F157" s="11">
        <f t="shared" si="111"/>
        <v>0.58846767961006008</v>
      </c>
      <c r="G157" s="200">
        <f t="shared" ref="G157:G178" si="113">IF(B157&gt;0,(1+(E157/B157))^(1/($C$6-$B$6))-1,0)</f>
        <v>2.8755233181341211E-2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0.48012420247496901</v>
      </c>
      <c r="C158" s="11">
        <v>0.42517996157456234</v>
      </c>
      <c r="D158" s="11">
        <f t="shared" si="110"/>
        <v>-5.4944240900406671E-2</v>
      </c>
      <c r="E158" s="11">
        <v>0.17431116294030433</v>
      </c>
      <c r="F158" s="11">
        <f t="shared" si="111"/>
        <v>0.11936692203989765</v>
      </c>
      <c r="G158" s="200">
        <f t="shared" si="113"/>
        <v>2.0863189245706515E-2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0.26443960235006475</v>
      </c>
      <c r="C159" s="11">
        <v>0.48355898526426039</v>
      </c>
      <c r="D159" s="11">
        <f t="shared" si="110"/>
        <v>0.21911938291419564</v>
      </c>
      <c r="E159" s="11">
        <v>0.24974339753525221</v>
      </c>
      <c r="F159" s="11">
        <f t="shared" si="111"/>
        <v>0.46886278044944785</v>
      </c>
      <c r="G159" s="200">
        <f t="shared" si="113"/>
        <v>4.5328395676407007E-2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8.8999844097297401E-2</v>
      </c>
      <c r="C160" s="11">
        <v>8.326644007336953E-2</v>
      </c>
      <c r="D160" s="11">
        <f t="shared" si="110"/>
        <v>-5.7334040239278711E-3</v>
      </c>
      <c r="E160" s="11">
        <v>2.8101049607219156E-2</v>
      </c>
      <c r="F160" s="11">
        <f t="shared" si="111"/>
        <v>2.2367645583291285E-2</v>
      </c>
      <c r="G160" s="200">
        <f t="shared" si="113"/>
        <v>1.8461768554222102E-2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0.32868358434083456</v>
      </c>
      <c r="C161" s="11">
        <v>0.33909095666402522</v>
      </c>
      <c r="D161" s="11">
        <f t="shared" si="110"/>
        <v>1.0407372323190667E-2</v>
      </c>
      <c r="E161" s="11">
        <v>0.16044659540656825</v>
      </c>
      <c r="F161" s="11">
        <f t="shared" ref="F161:F162" si="114">SUM(D161:E161)</f>
        <v>0.17085396772975892</v>
      </c>
      <c r="G161" s="200">
        <f t="shared" si="113"/>
        <v>2.6856515382211121E-2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0.89820380674532085</v>
      </c>
      <c r="C162" s="11">
        <v>1.0504389727872334</v>
      </c>
      <c r="D162" s="11">
        <f t="shared" si="110"/>
        <v>0.15223516604191256</v>
      </c>
      <c r="E162" s="11">
        <v>0.47994662418604433</v>
      </c>
      <c r="F162" s="11">
        <f t="shared" si="114"/>
        <v>0.63218179022795695</v>
      </c>
      <c r="G162" s="200">
        <f t="shared" si="113"/>
        <v>2.8951210101756164E-2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1.420295485399466</v>
      </c>
      <c r="C163" s="11">
        <v>1.8668653639259376</v>
      </c>
      <c r="D163" s="11">
        <f t="shared" si="110"/>
        <v>0.44656987852647156</v>
      </c>
      <c r="E163" s="11">
        <v>0.94794048016542076</v>
      </c>
      <c r="F163" s="11">
        <f t="shared" ref="F163:F166" si="115">SUM(D163:E163)</f>
        <v>1.3945103586918923</v>
      </c>
      <c r="G163" s="200">
        <f t="shared" si="113"/>
        <v>3.4672924115708881E-2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0.27018094202736942</v>
      </c>
      <c r="C164" s="11">
        <v>0.50640212719766842</v>
      </c>
      <c r="D164" s="11">
        <f t="shared" si="110"/>
        <v>0.236221185170299</v>
      </c>
      <c r="E164" s="11">
        <v>0.18771149824085803</v>
      </c>
      <c r="F164" s="11">
        <f t="shared" si="115"/>
        <v>0.42393268341115703</v>
      </c>
      <c r="G164" s="200">
        <f t="shared" si="113"/>
        <v>3.5795255676836613E-2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0.4636255367325261</v>
      </c>
      <c r="C165" s="11">
        <v>0.68272986777837241</v>
      </c>
      <c r="D165" s="11">
        <f t="shared" si="110"/>
        <v>0.21910433104584631</v>
      </c>
      <c r="E165" s="11">
        <v>0.3602444507677256</v>
      </c>
      <c r="F165" s="11">
        <f t="shared" si="115"/>
        <v>0.57934878181357186</v>
      </c>
      <c r="G165" s="200">
        <f t="shared" si="113"/>
        <v>3.9073069208586553E-2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0.64308128646858465</v>
      </c>
      <c r="C166" s="11">
        <v>0.91859157255750612</v>
      </c>
      <c r="D166" s="11">
        <f t="shared" si="110"/>
        <v>0.27551028608892147</v>
      </c>
      <c r="E166" s="11">
        <v>0.37433032726803506</v>
      </c>
      <c r="F166" s="11">
        <f t="shared" si="115"/>
        <v>0.64984061335695653</v>
      </c>
      <c r="G166" s="200">
        <f t="shared" si="113"/>
        <v>3.1055526903518871E-2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0.31428236644476781</v>
      </c>
      <c r="C167" s="11">
        <v>0.45139867199877942</v>
      </c>
      <c r="D167" s="11">
        <f t="shared" si="110"/>
        <v>0.13711630555401161</v>
      </c>
      <c r="E167" s="11">
        <v>0.23258894995535431</v>
      </c>
      <c r="F167" s="11">
        <f t="shared" ref="F167" si="116">SUM(D167:E167)</f>
        <v>0.36970525550936595</v>
      </c>
      <c r="G167" s="200">
        <f t="shared" si="113"/>
        <v>3.761842607532162E-2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0.24159551037172097</v>
      </c>
      <c r="C168" s="11">
        <v>0.30403881400749883</v>
      </c>
      <c r="D168" s="11">
        <f t="shared" si="110"/>
        <v>6.2443303635777853E-2</v>
      </c>
      <c r="E168" s="11">
        <v>0.1782943025769734</v>
      </c>
      <c r="F168" s="11">
        <f t="shared" ref="F168" si="117">SUM(D168:E168)</f>
        <v>0.24073760621275125</v>
      </c>
      <c r="G168" s="200">
        <f t="shared" si="113"/>
        <v>3.7535818362554485E-2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1.2060561504826302</v>
      </c>
      <c r="C169" s="11">
        <v>1.378774354103826</v>
      </c>
      <c r="D169" s="11">
        <f>C169-B169</f>
        <v>0.17271820362119583</v>
      </c>
      <c r="E169" s="11">
        <v>0.81831730186908591</v>
      </c>
      <c r="F169" s="11">
        <f>SUM(D169:E169)</f>
        <v>0.99103550549028174</v>
      </c>
      <c r="G169" s="200">
        <f t="shared" si="113"/>
        <v>3.5129948210679496E-2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0.47655895749144916</v>
      </c>
      <c r="C170" s="11">
        <v>0.86772236218696208</v>
      </c>
      <c r="D170" s="11">
        <f t="shared" ref="D170:D176" si="118">C170-B170</f>
        <v>0.39116340469551292</v>
      </c>
      <c r="E170" s="11">
        <v>0.43930906646726037</v>
      </c>
      <c r="F170" s="11">
        <f t="shared" ref="F170:F171" si="119">SUM(D170:E170)</f>
        <v>0.83047247116277334</v>
      </c>
      <c r="G170" s="200">
        <f t="shared" si="113"/>
        <v>4.451436543325471E-2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1.1293240522907781E-2</v>
      </c>
      <c r="C171" s="11">
        <v>7.2598954239320576E-3</v>
      </c>
      <c r="D171" s="11">
        <f t="shared" si="118"/>
        <v>-4.0333450989757233E-3</v>
      </c>
      <c r="E171" s="11">
        <v>4.407955089146715E-3</v>
      </c>
      <c r="F171" s="11">
        <f t="shared" si="119"/>
        <v>3.7460999017099178E-4</v>
      </c>
      <c r="G171" s="200">
        <f t="shared" si="113"/>
        <v>2.2211925047032732E-2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0.70808219347326717</v>
      </c>
      <c r="C172" s="11">
        <v>1.0174644950022951</v>
      </c>
      <c r="D172" s="11">
        <f t="shared" si="118"/>
        <v>0.3093823015290279</v>
      </c>
      <c r="E172" s="11">
        <v>0.4469712295125074</v>
      </c>
      <c r="F172" s="11">
        <f t="shared" ref="F172:F173" si="120">SUM(D172:E172)</f>
        <v>0.75635353104153524</v>
      </c>
      <c r="G172" s="200">
        <f t="shared" si="113"/>
        <v>3.31607365650195E-2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0.23535840735613694</v>
      </c>
      <c r="C173" s="11">
        <v>0.33532129920277054</v>
      </c>
      <c r="D173" s="11">
        <f t="shared" si="118"/>
        <v>9.9962891846633595E-2</v>
      </c>
      <c r="E173" s="11">
        <v>0.14980638839273791</v>
      </c>
      <c r="F173" s="11">
        <f t="shared" si="120"/>
        <v>0.24976928023937151</v>
      </c>
      <c r="G173" s="200">
        <f t="shared" si="113"/>
        <v>3.3382552260125431E-2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0.21425554278278905</v>
      </c>
      <c r="C174" s="11">
        <v>0.41076089463137172</v>
      </c>
      <c r="D174" s="11">
        <f t="shared" si="118"/>
        <v>0.19650535184858267</v>
      </c>
      <c r="E174" s="11">
        <v>0.15961466587489545</v>
      </c>
      <c r="F174" s="11">
        <f t="shared" ref="F174:F175" si="121">SUM(D174:E174)</f>
        <v>0.35612001772347812</v>
      </c>
      <c r="G174" s="200">
        <f t="shared" si="113"/>
        <v>3.7813349961897336E-2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0.25126589528837023</v>
      </c>
      <c r="C175" s="11">
        <v>0.38367679362222418</v>
      </c>
      <c r="D175" s="11">
        <f t="shared" si="118"/>
        <v>0.13241089833385394</v>
      </c>
      <c r="E175" s="11">
        <v>0.22629938809702269</v>
      </c>
      <c r="F175" s="11">
        <f t="shared" si="121"/>
        <v>0.35871028643087666</v>
      </c>
      <c r="G175" s="200">
        <f t="shared" si="113"/>
        <v>4.374228948274439E-2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0.17535432283662805</v>
      </c>
      <c r="C176" s="11">
        <v>0.57310172449058983</v>
      </c>
      <c r="D176" s="11">
        <f t="shared" si="118"/>
        <v>0.39774740165396177</v>
      </c>
      <c r="E176" s="11">
        <v>0.26111093009501496</v>
      </c>
      <c r="F176" s="11">
        <f t="shared" ref="F176" si="122">SUM(D176:E176)</f>
        <v>0.65885833174897668</v>
      </c>
      <c r="G176" s="200">
        <f t="shared" si="113"/>
        <v>6.2679280983834573E-2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1.0983808635202008</v>
      </c>
      <c r="C177" s="11">
        <v>1.7235662752327523</v>
      </c>
      <c r="D177" s="11">
        <f t="shared" ref="D177" si="123">C177-B177</f>
        <v>0.62518541171255149</v>
      </c>
      <c r="E177" s="11">
        <v>0.85065975666449145</v>
      </c>
      <c r="F177" s="11">
        <f t="shared" ref="F177" si="124">SUM(D177:E177)</f>
        <v>1.475845168377043</v>
      </c>
      <c r="G177" s="200">
        <f t="shared" si="113"/>
        <v>3.8973639306083108E-2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14.503177765827239</v>
      </c>
      <c r="C178" s="11">
        <f t="shared" ref="C178:F178" si="125">SUM(C152:C177)</f>
        <v>18.919110993880455</v>
      </c>
      <c r="D178" s="11">
        <f t="shared" si="125"/>
        <v>4.4159332280532082</v>
      </c>
      <c r="E178" s="11">
        <f t="shared" si="125"/>
        <v>9.2636697343706533</v>
      </c>
      <c r="F178" s="11">
        <f t="shared" si="125"/>
        <v>13.679602962423862</v>
      </c>
      <c r="G178" s="200">
        <f t="shared" si="113"/>
        <v>3.3476392625292339E-2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3.8613762436747714</v>
      </c>
      <c r="C181" s="11">
        <v>3.4729408115618372</v>
      </c>
      <c r="D181" s="11">
        <f>C181-B181</f>
        <v>-0.38843543211293419</v>
      </c>
      <c r="E181" s="11">
        <v>1.4204510167910493</v>
      </c>
      <c r="F181" s="11">
        <f>SUM(D181:E181)</f>
        <v>1.0320155846781152</v>
      </c>
      <c r="G181" s="200">
        <f>IF(B181&gt;0,(1+(E181/B181))^(1/($C$6-$B$6))-1,0)</f>
        <v>2.1102810511706371E-2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2.1584010839253414</v>
      </c>
      <c r="C182" s="11">
        <v>2.0711045297539741</v>
      </c>
      <c r="D182" s="11">
        <f t="shared" ref="D182:D197" si="128">C182-B182</f>
        <v>-8.729655417136728E-2</v>
      </c>
      <c r="E182" s="11">
        <v>0.88434090521867603</v>
      </c>
      <c r="F182" s="11">
        <f t="shared" ref="F182:F189" si="129">SUM(D182:E182)</f>
        <v>0.79704435104730875</v>
      </c>
      <c r="G182" s="200">
        <f t="shared" ref="G182:G184" si="130">IF(B182&gt;0,(1+(E182/B182))^(1/($C$6-$B$6))-1,0)</f>
        <v>2.3156808304192422E-2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2.1903787193673696</v>
      </c>
      <c r="C183" s="11">
        <v>2.6267222482959931</v>
      </c>
      <c r="D183" s="11">
        <f t="shared" si="128"/>
        <v>0.43634352892862349</v>
      </c>
      <c r="E183" s="11">
        <v>0.70575865619415379</v>
      </c>
      <c r="F183" s="11">
        <f t="shared" si="129"/>
        <v>1.1421021851227773</v>
      </c>
      <c r="G183" s="200">
        <f t="shared" si="130"/>
        <v>1.8794667463165382E-2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1.3976291498836897</v>
      </c>
      <c r="C184" s="11">
        <v>1.6210126613722942</v>
      </c>
      <c r="D184" s="11">
        <f t="shared" si="128"/>
        <v>0.22338351148860447</v>
      </c>
      <c r="E184" s="11">
        <v>0.804725848518829</v>
      </c>
      <c r="F184" s="11">
        <f t="shared" si="129"/>
        <v>1.0281093600074334</v>
      </c>
      <c r="G184" s="200">
        <f t="shared" si="130"/>
        <v>3.0780889694538738E-2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0.62865025783559114</v>
      </c>
      <c r="C185" s="11">
        <v>0.58808263188986176</v>
      </c>
      <c r="D185" s="11">
        <f t="shared" si="128"/>
        <v>-4.056762594572938E-2</v>
      </c>
      <c r="E185" s="11">
        <v>0.23609607215767045</v>
      </c>
      <c r="F185" s="11">
        <f t="shared" si="129"/>
        <v>0.19552844621194107</v>
      </c>
      <c r="G185" s="200">
        <f>IF(B185&gt;0,(1+(E185/B185))^(1/($C$6-$B$6))-1,0)</f>
        <v>2.1484956921922649E-2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2.5850766225977146</v>
      </c>
      <c r="C186" s="11">
        <v>2.9604594559608155</v>
      </c>
      <c r="D186" s="11">
        <f t="shared" si="128"/>
        <v>0.37538283336310085</v>
      </c>
      <c r="E186" s="11">
        <v>1.0940300400689147</v>
      </c>
      <c r="F186" s="11">
        <f t="shared" si="129"/>
        <v>1.4694128734320155</v>
      </c>
      <c r="G186" s="200">
        <f t="shared" ref="G186:G205" si="131">IF(B186&gt;0,(1+(E186/B186))^(1/($C$6-$B$6))-1,0)</f>
        <v>2.3806613334085958E-2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0.90806529512546175</v>
      </c>
      <c r="C187" s="11">
        <v>0.59447909547666045</v>
      </c>
      <c r="D187" s="11">
        <f t="shared" si="128"/>
        <v>-0.3135861996488013</v>
      </c>
      <c r="E187" s="11">
        <v>0.23271901994792721</v>
      </c>
      <c r="F187" s="11">
        <f t="shared" si="129"/>
        <v>-8.0867179700874092E-2</v>
      </c>
      <c r="G187" s="200">
        <f t="shared" si="131"/>
        <v>1.5326600104060839E-2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1.0743908486041862</v>
      </c>
      <c r="C188" s="11">
        <v>2.2534847247963081</v>
      </c>
      <c r="D188" s="11">
        <f t="shared" si="128"/>
        <v>1.1790938761921219</v>
      </c>
      <c r="E188" s="11">
        <v>1.018777561926578</v>
      </c>
      <c r="F188" s="11">
        <f t="shared" si="129"/>
        <v>2.1978714381186997</v>
      </c>
      <c r="G188" s="200">
        <f t="shared" si="131"/>
        <v>4.5464903650457522E-2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0.36927845311482638</v>
      </c>
      <c r="C189" s="11">
        <v>0.27248702198819386</v>
      </c>
      <c r="D189" s="11">
        <f t="shared" si="128"/>
        <v>-9.6791431126632521E-2</v>
      </c>
      <c r="E189" s="11">
        <v>6.985518058343132E-2</v>
      </c>
      <c r="F189" s="11">
        <f t="shared" si="129"/>
        <v>-2.6936250543201201E-2</v>
      </c>
      <c r="G189" s="200">
        <f t="shared" si="131"/>
        <v>1.1617147397863681E-2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0.94101255753067126</v>
      </c>
      <c r="C190" s="11">
        <v>0.93094247434145516</v>
      </c>
      <c r="D190" s="11">
        <f t="shared" si="128"/>
        <v>-1.0070083189216095E-2</v>
      </c>
      <c r="E190" s="11">
        <v>0.34124657771290162</v>
      </c>
      <c r="F190" s="11">
        <f t="shared" ref="F190:F191" si="132">SUM(D190:E190)</f>
        <v>0.33117649452368553</v>
      </c>
      <c r="G190" s="200">
        <f t="shared" si="131"/>
        <v>2.0842381918543929E-2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3.125392033062536</v>
      </c>
      <c r="C191" s="11">
        <v>3.1353241481286509</v>
      </c>
      <c r="D191" s="11">
        <f t="shared" si="128"/>
        <v>9.9321150661149105E-3</v>
      </c>
      <c r="E191" s="11">
        <v>1.2163373708135896</v>
      </c>
      <c r="F191" s="11">
        <f t="shared" si="132"/>
        <v>1.2262694858797045</v>
      </c>
      <c r="G191" s="200">
        <f t="shared" si="131"/>
        <v>2.2156081283342344E-2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4.5815529355165374</v>
      </c>
      <c r="C192" s="11">
        <v>4.4396530577792603</v>
      </c>
      <c r="D192" s="11">
        <f t="shared" si="128"/>
        <v>-0.14189987773727708</v>
      </c>
      <c r="E192" s="11">
        <v>2.1091566741282479</v>
      </c>
      <c r="F192" s="11">
        <f t="shared" ref="F192:F195" si="133">SUM(D192:E192)</f>
        <v>1.9672567963909708</v>
      </c>
      <c r="G192" s="200">
        <f t="shared" si="131"/>
        <v>2.5566827258812319E-2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0.9804217016778014</v>
      </c>
      <c r="C193" s="11">
        <v>0.31975849029217623</v>
      </c>
      <c r="D193" s="11">
        <f t="shared" si="128"/>
        <v>-0.66066321138562523</v>
      </c>
      <c r="E193" s="11">
        <v>0.31953734980305198</v>
      </c>
      <c r="F193" s="11">
        <f t="shared" si="133"/>
        <v>-0.34112586158257324</v>
      </c>
      <c r="G193" s="200">
        <f t="shared" si="131"/>
        <v>1.8984983008510925E-2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0.8647027013098203</v>
      </c>
      <c r="C194" s="11">
        <v>0.8624602812091583</v>
      </c>
      <c r="D194" s="11">
        <f t="shared" si="128"/>
        <v>-2.2424201006620015E-3</v>
      </c>
      <c r="E194" s="11">
        <v>0.38808491485241614</v>
      </c>
      <c r="F194" s="11">
        <f t="shared" si="133"/>
        <v>0.38584249475175414</v>
      </c>
      <c r="G194" s="200">
        <f t="shared" si="131"/>
        <v>2.5024019547701393E-2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4.0814775169268822</v>
      </c>
      <c r="C195" s="11">
        <v>4.1113853407389671</v>
      </c>
      <c r="D195" s="11">
        <f t="shared" si="128"/>
        <v>2.9907823812084899E-2</v>
      </c>
      <c r="E195" s="11">
        <v>1.3844213934984708</v>
      </c>
      <c r="F195" s="11">
        <f t="shared" si="133"/>
        <v>1.4143292173105557</v>
      </c>
      <c r="G195" s="200">
        <f t="shared" si="131"/>
        <v>1.9662104430712368E-2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3.4407880286284018</v>
      </c>
      <c r="C196" s="11">
        <v>3.4000593189496078</v>
      </c>
      <c r="D196" s="11">
        <f t="shared" si="128"/>
        <v>-4.0728709678794051E-2</v>
      </c>
      <c r="E196" s="11">
        <v>1.3006197506628185</v>
      </c>
      <c r="F196" s="11">
        <f t="shared" ref="F196" si="134">SUM(D196:E196)</f>
        <v>1.2598910409840245</v>
      </c>
      <c r="G196" s="200">
        <f t="shared" si="131"/>
        <v>2.1605665276595909E-2</v>
      </c>
    </row>
    <row r="197" spans="1:14" x14ac:dyDescent="0.2">
      <c r="A197" t="str">
        <f t="shared" si="127"/>
        <v>54 Textiles, printing and other skilled trades</v>
      </c>
      <c r="B197" s="11">
        <v>1.3954767944218558</v>
      </c>
      <c r="C197" s="11">
        <v>1.7227850508587246</v>
      </c>
      <c r="D197" s="11">
        <f t="shared" si="128"/>
        <v>0.32730825643686878</v>
      </c>
      <c r="E197" s="11">
        <v>0.66728511111053601</v>
      </c>
      <c r="F197" s="11">
        <f t="shared" ref="F197" si="135">SUM(D197:E197)</f>
        <v>0.99459336754740479</v>
      </c>
      <c r="G197" s="200">
        <f t="shared" si="131"/>
        <v>2.6396349846374845E-2</v>
      </c>
    </row>
    <row r="198" spans="1:14" x14ac:dyDescent="0.2">
      <c r="A198" t="str">
        <f t="shared" si="127"/>
        <v>61 Caring personal service occupations</v>
      </c>
      <c r="B198" s="11">
        <v>7.3627683830636732</v>
      </c>
      <c r="C198" s="11">
        <v>9.2166868355423528</v>
      </c>
      <c r="D198" s="11">
        <f>C198-B198</f>
        <v>1.8539184524786796</v>
      </c>
      <c r="E198" s="11">
        <v>4.4719896705416717</v>
      </c>
      <c r="F198" s="11">
        <f>SUM(D198:E198)</f>
        <v>6.3259081230203513</v>
      </c>
      <c r="G198" s="200">
        <f t="shared" si="131"/>
        <v>3.2146196081747069E-2</v>
      </c>
    </row>
    <row r="199" spans="1:14" x14ac:dyDescent="0.2">
      <c r="A199" t="str">
        <f t="shared" si="127"/>
        <v>62 Leisure, travel and related personal service occupations</v>
      </c>
      <c r="B199" s="11">
        <v>1.4415302854692813</v>
      </c>
      <c r="C199" s="11">
        <v>1.4314854408827453</v>
      </c>
      <c r="D199" s="11">
        <f t="shared" ref="D199:D205" si="136">C199-B199</f>
        <v>-1.0044844586535984E-2</v>
      </c>
      <c r="E199" s="11">
        <v>0.62064471812319355</v>
      </c>
      <c r="F199" s="11">
        <f t="shared" ref="F199:F200" si="137">SUM(D199:E199)</f>
        <v>0.61059987353665757</v>
      </c>
      <c r="G199" s="200">
        <f t="shared" si="131"/>
        <v>2.4157578824105519E-2</v>
      </c>
    </row>
    <row r="200" spans="1:14" x14ac:dyDescent="0.2">
      <c r="A200" t="str">
        <f t="shared" si="127"/>
        <v>63 Community and civil enforcement occupations</v>
      </c>
      <c r="B200" s="11">
        <v>4.5104356252968408E-2</v>
      </c>
      <c r="C200" s="11">
        <v>2.7319700424647642E-2</v>
      </c>
      <c r="D200" s="11">
        <f t="shared" si="136"/>
        <v>-1.7784655828320766E-2</v>
      </c>
      <c r="E200" s="11">
        <v>9.9505702210382629E-3</v>
      </c>
      <c r="F200" s="11">
        <f t="shared" si="137"/>
        <v>-7.8340856072825031E-3</v>
      </c>
      <c r="G200" s="200">
        <f t="shared" si="131"/>
        <v>1.3378874637192339E-2</v>
      </c>
    </row>
    <row r="201" spans="1:14" x14ac:dyDescent="0.2">
      <c r="A201" t="str">
        <f t="shared" si="127"/>
        <v>71 Sales occupations</v>
      </c>
      <c r="B201" s="11">
        <v>5.967082714114694</v>
      </c>
      <c r="C201" s="11">
        <v>6.7954868892426639</v>
      </c>
      <c r="D201" s="11">
        <f t="shared" si="136"/>
        <v>0.82840417512796982</v>
      </c>
      <c r="E201" s="11">
        <v>2.7634969870612283</v>
      </c>
      <c r="F201" s="11">
        <f t="shared" ref="F201:F202" si="138">SUM(D201:E201)</f>
        <v>3.5919011621891981</v>
      </c>
      <c r="G201" s="200">
        <f t="shared" si="131"/>
        <v>2.5696172481106672E-2</v>
      </c>
    </row>
    <row r="202" spans="1:14" x14ac:dyDescent="0.2">
      <c r="A202" t="str">
        <f t="shared" si="127"/>
        <v>72 Customer service occupations</v>
      </c>
      <c r="B202" s="11">
        <v>1.1080935065719992</v>
      </c>
      <c r="C202" s="11">
        <v>1.4811456370160747</v>
      </c>
      <c r="D202" s="11">
        <f t="shared" si="136"/>
        <v>0.37305213044407548</v>
      </c>
      <c r="E202" s="11">
        <v>0.56107554478510113</v>
      </c>
      <c r="F202" s="11">
        <f t="shared" si="138"/>
        <v>0.93412767522917661</v>
      </c>
      <c r="G202" s="200">
        <f t="shared" si="131"/>
        <v>2.7688730772857717E-2</v>
      </c>
    </row>
    <row r="203" spans="1:14" x14ac:dyDescent="0.2">
      <c r="A203" t="str">
        <f t="shared" si="127"/>
        <v>81 Process, plant and machine operatives</v>
      </c>
      <c r="B203" s="11">
        <v>1.557389832107777</v>
      </c>
      <c r="C203" s="11">
        <v>1.9907959569714895</v>
      </c>
      <c r="D203" s="11">
        <f t="shared" si="136"/>
        <v>0.43340612486371244</v>
      </c>
      <c r="E203" s="11">
        <v>0.65061496108924521</v>
      </c>
      <c r="F203" s="11">
        <f t="shared" ref="F203:F204" si="139">SUM(D203:E203)</f>
        <v>1.0840210859529575</v>
      </c>
      <c r="G203" s="200">
        <f t="shared" si="131"/>
        <v>2.3544773787413931E-2</v>
      </c>
    </row>
    <row r="204" spans="1:14" x14ac:dyDescent="0.2">
      <c r="A204" t="str">
        <f t="shared" si="127"/>
        <v>82 Transport and mobile machine drivers and operatives</v>
      </c>
      <c r="B204" s="11">
        <v>1.5583861619759463</v>
      </c>
      <c r="C204" s="11">
        <v>1.9548689080396202</v>
      </c>
      <c r="D204" s="11">
        <f t="shared" si="136"/>
        <v>0.39648274606367395</v>
      </c>
      <c r="E204" s="11">
        <v>0.89364156898305513</v>
      </c>
      <c r="F204" s="11">
        <f t="shared" si="139"/>
        <v>1.2901243150467292</v>
      </c>
      <c r="G204" s="200">
        <f t="shared" si="131"/>
        <v>3.0678823276436784E-2</v>
      </c>
    </row>
    <row r="205" spans="1:14" x14ac:dyDescent="0.2">
      <c r="A205" t="str">
        <f t="shared" si="127"/>
        <v>91 Elementary trades and related occupations</v>
      </c>
      <c r="B205" s="11">
        <v>0.79808269528344011</v>
      </c>
      <c r="C205" s="11">
        <v>2.4197641735761253</v>
      </c>
      <c r="D205" s="11">
        <f t="shared" si="136"/>
        <v>1.6216814782926852</v>
      </c>
      <c r="E205" s="11">
        <v>0.88622584488697276</v>
      </c>
      <c r="F205" s="11">
        <f t="shared" ref="F205" si="140">SUM(D205:E205)</f>
        <v>2.507907323179658</v>
      </c>
      <c r="G205" s="200">
        <f t="shared" si="131"/>
        <v>5.1053728351086125E-2</v>
      </c>
    </row>
    <row r="206" spans="1:14" x14ac:dyDescent="0.2">
      <c r="A206" t="str">
        <f t="shared" si="127"/>
        <v>92 Elementary administration and service occupations</v>
      </c>
      <c r="B206" s="11">
        <v>5.6698763052412451</v>
      </c>
      <c r="C206" s="11">
        <v>4.7923270699253795</v>
      </c>
      <c r="D206" s="11">
        <f t="shared" ref="D206" si="141">C206-B206</f>
        <v>-0.87754923531586559</v>
      </c>
      <c r="E206" s="11">
        <v>2.3467195508369869</v>
      </c>
      <c r="F206" s="11">
        <f t="shared" ref="F206" si="142">SUM(D206:E206)</f>
        <v>1.4691703155211213</v>
      </c>
      <c r="G206" s="200">
        <f t="shared" ref="G206:G207" si="143">IF(B206&gt;0,(1+(E206/B206))^(1/($C$6-$B$6))-1,0)</f>
        <v>2.3358403881966083E-2</v>
      </c>
    </row>
    <row r="207" spans="1:14" x14ac:dyDescent="0.2">
      <c r="A207" t="str">
        <f t="shared" si="127"/>
        <v>All occupations</v>
      </c>
      <c r="B207" s="11">
        <f>SUM(B181:B206)</f>
        <v>60.092385183284492</v>
      </c>
      <c r="C207" s="11">
        <f t="shared" ref="C207:F207" si="144">SUM(C181:C206)</f>
        <v>65.493021955015053</v>
      </c>
      <c r="D207" s="11">
        <f t="shared" si="144"/>
        <v>5.4006367717305537</v>
      </c>
      <c r="E207" s="11">
        <f t="shared" si="144"/>
        <v>27.397802860517757</v>
      </c>
      <c r="F207" s="11">
        <f t="shared" si="144"/>
        <v>32.798439632248311</v>
      </c>
      <c r="G207" s="200">
        <f t="shared" si="143"/>
        <v>2.535910881007708E-2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2.7120279224757535</v>
      </c>
      <c r="C210" s="11">
        <v>1.5206341499329803</v>
      </c>
      <c r="D210" s="11">
        <f>C210-B210</f>
        <v>-1.1913937725427732</v>
      </c>
      <c r="E210" s="11">
        <v>0.90561428204012506</v>
      </c>
      <c r="F210" s="11">
        <f>SUM(D210:E210)</f>
        <v>-0.28577949050264817</v>
      </c>
      <c r="G210" s="200">
        <f>IF(B210&gt;0,(1+(E210/B210))^(1/($C$6-$B$6))-1,0)</f>
        <v>1.9394056176865959E-2</v>
      </c>
    </row>
    <row r="211" spans="1:7" x14ac:dyDescent="0.2">
      <c r="A211" t="str">
        <f t="shared" si="146"/>
        <v>12 Other managers and proprietors</v>
      </c>
      <c r="B211" s="11">
        <v>2.4390621003957551</v>
      </c>
      <c r="C211" s="11">
        <v>1.8530288618833719</v>
      </c>
      <c r="D211" s="11">
        <f t="shared" ref="D211:D226" si="147">C211-B211</f>
        <v>-0.5860332385123832</v>
      </c>
      <c r="E211" s="11">
        <v>1.1754541318861893</v>
      </c>
      <c r="F211" s="11">
        <f t="shared" ref="F211:F218" si="148">SUM(D211:E211)</f>
        <v>0.5894208933738061</v>
      </c>
      <c r="G211" s="200">
        <f t="shared" ref="G211:G213" si="149">IF(B211&gt;0,(1+(E211/B211))^(1/($C$6-$B$6))-1,0)</f>
        <v>2.6569809974819503E-2</v>
      </c>
    </row>
    <row r="212" spans="1:7" x14ac:dyDescent="0.2">
      <c r="A212" t="str">
        <f t="shared" si="146"/>
        <v>21 Science, research, engineering and technology professionals</v>
      </c>
      <c r="B212" s="11">
        <v>1.3935484768386313</v>
      </c>
      <c r="C212" s="11">
        <v>1.205002928791542</v>
      </c>
      <c r="D212" s="11">
        <f t="shared" si="147"/>
        <v>-0.18854554804708923</v>
      </c>
      <c r="E212" s="11">
        <v>0.46888954653432524</v>
      </c>
      <c r="F212" s="11">
        <f t="shared" si="148"/>
        <v>0.28034399848723601</v>
      </c>
      <c r="G212" s="200">
        <f t="shared" si="149"/>
        <v>1.9523678096393215E-2</v>
      </c>
    </row>
    <row r="213" spans="1:7" x14ac:dyDescent="0.2">
      <c r="A213" t="str">
        <f t="shared" si="146"/>
        <v>22 Health professionals</v>
      </c>
      <c r="B213" s="11">
        <v>0.96140509916009709</v>
      </c>
      <c r="C213" s="11">
        <v>0.63254479144474496</v>
      </c>
      <c r="D213" s="11">
        <f t="shared" si="147"/>
        <v>-0.32886030771535213</v>
      </c>
      <c r="E213" s="11">
        <v>0.40000409773076667</v>
      </c>
      <c r="F213" s="11">
        <f t="shared" si="148"/>
        <v>7.1143790015414543E-2</v>
      </c>
      <c r="G213" s="200">
        <f t="shared" si="149"/>
        <v>2.3463009012992586E-2</v>
      </c>
    </row>
    <row r="214" spans="1:7" x14ac:dyDescent="0.2">
      <c r="A214" t="str">
        <f t="shared" si="146"/>
        <v>23 Teaching and other educational professionals</v>
      </c>
      <c r="B214" s="11">
        <v>0.40804376303809126</v>
      </c>
      <c r="C214" s="11">
        <v>0.24745622277821114</v>
      </c>
      <c r="D214" s="11">
        <f t="shared" si="147"/>
        <v>-0.16058754025988012</v>
      </c>
      <c r="E214" s="11">
        <v>0.14831223680169137</v>
      </c>
      <c r="F214" s="11">
        <f t="shared" si="148"/>
        <v>-1.2275303458188752E-2</v>
      </c>
      <c r="G214" s="200">
        <f>IF(B214&gt;0,(1+(E214/B214))^(1/($C$6-$B$6))-1,0)</f>
        <v>2.0884011329997954E-2</v>
      </c>
    </row>
    <row r="215" spans="1:7" x14ac:dyDescent="0.2">
      <c r="A215" t="str">
        <f t="shared" si="146"/>
        <v>24 Business, media and public service professionals</v>
      </c>
      <c r="B215" s="11">
        <v>1.5727212885173452</v>
      </c>
      <c r="C215" s="11">
        <v>1.0970112952286466</v>
      </c>
      <c r="D215" s="11">
        <f t="shared" si="147"/>
        <v>-0.47570999328869856</v>
      </c>
      <c r="E215" s="11">
        <v>0.54541226565518297</v>
      </c>
      <c r="F215" s="11">
        <f t="shared" si="148"/>
        <v>6.9702272366484408E-2</v>
      </c>
      <c r="G215" s="200">
        <f t="shared" ref="G215:G234" si="150">IF(B215&gt;0,(1+(E215/B215))^(1/($C$6-$B$6))-1,0)</f>
        <v>2.0046816951299951E-2</v>
      </c>
    </row>
    <row r="216" spans="1:7" x14ac:dyDescent="0.2">
      <c r="A216" t="str">
        <f t="shared" si="146"/>
        <v>31 Science, engineering and technology associate professionals</v>
      </c>
      <c r="B216" s="11">
        <v>0.63587076509865548</v>
      </c>
      <c r="C216" s="11">
        <v>0.48857873810052543</v>
      </c>
      <c r="D216" s="11">
        <f t="shared" si="147"/>
        <v>-0.14729202699813004</v>
      </c>
      <c r="E216" s="11">
        <v>0.20792673015298802</v>
      </c>
      <c r="F216" s="11">
        <f t="shared" si="148"/>
        <v>6.0634703154857972E-2</v>
      </c>
      <c r="G216" s="200">
        <f t="shared" si="150"/>
        <v>1.9040140864995392E-2</v>
      </c>
    </row>
    <row r="217" spans="1:7" x14ac:dyDescent="0.2">
      <c r="A217" t="str">
        <f t="shared" si="146"/>
        <v>32 Health and social care associate professionals</v>
      </c>
      <c r="B217" s="11">
        <v>0.74320123503977087</v>
      </c>
      <c r="C217" s="11">
        <v>0.83764439994322493</v>
      </c>
      <c r="D217" s="11">
        <f t="shared" si="147"/>
        <v>9.4443164903454058E-2</v>
      </c>
      <c r="E217" s="11">
        <v>0.50713352102775155</v>
      </c>
      <c r="F217" s="11">
        <f t="shared" si="148"/>
        <v>0.60157668593120561</v>
      </c>
      <c r="G217" s="200">
        <f t="shared" si="150"/>
        <v>3.5288346256919789E-2</v>
      </c>
    </row>
    <row r="218" spans="1:7" x14ac:dyDescent="0.2">
      <c r="A218" t="str">
        <f t="shared" si="146"/>
        <v>33 Protective service occupations</v>
      </c>
      <c r="B218" s="11">
        <v>0.39719997233805615</v>
      </c>
      <c r="C218" s="11">
        <v>0.18784962145935877</v>
      </c>
      <c r="D218" s="11">
        <f t="shared" si="147"/>
        <v>-0.20935035087869738</v>
      </c>
      <c r="E218" s="11">
        <v>7.8967123012573151E-2</v>
      </c>
      <c r="F218" s="11">
        <f t="shared" si="148"/>
        <v>-0.13038322786612422</v>
      </c>
      <c r="G218" s="200">
        <f t="shared" si="150"/>
        <v>1.2161960469972977E-2</v>
      </c>
    </row>
    <row r="219" spans="1:7" x14ac:dyDescent="0.2">
      <c r="A219" t="str">
        <f t="shared" si="146"/>
        <v>34 Culture, media and sports occupations</v>
      </c>
      <c r="B219" s="11">
        <v>0.39015469746186332</v>
      </c>
      <c r="C219" s="11">
        <v>0.14425658460669216</v>
      </c>
      <c r="D219" s="11">
        <f t="shared" si="147"/>
        <v>-0.24589811285517116</v>
      </c>
      <c r="E219" s="11">
        <v>9.6129507292929794E-2</v>
      </c>
      <c r="F219" s="11">
        <f t="shared" ref="F219:F220" si="151">SUM(D219:E219)</f>
        <v>-0.14976860556224136</v>
      </c>
      <c r="G219" s="200">
        <f t="shared" si="150"/>
        <v>1.4791657339749298E-2</v>
      </c>
    </row>
    <row r="220" spans="1:7" x14ac:dyDescent="0.2">
      <c r="A220" t="str">
        <f t="shared" si="146"/>
        <v>35 Business and public service associate professionals</v>
      </c>
      <c r="B220" s="11">
        <v>2.2573532716692819</v>
      </c>
      <c r="C220" s="11">
        <v>1.4907119381243894</v>
      </c>
      <c r="D220" s="11">
        <f t="shared" si="147"/>
        <v>-0.7666413335448925</v>
      </c>
      <c r="E220" s="11">
        <v>0.73184212355216716</v>
      </c>
      <c r="F220" s="11">
        <f t="shared" si="151"/>
        <v>-3.4799209992725344E-2</v>
      </c>
      <c r="G220" s="200">
        <f t="shared" si="150"/>
        <v>1.8897081492221801E-2</v>
      </c>
    </row>
    <row r="221" spans="1:7" x14ac:dyDescent="0.2">
      <c r="A221" t="str">
        <f t="shared" si="146"/>
        <v>41 Administrative occupations</v>
      </c>
      <c r="B221" s="11">
        <v>4.4758073481551159</v>
      </c>
      <c r="C221" s="11">
        <v>2.4693569913010669</v>
      </c>
      <c r="D221" s="11">
        <f t="shared" si="147"/>
        <v>-2.006450356854049</v>
      </c>
      <c r="E221" s="11">
        <v>1.5313230690682531</v>
      </c>
      <c r="F221" s="11">
        <f t="shared" ref="F221:F224" si="152">SUM(D221:E221)</f>
        <v>-0.47512728778579594</v>
      </c>
      <c r="G221" s="200">
        <f t="shared" si="150"/>
        <v>1.9811046089688089E-2</v>
      </c>
    </row>
    <row r="222" spans="1:7" x14ac:dyDescent="0.2">
      <c r="A222" t="str">
        <f t="shared" si="146"/>
        <v>42 Secretarial and related occupations</v>
      </c>
      <c r="B222" s="11">
        <v>1.1065088005015384</v>
      </c>
      <c r="C222" s="11">
        <v>0.18719465345820344</v>
      </c>
      <c r="D222" s="11">
        <f t="shared" si="147"/>
        <v>-0.91931414704333503</v>
      </c>
      <c r="E222" s="11">
        <v>0.28234060719357057</v>
      </c>
      <c r="F222" s="11">
        <f t="shared" si="152"/>
        <v>-0.63697353984976446</v>
      </c>
      <c r="G222" s="200">
        <f t="shared" si="150"/>
        <v>1.5266412827204645E-2</v>
      </c>
    </row>
    <row r="223" spans="1:7" x14ac:dyDescent="0.2">
      <c r="A223" t="str">
        <f t="shared" si="146"/>
        <v>51 Skilled agricultural and related trades</v>
      </c>
      <c r="B223" s="11">
        <v>1.0846519528434646</v>
      </c>
      <c r="C223" s="11">
        <v>0.94117103377477107</v>
      </c>
      <c r="D223" s="11">
        <f t="shared" si="147"/>
        <v>-0.14348091906869354</v>
      </c>
      <c r="E223" s="11">
        <v>0.52125139324829428</v>
      </c>
      <c r="F223" s="11">
        <f t="shared" si="152"/>
        <v>0.37777047417960075</v>
      </c>
      <c r="G223" s="200">
        <f t="shared" si="150"/>
        <v>2.6507042759397192E-2</v>
      </c>
    </row>
    <row r="224" spans="1:7" x14ac:dyDescent="0.2">
      <c r="A224" t="str">
        <f t="shared" si="146"/>
        <v>52 Skilled metal, electrical and electronic trades</v>
      </c>
      <c r="B224" s="11">
        <v>2.1632460281762569</v>
      </c>
      <c r="C224" s="11">
        <v>1.4519632379069145</v>
      </c>
      <c r="D224" s="11">
        <f t="shared" si="147"/>
        <v>-0.71128279026934238</v>
      </c>
      <c r="E224" s="11">
        <v>0.69949951344353589</v>
      </c>
      <c r="F224" s="11">
        <f t="shared" si="152"/>
        <v>-1.1783276825806488E-2</v>
      </c>
      <c r="G224" s="200">
        <f t="shared" si="150"/>
        <v>1.8853610505342511E-2</v>
      </c>
    </row>
    <row r="225" spans="1:7" x14ac:dyDescent="0.2">
      <c r="A225" t="str">
        <f t="shared" si="146"/>
        <v>53 Skilled construction and building trades</v>
      </c>
      <c r="B225" s="11">
        <v>3.0061956595767012</v>
      </c>
      <c r="C225" s="11">
        <v>2.8347727495139798</v>
      </c>
      <c r="D225" s="11">
        <f t="shared" si="147"/>
        <v>-0.17142291006272137</v>
      </c>
      <c r="E225" s="11">
        <v>1.4270723439229231</v>
      </c>
      <c r="F225" s="11">
        <f t="shared" ref="F225" si="153">SUM(D225:E225)</f>
        <v>1.2556494338602018</v>
      </c>
      <c r="G225" s="200">
        <f t="shared" si="150"/>
        <v>2.6235694498913942E-2</v>
      </c>
    </row>
    <row r="226" spans="1:7" x14ac:dyDescent="0.2">
      <c r="A226" t="str">
        <f t="shared" si="146"/>
        <v>54 Textiles, printing and other skilled trades</v>
      </c>
      <c r="B226" s="11">
        <v>1.6651874359713486</v>
      </c>
      <c r="C226" s="11">
        <v>1.4879742990230895</v>
      </c>
      <c r="D226" s="11">
        <f t="shared" si="147"/>
        <v>-0.17721313694825902</v>
      </c>
      <c r="E226" s="11">
        <v>0.63018326349415132</v>
      </c>
      <c r="F226" s="11">
        <f t="shared" ref="F226" si="154">SUM(D226:E226)</f>
        <v>0.4529701265458923</v>
      </c>
      <c r="G226" s="200">
        <f t="shared" si="150"/>
        <v>2.162767061464721E-2</v>
      </c>
    </row>
    <row r="227" spans="1:7" x14ac:dyDescent="0.2">
      <c r="A227" t="str">
        <f t="shared" si="146"/>
        <v>61 Caring personal service occupations</v>
      </c>
      <c r="B227" s="11">
        <v>4.6669724182334047</v>
      </c>
      <c r="C227" s="11">
        <v>3.0559976989751352</v>
      </c>
      <c r="D227" s="11">
        <f>C227-B227</f>
        <v>-1.6109747192582695</v>
      </c>
      <c r="E227" s="11">
        <v>1.9655270442639245</v>
      </c>
      <c r="F227" s="11">
        <f>SUM(D227:E227)</f>
        <v>0.35455232500565503</v>
      </c>
      <c r="G227" s="200">
        <f t="shared" si="150"/>
        <v>2.370808349752429E-2</v>
      </c>
    </row>
    <row r="228" spans="1:7" x14ac:dyDescent="0.2">
      <c r="A228" t="str">
        <f t="shared" si="146"/>
        <v>62 Leisure, travel and related personal service occupations</v>
      </c>
      <c r="B228" s="11">
        <v>1.5549258849481125</v>
      </c>
      <c r="C228" s="11">
        <v>1.1878640842779282</v>
      </c>
      <c r="D228" s="11">
        <f t="shared" ref="D228:D234" si="155">C228-B228</f>
        <v>-0.36706180067018424</v>
      </c>
      <c r="E228" s="11">
        <v>0.67025205182313929</v>
      </c>
      <c r="F228" s="11">
        <f t="shared" ref="F228:F229" si="156">SUM(D228:E228)</f>
        <v>0.30319025115295506</v>
      </c>
      <c r="G228" s="200">
        <f t="shared" si="150"/>
        <v>2.418168072354776E-2</v>
      </c>
    </row>
    <row r="229" spans="1:7" x14ac:dyDescent="0.2">
      <c r="A229" t="str">
        <f t="shared" si="146"/>
        <v>63 Community and civil enforcement occupations</v>
      </c>
      <c r="B229" s="11">
        <v>6.3947939459864739E-2</v>
      </c>
      <c r="C229" s="11">
        <v>3.2270399180051028E-2</v>
      </c>
      <c r="D229" s="11">
        <f t="shared" si="155"/>
        <v>-3.1677540279813711E-2</v>
      </c>
      <c r="E229" s="11">
        <v>1.6446523537551574E-2</v>
      </c>
      <c r="F229" s="11">
        <f t="shared" si="156"/>
        <v>-1.5231016742262137E-2</v>
      </c>
      <c r="G229" s="200">
        <f t="shared" si="150"/>
        <v>1.5375403672156507E-2</v>
      </c>
    </row>
    <row r="230" spans="1:7" x14ac:dyDescent="0.2">
      <c r="A230" t="str">
        <f t="shared" si="146"/>
        <v>71 Sales occupations</v>
      </c>
      <c r="B230" s="11">
        <v>5.4432445704383863</v>
      </c>
      <c r="C230" s="11">
        <v>4.4436155494908389</v>
      </c>
      <c r="D230" s="11">
        <f t="shared" si="155"/>
        <v>-0.99962902094754735</v>
      </c>
      <c r="E230" s="11">
        <v>2.4176166985114667</v>
      </c>
      <c r="F230" s="11">
        <f t="shared" ref="F230:F231" si="157">SUM(D230:E230)</f>
        <v>1.4179876775639193</v>
      </c>
      <c r="G230" s="200">
        <f t="shared" si="150"/>
        <v>2.4804016620606051E-2</v>
      </c>
    </row>
    <row r="231" spans="1:7" x14ac:dyDescent="0.2">
      <c r="A231" t="str">
        <f t="shared" si="146"/>
        <v>72 Customer service occupations</v>
      </c>
      <c r="B231" s="11">
        <v>0.97862919195075326</v>
      </c>
      <c r="C231" s="11">
        <v>0.88498361313161267</v>
      </c>
      <c r="D231" s="11">
        <f t="shared" si="155"/>
        <v>-9.3645578819140596E-2</v>
      </c>
      <c r="E231" s="11">
        <v>0.444655596473781</v>
      </c>
      <c r="F231" s="11">
        <f t="shared" si="157"/>
        <v>0.3510100176546404</v>
      </c>
      <c r="G231" s="200">
        <f t="shared" si="150"/>
        <v>2.5285721863300026E-2</v>
      </c>
    </row>
    <row r="232" spans="1:7" x14ac:dyDescent="0.2">
      <c r="A232" t="str">
        <f t="shared" si="146"/>
        <v>81 Process, plant and machine operatives</v>
      </c>
      <c r="B232" s="11">
        <v>1.7761546314529131</v>
      </c>
      <c r="C232" s="11">
        <v>1.5423645279975968</v>
      </c>
      <c r="D232" s="11">
        <f t="shared" si="155"/>
        <v>-0.23379010345531626</v>
      </c>
      <c r="E232" s="11">
        <v>0.69999730278219319</v>
      </c>
      <c r="F232" s="11">
        <f t="shared" ref="F232:F233" si="158">SUM(D232:E232)</f>
        <v>0.46620719932687693</v>
      </c>
      <c r="G232" s="200">
        <f t="shared" si="150"/>
        <v>2.2397473861294648E-2</v>
      </c>
    </row>
    <row r="233" spans="1:7" x14ac:dyDescent="0.2">
      <c r="A233" t="str">
        <f t="shared" si="146"/>
        <v>82 Transport and mobile machine drivers and operatives</v>
      </c>
      <c r="B233" s="11">
        <v>2.1488550484732301</v>
      </c>
      <c r="C233" s="11">
        <v>1.9722441224370049</v>
      </c>
      <c r="D233" s="11">
        <f t="shared" si="155"/>
        <v>-0.17661092603622519</v>
      </c>
      <c r="E233" s="11">
        <v>1.1893375807606097</v>
      </c>
      <c r="F233" s="11">
        <f t="shared" si="158"/>
        <v>1.0127266547243845</v>
      </c>
      <c r="G233" s="200">
        <f t="shared" si="150"/>
        <v>2.98017326335549E-2</v>
      </c>
    </row>
    <row r="234" spans="1:7" x14ac:dyDescent="0.2">
      <c r="A234" t="str">
        <f t="shared" si="146"/>
        <v>91 Elementary trades and related occupations</v>
      </c>
      <c r="B234" s="11">
        <v>1.0105468240430922</v>
      </c>
      <c r="C234" s="11">
        <v>1.7860992509481899</v>
      </c>
      <c r="D234" s="11">
        <f t="shared" si="155"/>
        <v>0.77555242690509774</v>
      </c>
      <c r="E234" s="11">
        <v>0.80497660493192902</v>
      </c>
      <c r="F234" s="11">
        <f t="shared" ref="F234" si="159">SUM(D234:E234)</f>
        <v>1.5805290318370266</v>
      </c>
      <c r="G234" s="200">
        <f t="shared" si="150"/>
        <v>3.9831639374383165E-2</v>
      </c>
    </row>
    <row r="235" spans="1:7" x14ac:dyDescent="0.2">
      <c r="A235" t="str">
        <f t="shared" si="146"/>
        <v>92 Elementary administration and service occupations</v>
      </c>
      <c r="B235" s="11">
        <v>7.9823183734063194</v>
      </c>
      <c r="C235" s="11">
        <v>5.7515321342236714</v>
      </c>
      <c r="D235" s="11">
        <f t="shared" ref="D235" si="160">C235-B235</f>
        <v>-2.2307862391826481</v>
      </c>
      <c r="E235" s="11">
        <v>3.3716567158578825</v>
      </c>
      <c r="F235" s="11">
        <f t="shared" ref="F235" si="161">SUM(D235:E235)</f>
        <v>1.1408704766752344</v>
      </c>
      <c r="G235" s="200">
        <f t="shared" ref="G235:G236" si="162">IF(B235&gt;0,(1+(E235/B235))^(1/($C$6-$B$6))-1,0)</f>
        <v>2.3767313513771038E-2</v>
      </c>
    </row>
    <row r="236" spans="1:7" x14ac:dyDescent="0.2">
      <c r="A236" t="str">
        <f t="shared" si="146"/>
        <v>All occupations</v>
      </c>
      <c r="B236" s="11">
        <f>SUM(B210:B235)</f>
        <v>53.037780699663799</v>
      </c>
      <c r="C236" s="11">
        <f t="shared" ref="C236:F236" si="163">SUM(C210:C235)</f>
        <v>39.734123877933747</v>
      </c>
      <c r="D236" s="11">
        <f t="shared" si="163"/>
        <v>-13.303656821730062</v>
      </c>
      <c r="E236" s="11">
        <f t="shared" si="163"/>
        <v>21.937821874999894</v>
      </c>
      <c r="F236" s="11">
        <f t="shared" si="163"/>
        <v>8.6341650532698342</v>
      </c>
      <c r="G236" s="200">
        <f t="shared" si="162"/>
        <v>2.3345556417297297E-2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1.9668723333210387</v>
      </c>
      <c r="C239" s="11">
        <v>1.432627727827819</v>
      </c>
      <c r="D239" s="11">
        <f>C239-B239</f>
        <v>-0.53424460549321973</v>
      </c>
      <c r="E239" s="11">
        <v>0.61415864914619489</v>
      </c>
      <c r="F239" s="11">
        <f>SUM(D239:E239)</f>
        <v>7.9914043652975164E-2</v>
      </c>
      <c r="G239" s="200">
        <f>IF(B239&gt;0,(1+(E239/B239))^(1/($C$6-$B$6))-1,0)</f>
        <v>1.8281381487943005E-2</v>
      </c>
    </row>
    <row r="240" spans="1:7" x14ac:dyDescent="0.2">
      <c r="A240" t="str">
        <f t="shared" si="165"/>
        <v>12 Other managers and proprietors</v>
      </c>
      <c r="B240" s="11">
        <v>1.8382744743176791</v>
      </c>
      <c r="C240" s="11">
        <v>1.4595138011108479</v>
      </c>
      <c r="D240" s="11">
        <f t="shared" ref="D240:D255" si="166">C240-B240</f>
        <v>-0.37876067320683116</v>
      </c>
      <c r="E240" s="11">
        <v>0.72828963457428597</v>
      </c>
      <c r="F240" s="11">
        <f t="shared" ref="F240:F247" si="167">SUM(D240:E240)</f>
        <v>0.34952896136745482</v>
      </c>
      <c r="G240" s="200">
        <f t="shared" ref="G240:G242" si="168">IF(B240&gt;0,(1+(E240/B240))^(1/($C$6-$B$6))-1,0)</f>
        <v>2.2498745861470271E-2</v>
      </c>
    </row>
    <row r="241" spans="1:7" x14ac:dyDescent="0.2">
      <c r="A241" t="str">
        <f t="shared" si="165"/>
        <v>21 Science, research, engineering and technology professionals</v>
      </c>
      <c r="B241" s="11">
        <v>0.8069100594956361</v>
      </c>
      <c r="C241" s="11">
        <v>0.60366580457629282</v>
      </c>
      <c r="D241" s="11">
        <f t="shared" si="166"/>
        <v>-0.20324425491934328</v>
      </c>
      <c r="E241" s="11">
        <v>0.21423543447013335</v>
      </c>
      <c r="F241" s="11">
        <f t="shared" si="167"/>
        <v>1.099117955079007E-2</v>
      </c>
      <c r="G241" s="200">
        <f t="shared" si="168"/>
        <v>1.5821732058096227E-2</v>
      </c>
    </row>
    <row r="242" spans="1:7" x14ac:dyDescent="0.2">
      <c r="A242" t="str">
        <f t="shared" si="165"/>
        <v>22 Health professionals</v>
      </c>
      <c r="B242" s="11">
        <v>0.50451456175930809</v>
      </c>
      <c r="C242" s="11">
        <v>0.33161936008178111</v>
      </c>
      <c r="D242" s="11">
        <f t="shared" si="166"/>
        <v>-0.17289520167752698</v>
      </c>
      <c r="E242" s="11">
        <v>0.15729068354402326</v>
      </c>
      <c r="F242" s="11">
        <f t="shared" si="167"/>
        <v>-1.560451813350372E-2</v>
      </c>
      <c r="G242" s="200">
        <f t="shared" si="168"/>
        <v>1.8256286352211992E-2</v>
      </c>
    </row>
    <row r="243" spans="1:7" x14ac:dyDescent="0.2">
      <c r="A243" t="str">
        <f t="shared" si="165"/>
        <v>23 Teaching and other educational professionals</v>
      </c>
      <c r="B243" s="11">
        <v>0.36734426435933953</v>
      </c>
      <c r="C243" s="11">
        <v>0.25005686583554881</v>
      </c>
      <c r="D243" s="11">
        <f t="shared" si="166"/>
        <v>-0.11728739852379072</v>
      </c>
      <c r="E243" s="11">
        <v>0.11848180760799489</v>
      </c>
      <c r="F243" s="11">
        <f t="shared" si="167"/>
        <v>1.1944090842041649E-3</v>
      </c>
      <c r="G243" s="200">
        <f>IF(B243&gt;0,(1+(E243/B243))^(1/($C$6-$B$6))-1,0)</f>
        <v>1.8811496408057238E-2</v>
      </c>
    </row>
    <row r="244" spans="1:7" x14ac:dyDescent="0.2">
      <c r="A244" t="str">
        <f t="shared" si="165"/>
        <v>24 Business, media and public service professionals</v>
      </c>
      <c r="B244" s="11">
        <v>1.0467870463379734</v>
      </c>
      <c r="C244" s="11">
        <v>0.76864791588804993</v>
      </c>
      <c r="D244" s="11">
        <f t="shared" si="166"/>
        <v>-0.27813913044992344</v>
      </c>
      <c r="E244" s="11">
        <v>0.31146711105022917</v>
      </c>
      <c r="F244" s="11">
        <f t="shared" si="167"/>
        <v>3.3327980600305729E-2</v>
      </c>
      <c r="G244" s="200">
        <f t="shared" ref="G244:G263" si="169">IF(B244&gt;0,(1+(E244/B244))^(1/($C$6-$B$6))-1,0)</f>
        <v>1.7516624403801195E-2</v>
      </c>
    </row>
    <row r="245" spans="1:7" x14ac:dyDescent="0.2">
      <c r="A245" t="str">
        <f t="shared" si="165"/>
        <v>31 Science, engineering and technology associate professionals</v>
      </c>
      <c r="B245" s="11">
        <v>0.52450807862090421</v>
      </c>
      <c r="C245" s="11">
        <v>0.43266821152511242</v>
      </c>
      <c r="D245" s="11">
        <f t="shared" si="166"/>
        <v>-9.1839867095791783E-2</v>
      </c>
      <c r="E245" s="11">
        <v>0.15034050947049948</v>
      </c>
      <c r="F245" s="11">
        <f t="shared" si="167"/>
        <v>5.8500642374707701E-2</v>
      </c>
      <c r="G245" s="200">
        <f>IF(B245&gt;0,(1+(E245/B245))^(1/($C$6-$B$6))-1,0)</f>
        <v>1.6943779457575747E-2</v>
      </c>
    </row>
    <row r="246" spans="1:7" x14ac:dyDescent="0.2">
      <c r="A246" t="str">
        <f t="shared" si="165"/>
        <v>32 Health and social care associate professionals</v>
      </c>
      <c r="B246" s="11">
        <v>0.24553911135065218</v>
      </c>
      <c r="C246" s="11">
        <v>0.26417327618591602</v>
      </c>
      <c r="D246" s="11">
        <f t="shared" si="166"/>
        <v>1.8634164835263839E-2</v>
      </c>
      <c r="E246" s="11">
        <v>0.11676598891606334</v>
      </c>
      <c r="F246" s="11">
        <f t="shared" si="167"/>
        <v>0.13540015375132719</v>
      </c>
      <c r="G246" s="200">
        <f t="shared" si="169"/>
        <v>2.6274609832995122E-2</v>
      </c>
    </row>
    <row r="247" spans="1:7" x14ac:dyDescent="0.2">
      <c r="A247" t="str">
        <f t="shared" si="165"/>
        <v>33 Protective service occupations</v>
      </c>
      <c r="B247" s="11">
        <v>0.24990482947243542</v>
      </c>
      <c r="C247" s="11">
        <v>0.22505534182916181</v>
      </c>
      <c r="D247" s="11">
        <f t="shared" si="166"/>
        <v>-2.4849487643273604E-2</v>
      </c>
      <c r="E247" s="11">
        <v>6.4880646928634045E-2</v>
      </c>
      <c r="F247" s="11">
        <f t="shared" si="167"/>
        <v>4.003115928536044E-2</v>
      </c>
      <c r="G247" s="200">
        <f t="shared" si="169"/>
        <v>1.5506410240383017E-2</v>
      </c>
    </row>
    <row r="248" spans="1:7" x14ac:dyDescent="0.2">
      <c r="A248" t="str">
        <f t="shared" si="165"/>
        <v>34 Culture, media and sports occupations</v>
      </c>
      <c r="B248" s="11">
        <v>0.35762802150043299</v>
      </c>
      <c r="C248" s="11">
        <v>0.17505474477959179</v>
      </c>
      <c r="D248" s="11">
        <f t="shared" si="166"/>
        <v>-0.1825732767208412</v>
      </c>
      <c r="E248" s="11">
        <v>8.4861006619677853E-2</v>
      </c>
      <c r="F248" s="11">
        <f t="shared" ref="F248:F249" si="170">SUM(D248:E248)</f>
        <v>-9.7712270101163345E-2</v>
      </c>
      <c r="G248" s="200">
        <f t="shared" si="169"/>
        <v>1.4296042736871462E-2</v>
      </c>
    </row>
    <row r="249" spans="1:7" x14ac:dyDescent="0.2">
      <c r="A249" t="str">
        <f t="shared" si="165"/>
        <v>35 Business and public service associate professionals</v>
      </c>
      <c r="B249" s="11">
        <v>1.4530333337190386</v>
      </c>
      <c r="C249" s="11">
        <v>0.94058714435703461</v>
      </c>
      <c r="D249" s="11">
        <f t="shared" si="166"/>
        <v>-0.51244618936200403</v>
      </c>
      <c r="E249" s="11">
        <v>0.37206436216858224</v>
      </c>
      <c r="F249" s="11">
        <f t="shared" si="170"/>
        <v>-0.14038182719342179</v>
      </c>
      <c r="G249" s="200">
        <f t="shared" si="169"/>
        <v>1.5314766771867827E-2</v>
      </c>
    </row>
    <row r="250" spans="1:7" x14ac:dyDescent="0.2">
      <c r="A250" t="str">
        <f t="shared" si="165"/>
        <v>41 Administrative occupations</v>
      </c>
      <c r="B250" s="11">
        <v>2.48617672026836</v>
      </c>
      <c r="C250" s="11">
        <v>0.75561049841337602</v>
      </c>
      <c r="D250" s="11">
        <f t="shared" si="166"/>
        <v>-1.730566221854984</v>
      </c>
      <c r="E250" s="11">
        <v>0.51701187947846461</v>
      </c>
      <c r="F250" s="11">
        <f t="shared" ref="F250:F253" si="171">SUM(D250:E250)</f>
        <v>-1.2135543423765194</v>
      </c>
      <c r="G250" s="200">
        <f t="shared" si="169"/>
        <v>1.2674888302631526E-2</v>
      </c>
    </row>
    <row r="251" spans="1:7" x14ac:dyDescent="0.2">
      <c r="A251" t="str">
        <f t="shared" si="165"/>
        <v>42 Secretarial and related occupations</v>
      </c>
      <c r="B251" s="11">
        <v>1.012897942189074</v>
      </c>
      <c r="C251" s="11">
        <v>0.19729238851295094</v>
      </c>
      <c r="D251" s="11">
        <f t="shared" si="166"/>
        <v>-0.81560555367612309</v>
      </c>
      <c r="E251" s="11">
        <v>0.19975691933296227</v>
      </c>
      <c r="F251" s="11">
        <f t="shared" si="171"/>
        <v>-0.61584863434316084</v>
      </c>
      <c r="G251" s="200">
        <f t="shared" si="169"/>
        <v>1.2072058411272568E-2</v>
      </c>
    </row>
    <row r="252" spans="1:7" x14ac:dyDescent="0.2">
      <c r="A252" t="str">
        <f t="shared" si="165"/>
        <v>51 Skilled agricultural and related trades</v>
      </c>
      <c r="B252" s="11">
        <v>0.98893829818647172</v>
      </c>
      <c r="C252" s="11">
        <v>0.89514060912340121</v>
      </c>
      <c r="D252" s="11">
        <f t="shared" si="166"/>
        <v>-9.3797689063070511E-2</v>
      </c>
      <c r="E252" s="11">
        <v>0.36378282094008146</v>
      </c>
      <c r="F252" s="11">
        <f t="shared" si="171"/>
        <v>0.26998513187701095</v>
      </c>
      <c r="G252" s="200">
        <f t="shared" si="169"/>
        <v>2.1102340449735468E-2</v>
      </c>
    </row>
    <row r="253" spans="1:7" x14ac:dyDescent="0.2">
      <c r="A253" t="str">
        <f t="shared" si="165"/>
        <v>52 Skilled metal, electrical and electronic trades</v>
      </c>
      <c r="B253" s="11">
        <v>1.0579166799210733</v>
      </c>
      <c r="C253" s="11">
        <v>0.51976261513964384</v>
      </c>
      <c r="D253" s="11">
        <f t="shared" si="166"/>
        <v>-0.53815406478142946</v>
      </c>
      <c r="E253" s="11">
        <v>0.27501196206679185</v>
      </c>
      <c r="F253" s="11">
        <f t="shared" si="171"/>
        <v>-0.26314210271463762</v>
      </c>
      <c r="G253" s="200">
        <f t="shared" si="169"/>
        <v>1.5524399332472516E-2</v>
      </c>
    </row>
    <row r="254" spans="1:7" x14ac:dyDescent="0.2">
      <c r="A254" t="str">
        <f t="shared" si="165"/>
        <v>53 Skilled construction and building trades</v>
      </c>
      <c r="B254" s="11">
        <v>1.4716254544885439</v>
      </c>
      <c r="C254" s="11">
        <v>1.5828538011238733</v>
      </c>
      <c r="D254" s="11">
        <f t="shared" si="166"/>
        <v>0.11122834663532943</v>
      </c>
      <c r="E254" s="11">
        <v>0.56655178474740242</v>
      </c>
      <c r="F254" s="11">
        <f t="shared" ref="F254" si="172">SUM(D254:E254)</f>
        <v>0.67778013138273185</v>
      </c>
      <c r="G254" s="200">
        <f t="shared" si="169"/>
        <v>2.194999001378406E-2</v>
      </c>
    </row>
    <row r="255" spans="1:7" x14ac:dyDescent="0.2">
      <c r="A255" t="str">
        <f t="shared" si="165"/>
        <v>54 Textiles, printing and other skilled trades</v>
      </c>
      <c r="B255" s="11">
        <v>1.4425516759542436</v>
      </c>
      <c r="C255" s="11">
        <v>1.2141889913125865</v>
      </c>
      <c r="D255" s="11">
        <f t="shared" si="166"/>
        <v>-0.2283626846416571</v>
      </c>
      <c r="E255" s="11">
        <v>0.51329080117202608</v>
      </c>
      <c r="F255" s="11">
        <f t="shared" ref="F255" si="173">SUM(D255:E255)</f>
        <v>0.28492811653036898</v>
      </c>
      <c r="G255" s="200">
        <f t="shared" si="169"/>
        <v>2.0501152726369432E-2</v>
      </c>
    </row>
    <row r="256" spans="1:7" x14ac:dyDescent="0.2">
      <c r="A256" t="str">
        <f t="shared" si="165"/>
        <v>61 Caring personal service occupations</v>
      </c>
      <c r="B256" s="11">
        <v>0.79134410196322258</v>
      </c>
      <c r="C256" s="11">
        <v>0.61144471736197703</v>
      </c>
      <c r="D256" s="11">
        <f>C256-B256</f>
        <v>-0.17989938460124555</v>
      </c>
      <c r="E256" s="11">
        <v>0.18578822153896354</v>
      </c>
      <c r="F256" s="11">
        <f>SUM(D256:E256)</f>
        <v>5.888836937717995E-3</v>
      </c>
      <c r="G256" s="200">
        <f t="shared" si="169"/>
        <v>1.4158575587452926E-2</v>
      </c>
    </row>
    <row r="257" spans="1:7" x14ac:dyDescent="0.2">
      <c r="A257" t="str">
        <f t="shared" si="165"/>
        <v>62 Leisure, travel and related personal service occupations</v>
      </c>
      <c r="B257" s="11">
        <v>1.1536830371694149</v>
      </c>
      <c r="C257" s="11">
        <v>1.1255510287477637</v>
      </c>
      <c r="D257" s="11">
        <f t="shared" ref="D257:D263" si="174">C257-B257</f>
        <v>-2.81320084216512E-2</v>
      </c>
      <c r="E257" s="11">
        <v>0.45218937862359387</v>
      </c>
      <c r="F257" s="11">
        <f t="shared" ref="F257:F258" si="175">SUM(D257:E257)</f>
        <v>0.42405737020194267</v>
      </c>
      <c r="G257" s="200">
        <f t="shared" si="169"/>
        <v>2.229201536211356E-2</v>
      </c>
    </row>
    <row r="258" spans="1:7" x14ac:dyDescent="0.2">
      <c r="A258" t="str">
        <f t="shared" si="165"/>
        <v>63 Community and civil enforcement occupations</v>
      </c>
      <c r="B258" s="11">
        <v>5.5492724549106073E-2</v>
      </c>
      <c r="C258" s="11">
        <v>3.6317126775849667E-2</v>
      </c>
      <c r="D258" s="11">
        <f t="shared" si="174"/>
        <v>-1.9175597773256406E-2</v>
      </c>
      <c r="E258" s="11">
        <v>1.3475209906922412E-2</v>
      </c>
      <c r="F258" s="11">
        <f t="shared" si="175"/>
        <v>-5.7003878663339936E-3</v>
      </c>
      <c r="G258" s="200">
        <f t="shared" si="169"/>
        <v>1.4598178006146822E-2</v>
      </c>
    </row>
    <row r="259" spans="1:7" x14ac:dyDescent="0.2">
      <c r="A259" t="str">
        <f t="shared" si="165"/>
        <v>71 Sales occupations</v>
      </c>
      <c r="B259" s="11">
        <v>3.8864817000322969</v>
      </c>
      <c r="C259" s="11">
        <v>1.2443137164095557</v>
      </c>
      <c r="D259" s="11">
        <f t="shared" si="174"/>
        <v>-2.6421679836227412</v>
      </c>
      <c r="E259" s="11">
        <v>0.92876449230116098</v>
      </c>
      <c r="F259" s="11">
        <f t="shared" ref="F259:F260" si="176">SUM(D259:E259)</f>
        <v>-1.7134034913215803</v>
      </c>
      <c r="G259" s="200">
        <f t="shared" si="169"/>
        <v>1.4388050616867432E-2</v>
      </c>
    </row>
    <row r="260" spans="1:7" x14ac:dyDescent="0.2">
      <c r="A260" t="str">
        <f t="shared" si="165"/>
        <v>72 Customer service occupations</v>
      </c>
      <c r="B260" s="11">
        <v>0.52593268663746717</v>
      </c>
      <c r="C260" s="11">
        <v>0.43289354691012566</v>
      </c>
      <c r="D260" s="11">
        <f t="shared" si="174"/>
        <v>-9.3039139727341513E-2</v>
      </c>
      <c r="E260" s="11">
        <v>0.1402061442650126</v>
      </c>
      <c r="F260" s="11">
        <f t="shared" si="176"/>
        <v>4.7167004537671087E-2</v>
      </c>
      <c r="G260" s="200">
        <f t="shared" si="169"/>
        <v>1.587975565252453E-2</v>
      </c>
    </row>
    <row r="261" spans="1:7" x14ac:dyDescent="0.2">
      <c r="A261" t="str">
        <f t="shared" si="165"/>
        <v>81 Process, plant and machine operatives</v>
      </c>
      <c r="B261" s="11">
        <v>1.4317522188491667</v>
      </c>
      <c r="C261" s="11">
        <v>0.58017160619290475</v>
      </c>
      <c r="D261" s="11">
        <f t="shared" si="174"/>
        <v>-0.85158061265626195</v>
      </c>
      <c r="E261" s="11">
        <v>0.3522429891522923</v>
      </c>
      <c r="F261" s="11">
        <f t="shared" ref="F261:F262" si="177">SUM(D261:E261)</f>
        <v>-0.49933762350396965</v>
      </c>
      <c r="G261" s="200">
        <f t="shared" si="169"/>
        <v>1.4771795370544405E-2</v>
      </c>
    </row>
    <row r="262" spans="1:7" x14ac:dyDescent="0.2">
      <c r="A262" t="str">
        <f t="shared" si="165"/>
        <v>82 Transport and mobile machine drivers and operatives</v>
      </c>
      <c r="B262" s="11">
        <v>1.7699884379494644</v>
      </c>
      <c r="C262" s="11">
        <v>1.3020148422302114</v>
      </c>
      <c r="D262" s="11">
        <f t="shared" si="174"/>
        <v>-0.46797359571925301</v>
      </c>
      <c r="E262" s="11">
        <v>0.64320275639075442</v>
      </c>
      <c r="F262" s="11">
        <f t="shared" si="177"/>
        <v>0.1752291606715014</v>
      </c>
      <c r="G262" s="200">
        <f t="shared" si="169"/>
        <v>2.0880135956447665E-2</v>
      </c>
    </row>
    <row r="263" spans="1:7" x14ac:dyDescent="0.2">
      <c r="A263" t="str">
        <f t="shared" si="165"/>
        <v>91 Elementary trades and related occupations</v>
      </c>
      <c r="B263" s="11">
        <v>1.1214257552455498</v>
      </c>
      <c r="C263" s="11">
        <v>1.8163876474724916</v>
      </c>
      <c r="D263" s="11">
        <f t="shared" si="174"/>
        <v>0.69496189222694182</v>
      </c>
      <c r="E263" s="11">
        <v>0.69144735199853757</v>
      </c>
      <c r="F263" s="11">
        <f t="shared" ref="F263" si="178">SUM(D263:E263)</f>
        <v>1.3864092442254794</v>
      </c>
      <c r="G263" s="200">
        <f t="shared" si="169"/>
        <v>3.2538986528324987E-2</v>
      </c>
    </row>
    <row r="264" spans="1:7" x14ac:dyDescent="0.2">
      <c r="A264" t="str">
        <f t="shared" si="165"/>
        <v>92 Elementary administration and service occupations</v>
      </c>
      <c r="B264" s="11">
        <v>6.6668090560051239</v>
      </c>
      <c r="C264" s="11">
        <v>4.0445427871681687</v>
      </c>
      <c r="D264" s="11">
        <f t="shared" ref="D264" si="179">C264-B264</f>
        <v>-2.6222662688369551</v>
      </c>
      <c r="E264" s="11">
        <v>1.9218286554710755</v>
      </c>
      <c r="F264" s="11">
        <f>SUM(D264:E264)</f>
        <v>-0.70043761336587962</v>
      </c>
      <c r="G264" s="200">
        <f t="shared" ref="G264:G265" si="180">IF(B264&gt;0,(1+(E264/B264))^(1/($C$6-$B$6))-1,0)</f>
        <v>1.7029970368165337E-2</v>
      </c>
    </row>
    <row r="265" spans="1:7" x14ac:dyDescent="0.2">
      <c r="A265" t="str">
        <f t="shared" si="165"/>
        <v>All occupations</v>
      </c>
      <c r="B265" s="11">
        <f>SUM(B239:B264)</f>
        <v>35.224332603663015</v>
      </c>
      <c r="C265" s="11">
        <f t="shared" ref="C265:F265" si="181">SUM(C239:C264)</f>
        <v>23.242156116892033</v>
      </c>
      <c r="D265" s="11">
        <f t="shared" si="181"/>
        <v>-11.982176486770982</v>
      </c>
      <c r="E265" s="11">
        <f t="shared" si="181"/>
        <v>10.697387201882361</v>
      </c>
      <c r="F265" s="11">
        <f t="shared" si="181"/>
        <v>-1.2847892848886204</v>
      </c>
      <c r="G265" s="200">
        <f t="shared" si="180"/>
        <v>1.7837290499836289E-2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0.36584676451949055</v>
      </c>
      <c r="C268" s="11">
        <v>0.25776252558417595</v>
      </c>
      <c r="D268" s="11">
        <f>C268-B268</f>
        <v>-0.1080842389353146</v>
      </c>
      <c r="E268" s="11">
        <v>0.10647101253241253</v>
      </c>
      <c r="F268" s="11">
        <f>SUM(D268:E268)</f>
        <v>-1.6132264029020682E-3</v>
      </c>
      <c r="G268" s="200">
        <f>IF(B268&gt;0,(1+(E268/B268))^(1/($C$6-$B$6))-1,0)</f>
        <v>1.7174985831925227E-2</v>
      </c>
    </row>
    <row r="269" spans="1:7" x14ac:dyDescent="0.2">
      <c r="A269" t="str">
        <f t="shared" si="183"/>
        <v>12 Other managers and proprietors</v>
      </c>
      <c r="B269" s="11">
        <v>0.38135030944873327</v>
      </c>
      <c r="C269" s="11">
        <v>0.31810411365773772</v>
      </c>
      <c r="D269" s="11">
        <f t="shared" ref="D269:D284" si="184">C269-B269</f>
        <v>-6.3246195790995552E-2</v>
      </c>
      <c r="E269" s="11">
        <v>0.12054996081858677</v>
      </c>
      <c r="F269" s="11">
        <f t="shared" ref="F269:F276" si="185">SUM(D269:E269)</f>
        <v>5.7303765027591214E-2</v>
      </c>
      <c r="G269" s="200">
        <f t="shared" ref="G269:G271" si="186">IF(B269&gt;0,(1+(E269/B269))^(1/($C$6-$B$6))-1,0)</f>
        <v>1.8480898877876406E-2</v>
      </c>
    </row>
    <row r="270" spans="1:7" x14ac:dyDescent="0.2">
      <c r="A270" t="str">
        <f t="shared" si="183"/>
        <v>21 Science, research, engineering and technology professionals</v>
      </c>
      <c r="B270" s="11">
        <v>0.18035928147134728</v>
      </c>
      <c r="C270" s="11">
        <v>0.18125831437075765</v>
      </c>
      <c r="D270" s="11">
        <f t="shared" si="184"/>
        <v>8.9903289941037356E-4</v>
      </c>
      <c r="E270" s="11">
        <v>5.5905915308578594E-2</v>
      </c>
      <c r="F270" s="11">
        <f t="shared" si="185"/>
        <v>5.6804948207988967E-2</v>
      </c>
      <c r="G270" s="200">
        <f t="shared" si="186"/>
        <v>1.8163249231216927E-2</v>
      </c>
    </row>
    <row r="271" spans="1:7" x14ac:dyDescent="0.2">
      <c r="A271" t="str">
        <f t="shared" si="183"/>
        <v>22 Health professionals</v>
      </c>
      <c r="B271" s="11">
        <v>6.2975468411998303E-2</v>
      </c>
      <c r="C271" s="11">
        <v>7.4680775859974513E-2</v>
      </c>
      <c r="D271" s="11">
        <f t="shared" si="184"/>
        <v>1.170530744797621E-2</v>
      </c>
      <c r="E271" s="11">
        <v>3.1927928508788242E-2</v>
      </c>
      <c r="F271" s="11">
        <f t="shared" si="185"/>
        <v>4.3633235956764452E-2</v>
      </c>
      <c r="G271" s="200">
        <f t="shared" si="186"/>
        <v>2.7718142813355717E-2</v>
      </c>
    </row>
    <row r="272" spans="1:7" x14ac:dyDescent="0.2">
      <c r="A272" t="str">
        <f t="shared" si="183"/>
        <v>23 Teaching and other educational professionals</v>
      </c>
      <c r="B272" s="11">
        <v>6.8361514214149779E-2</v>
      </c>
      <c r="C272" s="11">
        <v>5.2533508784037397E-2</v>
      </c>
      <c r="D272" s="11">
        <f t="shared" si="184"/>
        <v>-1.5828005430112382E-2</v>
      </c>
      <c r="E272" s="11">
        <v>2.5021339933469625E-2</v>
      </c>
      <c r="F272" s="11">
        <f t="shared" si="185"/>
        <v>9.1933345033572422E-3</v>
      </c>
      <c r="G272" s="200">
        <f>IF(B272&gt;0,(1+(E272/B272))^(1/($C$6-$B$6))-1,0)</f>
        <v>2.1010867419768653E-2</v>
      </c>
    </row>
    <row r="273" spans="1:7" x14ac:dyDescent="0.2">
      <c r="A273" t="str">
        <f t="shared" si="183"/>
        <v>24 Business, media and public service professionals</v>
      </c>
      <c r="B273" s="11">
        <v>0.19579248876511648</v>
      </c>
      <c r="C273" s="11">
        <v>0.15928698169020586</v>
      </c>
      <c r="D273" s="11">
        <f t="shared" si="184"/>
        <v>-3.6505507074910626E-2</v>
      </c>
      <c r="E273" s="11">
        <v>6.3323085399050516E-2</v>
      </c>
      <c r="F273" s="11">
        <f t="shared" si="185"/>
        <v>2.681757832413989E-2</v>
      </c>
      <c r="G273" s="200">
        <f t="shared" ref="G273" si="187">IF(B273&gt;0,(1+(E273/B273))^(1/($C$6-$B$6))-1,0)</f>
        <v>1.8856841458115614E-2</v>
      </c>
    </row>
    <row r="274" spans="1:7" x14ac:dyDescent="0.2">
      <c r="A274" t="str">
        <f t="shared" si="183"/>
        <v>31 Science, engineering and technology associate professionals</v>
      </c>
      <c r="B274" s="11">
        <v>0.10996543013368407</v>
      </c>
      <c r="C274" s="11">
        <v>0.12764981603355807</v>
      </c>
      <c r="D274" s="11">
        <f t="shared" si="184"/>
        <v>1.7684385899874006E-2</v>
      </c>
      <c r="E274" s="11">
        <v>4.386290809734221E-2</v>
      </c>
      <c r="F274" s="11">
        <f t="shared" si="185"/>
        <v>6.1547293997216215E-2</v>
      </c>
      <c r="G274" s="200">
        <f>IF(B274&gt;0,(1+(E274/B274))^(1/($C$6-$B$6))-1,0)</f>
        <v>2.2630350811639222E-2</v>
      </c>
    </row>
    <row r="275" spans="1:7" x14ac:dyDescent="0.2">
      <c r="A275" t="str">
        <f t="shared" si="183"/>
        <v>32 Health and social care associate professionals</v>
      </c>
      <c r="B275" s="11">
        <v>3.1908647294461211E-2</v>
      </c>
      <c r="C275" s="11">
        <v>5.4633093794490321E-2</v>
      </c>
      <c r="D275" s="11">
        <f t="shared" si="184"/>
        <v>2.2724446500029111E-2</v>
      </c>
      <c r="E275" s="11">
        <v>2.1539247503422822E-2</v>
      </c>
      <c r="F275" s="11">
        <f t="shared" si="185"/>
        <v>4.4263694003451932E-2</v>
      </c>
      <c r="G275" s="200">
        <f t="shared" ref="G275:G292" si="188">IF(B275&gt;0,(1+(E275/B275))^(1/($C$6-$B$6))-1,0)</f>
        <v>3.4986807383120766E-2</v>
      </c>
    </row>
    <row r="276" spans="1:7" x14ac:dyDescent="0.2">
      <c r="A276" t="str">
        <f t="shared" si="183"/>
        <v>33 Protective service occupations</v>
      </c>
      <c r="B276" s="11">
        <v>2.9738804266978849E-2</v>
      </c>
      <c r="C276" s="11">
        <v>3.4379653432438283E-2</v>
      </c>
      <c r="D276" s="11">
        <f t="shared" si="184"/>
        <v>4.6408491654594333E-3</v>
      </c>
      <c r="E276" s="11">
        <v>5.7909901004728629E-3</v>
      </c>
      <c r="F276" s="11">
        <f t="shared" si="185"/>
        <v>1.0431839265932295E-2</v>
      </c>
      <c r="G276" s="200">
        <f t="shared" si="188"/>
        <v>1.193188291689018E-2</v>
      </c>
    </row>
    <row r="277" spans="1:7" x14ac:dyDescent="0.2">
      <c r="A277" t="str">
        <f t="shared" si="183"/>
        <v>34 Culture, media and sports occupations</v>
      </c>
      <c r="B277" s="11">
        <v>9.3220647465760254E-2</v>
      </c>
      <c r="C277" s="11">
        <v>6.8075678129615055E-2</v>
      </c>
      <c r="D277" s="11">
        <f t="shared" si="184"/>
        <v>-2.5144969336145198E-2</v>
      </c>
      <c r="E277" s="11">
        <v>2.6582043781263866E-2</v>
      </c>
      <c r="F277" s="11">
        <f t="shared" ref="F277:F278" si="189">SUM(D277:E277)</f>
        <v>1.4370744451186676E-3</v>
      </c>
      <c r="G277" s="200">
        <f t="shared" si="188"/>
        <v>1.6865775533044136E-2</v>
      </c>
    </row>
    <row r="278" spans="1:7" x14ac:dyDescent="0.2">
      <c r="A278" t="str">
        <f t="shared" si="183"/>
        <v>35 Business and public service associate professionals</v>
      </c>
      <c r="B278" s="11">
        <v>0.28194642822243865</v>
      </c>
      <c r="C278" s="11">
        <v>0.15205539056704909</v>
      </c>
      <c r="D278" s="11">
        <f t="shared" si="184"/>
        <v>-0.12989103765538956</v>
      </c>
      <c r="E278" s="11">
        <v>6.2847022832696456E-2</v>
      </c>
      <c r="F278" s="11">
        <f t="shared" si="189"/>
        <v>-6.7044014822693107E-2</v>
      </c>
      <c r="G278" s="200">
        <f t="shared" si="188"/>
        <v>1.3505618822539089E-2</v>
      </c>
    </row>
    <row r="279" spans="1:7" x14ac:dyDescent="0.2">
      <c r="A279" t="str">
        <f t="shared" si="183"/>
        <v>41 Administrative occupations</v>
      </c>
      <c r="B279" s="11">
        <v>0.43568339266655681</v>
      </c>
      <c r="C279" s="11">
        <v>0.12240038626176687</v>
      </c>
      <c r="D279" s="11">
        <f t="shared" si="184"/>
        <v>-0.31328300640478995</v>
      </c>
      <c r="E279" s="11">
        <v>7.5625265501613317E-2</v>
      </c>
      <c r="F279" s="11">
        <f t="shared" ref="F279:F282" si="190">SUM(D279:E279)</f>
        <v>-0.23765774090317665</v>
      </c>
      <c r="G279" s="200">
        <f t="shared" si="188"/>
        <v>1.0727640876623923E-2</v>
      </c>
    </row>
    <row r="280" spans="1:7" x14ac:dyDescent="0.2">
      <c r="A280" t="str">
        <f t="shared" si="183"/>
        <v>42 Secretarial and related occupations</v>
      </c>
      <c r="B280" s="11">
        <v>0.16346008455225766</v>
      </c>
      <c r="C280" s="11">
        <v>3.5592060059909371E-2</v>
      </c>
      <c r="D280" s="11">
        <f t="shared" si="184"/>
        <v>-0.1278680244923483</v>
      </c>
      <c r="E280" s="11">
        <v>4.1545999177687046E-2</v>
      </c>
      <c r="F280" s="11">
        <f t="shared" si="190"/>
        <v>-8.6322025314661252E-2</v>
      </c>
      <c r="G280" s="200">
        <f t="shared" si="188"/>
        <v>1.5212606480293989E-2</v>
      </c>
    </row>
    <row r="281" spans="1:7" x14ac:dyDescent="0.2">
      <c r="A281" t="str">
        <f t="shared" si="183"/>
        <v>51 Skilled agricultural and related trades</v>
      </c>
      <c r="B281" s="11">
        <v>0.75757158658163493</v>
      </c>
      <c r="C281" s="11">
        <v>0.1900009366363142</v>
      </c>
      <c r="D281" s="11">
        <f t="shared" si="184"/>
        <v>-0.56757064994532069</v>
      </c>
      <c r="E281" s="11">
        <v>0.16000049453573956</v>
      </c>
      <c r="F281" s="11">
        <f t="shared" si="190"/>
        <v>-0.40757015540958114</v>
      </c>
      <c r="G281" s="200">
        <f t="shared" si="188"/>
        <v>1.2856145556713994E-2</v>
      </c>
    </row>
    <row r="282" spans="1:7" x14ac:dyDescent="0.2">
      <c r="A282" t="str">
        <f t="shared" si="183"/>
        <v>52 Skilled metal, electrical and electronic trades</v>
      </c>
      <c r="B282" s="11">
        <v>0.3784150380960371</v>
      </c>
      <c r="C282" s="11">
        <v>0.12721865403009469</v>
      </c>
      <c r="D282" s="11">
        <f t="shared" si="184"/>
        <v>-0.25119638406594241</v>
      </c>
      <c r="E282" s="11">
        <v>7.2024111415083761E-2</v>
      </c>
      <c r="F282" s="11">
        <f t="shared" si="190"/>
        <v>-0.17917227265085867</v>
      </c>
      <c r="G282" s="200">
        <f t="shared" si="188"/>
        <v>1.1683148833188772E-2</v>
      </c>
    </row>
    <row r="283" spans="1:7" x14ac:dyDescent="0.2">
      <c r="A283" t="str">
        <f t="shared" si="183"/>
        <v>53 Skilled construction and building trades</v>
      </c>
      <c r="B283" s="11">
        <v>0.69777521802733233</v>
      </c>
      <c r="C283" s="11">
        <v>0.12280368584512263</v>
      </c>
      <c r="D283" s="11">
        <f t="shared" si="184"/>
        <v>-0.57497153218220975</v>
      </c>
      <c r="E283" s="11">
        <v>0.10382572772602744</v>
      </c>
      <c r="F283" s="11">
        <f t="shared" ref="F283" si="191">SUM(D283:E283)</f>
        <v>-0.47114580445618232</v>
      </c>
      <c r="G283" s="200">
        <f t="shared" si="188"/>
        <v>9.2904841985737008E-3</v>
      </c>
    </row>
    <row r="284" spans="1:7" x14ac:dyDescent="0.2">
      <c r="A284" t="str">
        <f t="shared" si="183"/>
        <v>54 Textiles, printing and other skilled trades</v>
      </c>
      <c r="B284" s="11">
        <v>0.44789475068969953</v>
      </c>
      <c r="C284" s="11">
        <v>0.12170414451156483</v>
      </c>
      <c r="D284" s="11">
        <f t="shared" si="184"/>
        <v>-0.32619060617813467</v>
      </c>
      <c r="E284" s="11">
        <v>7.5503990225675013E-2</v>
      </c>
      <c r="F284" s="11">
        <f t="shared" ref="F284" si="192">SUM(D284:E284)</f>
        <v>-0.25068661595245967</v>
      </c>
      <c r="G284" s="200">
        <f t="shared" si="188"/>
        <v>1.0439805854150608E-2</v>
      </c>
    </row>
    <row r="285" spans="1:7" x14ac:dyDescent="0.2">
      <c r="A285" t="str">
        <f t="shared" si="183"/>
        <v>61 Caring personal service occupations</v>
      </c>
      <c r="B285" s="11">
        <v>0.15603164318704241</v>
      </c>
      <c r="C285" s="11">
        <v>0.18267595492262292</v>
      </c>
      <c r="D285" s="11">
        <f>C285-B285</f>
        <v>2.6644311735580517E-2</v>
      </c>
      <c r="E285" s="11">
        <v>5.7688479370779526E-2</v>
      </c>
      <c r="F285" s="11">
        <f>SUM(D285:E285)</f>
        <v>8.433279110636005E-2</v>
      </c>
      <c r="G285" s="200">
        <f t="shared" si="188"/>
        <v>2.1195397607612465E-2</v>
      </c>
    </row>
    <row r="286" spans="1:7" x14ac:dyDescent="0.2">
      <c r="A286" t="str">
        <f t="shared" si="183"/>
        <v>62 Leisure, travel and related personal service occupations</v>
      </c>
      <c r="B286" s="11">
        <v>0.26324312627678853</v>
      </c>
      <c r="C286" s="11">
        <v>9.8530092480296774E-2</v>
      </c>
      <c r="D286" s="11">
        <f t="shared" ref="D286:D292" si="193">C286-B286</f>
        <v>-0.16471303379649177</v>
      </c>
      <c r="E286" s="11">
        <v>5.1556712809795298E-2</v>
      </c>
      <c r="F286" s="11">
        <f t="shared" ref="F286:F287" si="194">SUM(D286:E286)</f>
        <v>-0.11315632098669648</v>
      </c>
      <c r="G286" s="200">
        <f t="shared" si="188"/>
        <v>1.1995304515710403E-2</v>
      </c>
    </row>
    <row r="287" spans="1:7" x14ac:dyDescent="0.2">
      <c r="A287" t="str">
        <f t="shared" si="183"/>
        <v>63 Community and civil enforcement occupations</v>
      </c>
      <c r="B287" s="11">
        <v>1.7963758573986775E-2</v>
      </c>
      <c r="C287" s="11">
        <v>3.522858906685195E-3</v>
      </c>
      <c r="D287" s="11">
        <f t="shared" si="193"/>
        <v>-1.4440899667301579E-2</v>
      </c>
      <c r="E287" s="11">
        <v>1.5206184033896915E-3</v>
      </c>
      <c r="F287" s="11">
        <f t="shared" si="194"/>
        <v>-1.2920281263911888E-2</v>
      </c>
      <c r="G287" s="200">
        <f t="shared" si="188"/>
        <v>5.4318089435698713E-3</v>
      </c>
    </row>
    <row r="288" spans="1:7" x14ac:dyDescent="0.2">
      <c r="A288" t="str">
        <f t="shared" si="183"/>
        <v>71 Sales occupations</v>
      </c>
      <c r="B288" s="11">
        <v>1.1106470833866782</v>
      </c>
      <c r="C288" s="11">
        <v>0.46166494144341208</v>
      </c>
      <c r="D288" s="11">
        <f t="shared" si="193"/>
        <v>-0.64898214194326609</v>
      </c>
      <c r="E288" s="11">
        <v>0.19223091183409677</v>
      </c>
      <c r="F288" s="11">
        <f t="shared" ref="F288:F289" si="195">SUM(D288:E288)</f>
        <v>-0.45675123010916929</v>
      </c>
      <c r="G288" s="200">
        <f t="shared" si="188"/>
        <v>1.0699019961950551E-2</v>
      </c>
    </row>
    <row r="289" spans="1:7" x14ac:dyDescent="0.2">
      <c r="A289" t="str">
        <f t="shared" si="183"/>
        <v>72 Customer service occupations</v>
      </c>
      <c r="B289" s="11">
        <v>0.14553532375493611</v>
      </c>
      <c r="C289" s="11">
        <v>0.18720365913695788</v>
      </c>
      <c r="D289" s="11">
        <f t="shared" si="193"/>
        <v>4.1668335382021776E-2</v>
      </c>
      <c r="E289" s="11">
        <v>5.9370998596046214E-2</v>
      </c>
      <c r="F289" s="11">
        <f t="shared" si="195"/>
        <v>0.101039333978068</v>
      </c>
      <c r="G289" s="200">
        <f t="shared" si="188"/>
        <v>2.3071051448640079E-2</v>
      </c>
    </row>
    <row r="290" spans="1:7" x14ac:dyDescent="0.2">
      <c r="A290" t="str">
        <f t="shared" si="183"/>
        <v>81 Process, plant and machine operatives</v>
      </c>
      <c r="B290" s="11">
        <v>0.50256522640610912</v>
      </c>
      <c r="C290" s="11">
        <v>0.12288463379230427</v>
      </c>
      <c r="D290" s="11">
        <f t="shared" si="193"/>
        <v>-0.37968059261380482</v>
      </c>
      <c r="E290" s="11">
        <v>6.1843049504986015E-2</v>
      </c>
      <c r="F290" s="11">
        <f t="shared" ref="F290:F291" si="196">SUM(D290:E290)</f>
        <v>-0.31783754310881879</v>
      </c>
      <c r="G290" s="200">
        <f t="shared" si="188"/>
        <v>7.7668364548344471E-3</v>
      </c>
    </row>
    <row r="291" spans="1:7" x14ac:dyDescent="0.2">
      <c r="A291" t="str">
        <f t="shared" si="183"/>
        <v>82 Transport and mobile machine drivers and operatives</v>
      </c>
      <c r="B291" s="11">
        <v>0.85701680747942111</v>
      </c>
      <c r="C291" s="11">
        <v>0.50859170938198006</v>
      </c>
      <c r="D291" s="11">
        <f t="shared" si="193"/>
        <v>-0.34842509809744104</v>
      </c>
      <c r="E291" s="11">
        <v>0.26716235659682874</v>
      </c>
      <c r="F291" s="11">
        <f t="shared" si="196"/>
        <v>-8.1262741500612301E-2</v>
      </c>
      <c r="G291" s="200">
        <f t="shared" si="188"/>
        <v>1.825467532593783E-2</v>
      </c>
    </row>
    <row r="292" spans="1:7" x14ac:dyDescent="0.2">
      <c r="A292" t="str">
        <f t="shared" si="183"/>
        <v>91 Elementary trades and related occupations</v>
      </c>
      <c r="B292" s="11">
        <v>0.62107920236522973</v>
      </c>
      <c r="C292" s="11">
        <v>1.0158942970163403</v>
      </c>
      <c r="D292" s="11">
        <f t="shared" si="193"/>
        <v>0.39481509465111053</v>
      </c>
      <c r="E292" s="11">
        <v>0.30720623978427763</v>
      </c>
      <c r="F292" s="11">
        <f t="shared" ref="F292" si="197">SUM(D292:E292)</f>
        <v>0.70202133443538817</v>
      </c>
      <c r="G292" s="200">
        <f t="shared" si="188"/>
        <v>2.715417768956585E-2</v>
      </c>
    </row>
    <row r="293" spans="1:7" x14ac:dyDescent="0.2">
      <c r="A293" t="str">
        <f t="shared" si="183"/>
        <v>92 Elementary administration and service occupations</v>
      </c>
      <c r="B293" s="11">
        <v>1.9950639880800567</v>
      </c>
      <c r="C293" s="11">
        <v>1.3823498741040969</v>
      </c>
      <c r="D293" s="11">
        <f t="shared" ref="D293" si="198">C293-B293</f>
        <v>-0.61271411397595976</v>
      </c>
      <c r="E293" s="11">
        <v>0.42133392076834969</v>
      </c>
      <c r="F293" s="11">
        <f t="shared" ref="F293" si="199">SUM(D293:E293)</f>
        <v>-0.19138019320761007</v>
      </c>
      <c r="G293" s="200">
        <f t="shared" ref="G293:G294" si="200">IF(B293&gt;0,(1+(E293/B293))^(1/($C$6-$B$6))-1,0)</f>
        <v>1.2855385045000833E-2</v>
      </c>
    </row>
    <row r="294" spans="1:7" x14ac:dyDescent="0.2">
      <c r="A294" s="24" t="str">
        <f t="shared" si="183"/>
        <v>All occupations</v>
      </c>
      <c r="B294" s="34">
        <f>SUM(B268:B293)</f>
        <v>10.351412014337926</v>
      </c>
      <c r="C294" s="34">
        <f t="shared" ref="C294:F294" si="201">SUM(C268:C293)</f>
        <v>6.1634577404335094</v>
      </c>
      <c r="D294" s="34">
        <f t="shared" si="201"/>
        <v>-4.1879542739044169</v>
      </c>
      <c r="E294" s="34">
        <f t="shared" si="201"/>
        <v>2.5122603310664604</v>
      </c>
      <c r="F294" s="34">
        <f t="shared" si="201"/>
        <v>-1.6756939428379565</v>
      </c>
      <c r="G294" s="234">
        <f t="shared" si="200"/>
        <v>1.459104533422062E-2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Cornwall and the Isles of Scilly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2.6906150061330187</v>
      </c>
      <c r="Q7" s="11">
        <f>'Occ T1'!J16</f>
        <v>19.101245781118504</v>
      </c>
    </row>
    <row r="8" spans="1:17" x14ac:dyDescent="0.2">
      <c r="O8" t="str">
        <f>name!E11</f>
        <v>Process, plant and machine operatives</v>
      </c>
      <c r="P8" s="11">
        <f>'Occ T1'!H15</f>
        <v>0.4352629999603348</v>
      </c>
      <c r="Q8" s="11">
        <f>'Occ T1'!J15</f>
        <v>6.7972944127398485</v>
      </c>
    </row>
    <row r="9" spans="1:17" x14ac:dyDescent="0.2">
      <c r="O9" t="str">
        <f>name!E10</f>
        <v>Sales and customer service occupations</v>
      </c>
      <c r="P9" s="11">
        <f>'Occ T1'!H14</f>
        <v>1.2890709649388867</v>
      </c>
      <c r="Q9" s="11">
        <f>'Occ T1'!J14</f>
        <v>13.47586629130293</v>
      </c>
    </row>
    <row r="10" spans="1:17" x14ac:dyDescent="0.2">
      <c r="O10" t="str">
        <f>name!E9</f>
        <v>Caring, leisure and other service occupations</v>
      </c>
      <c r="P10" s="11">
        <f>'Occ T1'!H13</f>
        <v>3.1499461177258894</v>
      </c>
      <c r="Q10" s="11">
        <f>'Occ T1'!J13</f>
        <v>17.926008187270561</v>
      </c>
    </row>
    <row r="11" spans="1:17" x14ac:dyDescent="0.2">
      <c r="O11" t="str">
        <f>name!E8</f>
        <v>Skilled trades occupations</v>
      </c>
      <c r="P11" s="11">
        <f>'Occ T1'!H12</f>
        <v>0.18267872101021965</v>
      </c>
      <c r="Q11" s="11">
        <f>'Occ T1'!J12</f>
        <v>13.306573430549115</v>
      </c>
    </row>
    <row r="12" spans="1:17" x14ac:dyDescent="0.2">
      <c r="O12" t="str">
        <f>name!E7</f>
        <v>Administrative and secretarial occupations</v>
      </c>
      <c r="P12" s="11">
        <f>'Occ T1'!H11</f>
        <v>1.8728648960465222E-2</v>
      </c>
      <c r="Q12" s="11">
        <f>'Occ T1'!J11</f>
        <v>12.94008683666083</v>
      </c>
    </row>
    <row r="13" spans="1:17" x14ac:dyDescent="0.2">
      <c r="O13" t="str">
        <f>name!E6</f>
        <v>Associate professional occupations</v>
      </c>
      <c r="P13" s="11">
        <f>'Occ T1'!H10</f>
        <v>7.4149337122191668</v>
      </c>
      <c r="Q13" s="11">
        <f>'Occ T1'!J10</f>
        <v>24.670934894553838</v>
      </c>
    </row>
    <row r="14" spans="1:17" x14ac:dyDescent="0.2">
      <c r="O14" t="str">
        <f>name!E5</f>
        <v>Professional occupations</v>
      </c>
      <c r="P14" s="11">
        <f>'Occ T1'!H9</f>
        <v>12.467670328288904</v>
      </c>
      <c r="Q14" s="11">
        <f>'Occ T1'!J9</f>
        <v>40.857298526260585</v>
      </c>
    </row>
    <row r="15" spans="1:17" x14ac:dyDescent="0.2">
      <c r="O15" t="str">
        <f>name!E4</f>
        <v>Managers, directors and senior officials</v>
      </c>
      <c r="P15" s="11">
        <f>'Occ T1'!H8</f>
        <v>3.1250935007633345</v>
      </c>
      <c r="Q15" s="11">
        <f>'Occ T1'!J8</f>
        <v>20.012362258576093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Cornwall and the Isles of Scilly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0.16190544314431321</v>
      </c>
      <c r="Q37" s="11">
        <f>'Occ T2'!J8</f>
        <v>9.2602701567278558</v>
      </c>
    </row>
    <row r="38" spans="1:17" x14ac:dyDescent="0.2">
      <c r="O38" s="10" t="str">
        <f>name!D5</f>
        <v>12 Other managers and proprietors</v>
      </c>
      <c r="P38" s="11">
        <f>'Occ T2'!H9</f>
        <v>2.9631880576190248</v>
      </c>
      <c r="Q38" s="11">
        <f>'Occ T2'!J9</f>
        <v>10.752092101848241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6.2514712153164638</v>
      </c>
      <c r="Q39" s="11">
        <f>'Occ T2'!J10</f>
        <v>12.731539905097586</v>
      </c>
    </row>
    <row r="40" spans="1:17" x14ac:dyDescent="0.2">
      <c r="O40" s="10" t="str">
        <f>name!D7</f>
        <v>22 Health professionals</v>
      </c>
      <c r="P40" s="11">
        <f>'Occ T2'!H11</f>
        <v>1.5188984659000884</v>
      </c>
      <c r="Q40" s="11">
        <f>'Occ T2'!J11</f>
        <v>8.3478111963417589</v>
      </c>
    </row>
    <row r="41" spans="1:17" x14ac:dyDescent="0.2">
      <c r="O41" s="10" t="str">
        <f>name!D8</f>
        <v>23 Teaching and other educational professionals</v>
      </c>
      <c r="P41" s="11">
        <f>'Occ T2'!H12</f>
        <v>1.160439639729379</v>
      </c>
      <c r="Q41" s="11">
        <f>'Occ T2'!J12</f>
        <v>7.7442272521466027</v>
      </c>
    </row>
    <row r="42" spans="1:17" x14ac:dyDescent="0.2">
      <c r="O42" s="10" t="str">
        <f>name!D9</f>
        <v>24 Business, media and public service professionals</v>
      </c>
      <c r="P42" s="11">
        <f>'Occ T2'!H13</f>
        <v>3.5368610073429707</v>
      </c>
      <c r="Q42" s="11">
        <f>'Occ T2'!J13</f>
        <v>12.033720172674634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0.16085616305795281</v>
      </c>
      <c r="Q43" s="11">
        <f>'Occ T2'!J14</f>
        <v>1.972817927832194</v>
      </c>
    </row>
    <row r="44" spans="1:17" x14ac:dyDescent="0.2">
      <c r="O44" s="10" t="str">
        <f>name!D11</f>
        <v>32 Health and social care associate professionals</v>
      </c>
      <c r="P44" s="11">
        <f>'Occ T2'!H15</f>
        <v>4.7898806764002373</v>
      </c>
      <c r="Q44" s="11">
        <f>'Occ T2'!J15</f>
        <v>9.7768836329393967</v>
      </c>
    </row>
    <row r="45" spans="1:17" x14ac:dyDescent="0.2">
      <c r="O45" s="10" t="str">
        <f>name!D12</f>
        <v>33 Protective service occupations</v>
      </c>
      <c r="P45" s="11">
        <f>'Occ T2'!H16</f>
        <v>-0.10919527454991385</v>
      </c>
      <c r="Q45" s="11">
        <f>'Occ T2'!J16</f>
        <v>0.41409613291216407</v>
      </c>
    </row>
    <row r="46" spans="1:17" x14ac:dyDescent="0.2">
      <c r="O46" s="10" t="str">
        <f>name!D13</f>
        <v>34 Culture, media and sports occupations</v>
      </c>
      <c r="P46" s="11">
        <f>'Occ T2'!H17</f>
        <v>1.0026030100931136</v>
      </c>
      <c r="Q46" s="11">
        <f>'Occ T2'!J17</f>
        <v>3.8429337740770482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1.5707891372177745</v>
      </c>
      <c r="Q47" s="11">
        <f>'Occ T2'!J18</f>
        <v>8.6642034267930299</v>
      </c>
    </row>
    <row r="48" spans="1:17" x14ac:dyDescent="0.2">
      <c r="O48" s="10" t="str">
        <f>name!D15</f>
        <v>41 Administrative occupations</v>
      </c>
      <c r="P48" s="11">
        <f>'Occ T2'!H19</f>
        <v>0.77471286350832713</v>
      </c>
      <c r="Q48" s="11">
        <f>'Occ T2'!J19</f>
        <v>11.351867828157912</v>
      </c>
    </row>
    <row r="49" spans="15:17" x14ac:dyDescent="0.2">
      <c r="O49" s="10" t="str">
        <f>name!D16</f>
        <v>42 Secretarial and related occupations</v>
      </c>
      <c r="P49" s="11">
        <f>'Occ T2'!H20</f>
        <v>-0.75598421454786191</v>
      </c>
      <c r="Q49" s="11">
        <f>'Occ T2'!J20</f>
        <v>1.5882190085029175</v>
      </c>
    </row>
    <row r="50" spans="15:17" x14ac:dyDescent="0.2">
      <c r="O50" s="10" t="str">
        <f>name!D17</f>
        <v>51 Skilled agricultural and related trades</v>
      </c>
      <c r="P50" s="11">
        <f>'Occ T2'!H21</f>
        <v>0.12823070868059894</v>
      </c>
      <c r="Q50" s="11">
        <f>'Occ T2'!J21</f>
        <v>2.8605408180367866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-0.44250385825742988</v>
      </c>
      <c r="Q51" s="11">
        <f>'Occ T2'!J22</f>
        <v>2.9436187799610942</v>
      </c>
    </row>
    <row r="52" spans="15:17" x14ac:dyDescent="0.2">
      <c r="O52" s="10" t="str">
        <f>name!D19</f>
        <v>53 Skilled construction and building trades</v>
      </c>
      <c r="P52" s="11">
        <f>'Occ T2'!H23</f>
        <v>-0.12924416889058676</v>
      </c>
      <c r="Q52" s="11">
        <f>'Occ T2'!J23</f>
        <v>3.9550607473941648</v>
      </c>
    </row>
    <row r="53" spans="15:17" x14ac:dyDescent="0.2">
      <c r="O53" s="10" t="str">
        <f>name!D20</f>
        <v>54 Textiles, printing and other skilled trades</v>
      </c>
      <c r="P53" s="11">
        <f>'Occ T2'!H24</f>
        <v>0.62619603947763736</v>
      </c>
      <c r="Q53" s="11">
        <f>'Occ T2'!J24</f>
        <v>3.5473530851570709</v>
      </c>
    </row>
    <row r="54" spans="15:17" x14ac:dyDescent="0.2">
      <c r="O54" s="10" t="str">
        <f>name!D21</f>
        <v>61 Caring personal service occupations</v>
      </c>
      <c r="P54" s="11">
        <f>'Occ T2'!H25</f>
        <v>2.3502566160742653</v>
      </c>
      <c r="Q54" s="11">
        <f>'Occ T2'!J25</f>
        <v>13.736405269573705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0.88241995155562236</v>
      </c>
      <c r="Q55" s="11">
        <f>'Occ T2'!J26</f>
        <v>4.1950820325154519</v>
      </c>
    </row>
    <row r="56" spans="15:17" x14ac:dyDescent="0.2">
      <c r="O56" s="10" t="str">
        <f>name!D23</f>
        <v>63 Community and civil enforcement occupations</v>
      </c>
      <c r="P56" s="11">
        <f>'Occ T2'!H27</f>
        <v>-8.2730449903998721E-2</v>
      </c>
      <c r="Q56" s="11">
        <f>'Occ T2'!J27</f>
        <v>-5.4791148185978078E-3</v>
      </c>
    </row>
    <row r="57" spans="15:17" x14ac:dyDescent="0.2">
      <c r="O57" s="10" t="str">
        <f>name!D24</f>
        <v>71 Sales occupations</v>
      </c>
      <c r="P57" s="11">
        <f>'Occ T2'!H28</f>
        <v>-7.4930299253633592E-2</v>
      </c>
      <c r="Q57" s="11">
        <f>'Occ T2'!J28</f>
        <v>9.8644242004714737</v>
      </c>
    </row>
    <row r="58" spans="15:17" x14ac:dyDescent="0.2">
      <c r="O58" s="10" t="str">
        <f>name!D25</f>
        <v>72 Customer service occupations</v>
      </c>
      <c r="P58" s="11">
        <f>'Occ T2'!H29</f>
        <v>1.3640012641925212</v>
      </c>
      <c r="Q58" s="11">
        <f>'Occ T2'!J29</f>
        <v>3.6114420908314577</v>
      </c>
    </row>
    <row r="59" spans="15:17" x14ac:dyDescent="0.2">
      <c r="O59" s="10" t="str">
        <f>name!D26</f>
        <v>81 Process, plant and machine operatives</v>
      </c>
      <c r="P59" s="11">
        <f>'Occ T2'!H30</f>
        <v>8.2050654892859676E-2</v>
      </c>
      <c r="Q59" s="11">
        <f>'Occ T2'!J30</f>
        <v>2.4730290480878265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0.35321234506747601</v>
      </c>
      <c r="Q60" s="11">
        <f>'Occ T2'!J31</f>
        <v>4.3242653646520228</v>
      </c>
    </row>
    <row r="61" spans="15:17" x14ac:dyDescent="0.2">
      <c r="O61" s="10" t="str">
        <f>name!D28</f>
        <v>91 Elementary trades and related occupations</v>
      </c>
      <c r="P61" s="11">
        <f>'Occ T2'!H32</f>
        <v>5.2883932704605572</v>
      </c>
      <c r="Q61" s="11">
        <f>'Occ T2'!J32</f>
        <v>9.0993416447025677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-2.5977782643275411</v>
      </c>
      <c r="Q62" s="11">
        <f>'Occ T2'!J33</f>
        <v>10.001904136415932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30.774000000000171</v>
      </c>
      <c r="Q64" s="11">
        <f>'Occ T2'!J35</f>
        <v>169.08767061903231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Cornwall and the Isles of Scilly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269.07099999999991</v>
      </c>
      <c r="C8" s="305">
        <f>SUM(C9:C17)</f>
        <v>281.69299999999981</v>
      </c>
      <c r="D8" s="305">
        <f>SUM(D9:D17)</f>
        <v>299.84500000000003</v>
      </c>
      <c r="E8" s="304"/>
      <c r="F8" s="305">
        <f>SUM(F9:F17)</f>
        <v>3.9066519024202422</v>
      </c>
      <c r="G8" s="305">
        <f>SUM(G9:G17)</f>
        <v>5.1532732069984926</v>
      </c>
      <c r="H8" s="305">
        <f>SUM(H9:H17)</f>
        <v>7.6582590440455061</v>
      </c>
      <c r="I8" s="304"/>
      <c r="J8" s="305">
        <f>SUM(J9:J17)</f>
        <v>27.638013122549197</v>
      </c>
      <c r="K8" s="305">
        <f>SUM(K9:K17)</f>
        <v>36.29320017456682</v>
      </c>
      <c r="L8" s="305">
        <f>SUM(L9:L17)</f>
        <v>54.65895735058254</v>
      </c>
      <c r="M8" s="304"/>
      <c r="N8" s="305">
        <f>SUM(N9:N17)</f>
        <v>49.492490837760812</v>
      </c>
      <c r="O8" s="305">
        <f>SUM(O9:O17)</f>
        <v>56.408662103936976</v>
      </c>
      <c r="P8" s="305">
        <f>SUM(P9:P17)</f>
        <v>66.009117891256395</v>
      </c>
      <c r="Q8" s="306"/>
      <c r="R8" s="305">
        <f>SUM(R9:R17)</f>
        <v>14.824755870493149</v>
      </c>
      <c r="S8" s="305">
        <f>SUM(S9:S17)</f>
        <v>15.771847160932259</v>
      </c>
      <c r="T8" s="305">
        <f>SUM(T9:T17)</f>
        <v>17.966795029960771</v>
      </c>
      <c r="U8" s="306"/>
      <c r="V8" s="305">
        <f>SUM(V9:V17)</f>
        <v>14.503177765827241</v>
      </c>
      <c r="W8" s="305">
        <f>SUM(W9:W17)</f>
        <v>16.215678834182324</v>
      </c>
      <c r="X8" s="305">
        <f>SUM(X9:X17)</f>
        <v>18.919110993880452</v>
      </c>
      <c r="Y8" s="306"/>
      <c r="Z8" s="305">
        <f>SUM(Z9:Z17)</f>
        <v>60.092385183284485</v>
      </c>
      <c r="AA8" s="305">
        <f>SUM(AA9:AA17)</f>
        <v>62.406718298103286</v>
      </c>
      <c r="AB8" s="305">
        <f>SUM(AB9:AB17)</f>
        <v>65.493021955015038</v>
      </c>
      <c r="AC8" s="306"/>
      <c r="AD8" s="305">
        <f>SUM(AD9:AD17)</f>
        <v>53.037780699663799</v>
      </c>
      <c r="AE8" s="305">
        <f>SUM(AE9:AE17)</f>
        <v>49.186728894934831</v>
      </c>
      <c r="AF8" s="305">
        <f>SUM(AF9:AF17)</f>
        <v>39.734123877933747</v>
      </c>
      <c r="AG8" s="306"/>
      <c r="AH8" s="305">
        <f>SUM(AH9:AH17)</f>
        <v>35.224332603663015</v>
      </c>
      <c r="AI8" s="305">
        <f>SUM(AI9:AI17)</f>
        <v>32.439240037480531</v>
      </c>
      <c r="AJ8" s="305">
        <f>SUM(AJ9:AJ17)</f>
        <v>23.242156116892033</v>
      </c>
      <c r="AK8" s="306"/>
      <c r="AL8" s="305">
        <f>SUM(AL9:AL17)</f>
        <v>10.351412014337928</v>
      </c>
      <c r="AM8" s="305">
        <f>SUM(AM9:AM17)</f>
        <v>7.8176512888643099</v>
      </c>
      <c r="AN8" s="305">
        <f>SUM(AN9:AN17)</f>
        <v>6.1634577404335094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31.187979794727134</v>
      </c>
      <c r="C9" s="304">
        <f t="shared" ref="B9:D17" si="0">SUM(C21,C33,C51,C63,C75,C93)</f>
        <v>30.536754977611714</v>
      </c>
      <c r="D9" s="304">
        <f t="shared" si="0"/>
        <v>34.313073295490419</v>
      </c>
      <c r="E9" s="304"/>
      <c r="F9" s="304">
        <f t="shared" ref="F9:H17" si="1">SUM(F21,F33,F51,F63,F75,F93)</f>
        <v>0.39928612266688329</v>
      </c>
      <c r="G9" s="304">
        <f t="shared" si="1"/>
        <v>0.53041620875402895</v>
      </c>
      <c r="H9" s="304">
        <f t="shared" si="1"/>
        <v>0.8590543275266519</v>
      </c>
      <c r="I9" s="304"/>
      <c r="J9" s="304">
        <f t="shared" ref="J9:L17" si="2">SUM(J21,J33,J51,J63,J75,J93)</f>
        <v>3.4611681470483466</v>
      </c>
      <c r="K9" s="304">
        <f t="shared" si="2"/>
        <v>4.3520933715792438</v>
      </c>
      <c r="L9" s="304">
        <f t="shared" si="2"/>
        <v>6.9619628642616327</v>
      </c>
      <c r="M9" s="304"/>
      <c r="N9" s="304">
        <f t="shared" ref="N9:P17" si="3">SUM(N21,N33,N51,N63,N75,N93)</f>
        <v>7.5482078537703501</v>
      </c>
      <c r="O9" s="304">
        <f t="shared" si="3"/>
        <v>8.0189798905047827</v>
      </c>
      <c r="P9" s="304">
        <f t="shared" si="3"/>
        <v>9.516438651041236</v>
      </c>
      <c r="Q9" s="306"/>
      <c r="R9" s="304">
        <f t="shared" ref="R9:T9" si="4">SUM(R21,R33,R51,R63,R75,R93)</f>
        <v>1.8660699003433212</v>
      </c>
      <c r="S9" s="304">
        <f t="shared" si="4"/>
        <v>1.8795379744367471</v>
      </c>
      <c r="T9" s="304">
        <f t="shared" si="4"/>
        <v>2.1981278367965338</v>
      </c>
      <c r="U9" s="306"/>
      <c r="V9" s="304">
        <f t="shared" ref="V9:X9" si="5">SUM(V21,V33,V51,V63,V75,V93)</f>
        <v>2.1900365388196716</v>
      </c>
      <c r="W9" s="304">
        <f t="shared" si="5"/>
        <v>2.1973624716314637</v>
      </c>
      <c r="X9" s="304">
        <f t="shared" si="5"/>
        <v>2.39177309455162</v>
      </c>
      <c r="Y9" s="306"/>
      <c r="Z9" s="304">
        <f t="shared" ref="Z9:AB9" si="6">SUM(Z21,Z33,Z51,Z63,Z75,Z93)</f>
        <v>6.0197773276001101</v>
      </c>
      <c r="AA9" s="304">
        <f t="shared" si="6"/>
        <v>5.2863288126943635</v>
      </c>
      <c r="AB9" s="304">
        <f t="shared" si="6"/>
        <v>5.5440453413158091</v>
      </c>
      <c r="AC9" s="306"/>
      <c r="AD9" s="304">
        <f>SUM(AD21,AD33,AD51,AD63,AD75,AD93)</f>
        <v>5.1510900228715091</v>
      </c>
      <c r="AE9" s="304">
        <f t="shared" ref="AE9:AF9" si="7">SUM(AE21,AE33,AE51,AE63,AE75,AE93)</f>
        <v>4.2753895721238768</v>
      </c>
      <c r="AF9" s="304">
        <f t="shared" si="7"/>
        <v>3.3736630118163529</v>
      </c>
      <c r="AG9" s="306"/>
      <c r="AH9" s="304">
        <f t="shared" ref="AH9:AJ9" si="8">SUM(AH21,AH33,AH51,AH63,AH75,AH93)</f>
        <v>3.8051468076387178</v>
      </c>
      <c r="AI9" s="304">
        <f t="shared" si="8"/>
        <v>3.379022954693506</v>
      </c>
      <c r="AJ9" s="304">
        <f t="shared" si="8"/>
        <v>2.8921415289386667</v>
      </c>
      <c r="AK9" s="306"/>
      <c r="AL9" s="304">
        <f t="shared" ref="AL9:AN9" si="9">SUM(AL21,AL33,AL51,AL63,AL75,AL93)</f>
        <v>0.74719707396822399</v>
      </c>
      <c r="AM9" s="304">
        <f t="shared" si="9"/>
        <v>0.61762372119370013</v>
      </c>
      <c r="AN9" s="304">
        <f t="shared" si="9"/>
        <v>0.57586663924191395</v>
      </c>
    </row>
    <row r="10" spans="1:40" x14ac:dyDescent="0.2">
      <c r="A10" s="13" t="str">
        <f>name!E5</f>
        <v>Professional occupations</v>
      </c>
      <c r="B10" s="304">
        <f t="shared" si="0"/>
        <v>54.746028816591178</v>
      </c>
      <c r="C10" s="304">
        <f t="shared" si="0"/>
        <v>59.432518219773378</v>
      </c>
      <c r="D10" s="304">
        <f t="shared" si="0"/>
        <v>67.21369914488011</v>
      </c>
      <c r="E10" s="304"/>
      <c r="F10" s="304">
        <f t="shared" si="1"/>
        <v>2.8386664971655331</v>
      </c>
      <c r="G10" s="304">
        <f t="shared" si="1"/>
        <v>3.6750086773864834</v>
      </c>
      <c r="H10" s="304">
        <f t="shared" si="1"/>
        <v>5.224397828975305</v>
      </c>
      <c r="I10" s="304"/>
      <c r="J10" s="304">
        <f t="shared" si="2"/>
        <v>14.909216553118728</v>
      </c>
      <c r="K10" s="304">
        <f t="shared" si="2"/>
        <v>18.696029341289552</v>
      </c>
      <c r="L10" s="304">
        <f t="shared" si="2"/>
        <v>25.952355325425707</v>
      </c>
      <c r="M10" s="304"/>
      <c r="N10" s="304">
        <f t="shared" si="3"/>
        <v>17.320560070947664</v>
      </c>
      <c r="O10" s="304">
        <f t="shared" si="3"/>
        <v>18.070444472521004</v>
      </c>
      <c r="P10" s="304">
        <f t="shared" si="3"/>
        <v>18.218909763661678</v>
      </c>
      <c r="Q10" s="306"/>
      <c r="R10" s="304">
        <f t="shared" ref="R10:T10" si="10">SUM(R22,R34,R52,R64,R76,R94)</f>
        <v>2.7840641475055952</v>
      </c>
      <c r="S10" s="304">
        <f t="shared" si="10"/>
        <v>2.0700043504913603</v>
      </c>
      <c r="T10" s="304">
        <f t="shared" si="10"/>
        <v>1.6998663923657715</v>
      </c>
      <c r="U10" s="306"/>
      <c r="V10" s="304">
        <f t="shared" ref="V10:X10" si="11">SUM(V22,V34,V52,V64,V76,V94)</f>
        <v>2.52302348580027</v>
      </c>
      <c r="W10" s="304">
        <f t="shared" si="11"/>
        <v>2.672957196161617</v>
      </c>
      <c r="X10" s="304">
        <f t="shared" si="11"/>
        <v>2.7181280716028953</v>
      </c>
      <c r="Y10" s="306"/>
      <c r="Z10" s="304">
        <f t="shared" ref="Z10:AB10" si="12">SUM(Z22,Z34,Z52,Z64,Z76,Z94)</f>
        <v>6.8017347496843641</v>
      </c>
      <c r="AA10" s="304">
        <f t="shared" si="12"/>
        <v>7.2031184801077366</v>
      </c>
      <c r="AB10" s="304">
        <f t="shared" si="12"/>
        <v>7.7962769975189641</v>
      </c>
      <c r="AC10" s="306"/>
      <c r="AD10" s="304">
        <f t="shared" ref="AD10:AF10" si="13">SUM(AD22,AD34,AD52,AD64,AD76,AD94)</f>
        <v>4.3357186275541633</v>
      </c>
      <c r="AE10" s="304">
        <f t="shared" si="13"/>
        <v>3.9684965985885627</v>
      </c>
      <c r="AF10" s="304">
        <f t="shared" si="13"/>
        <v>3.1820152382431441</v>
      </c>
      <c r="AG10" s="306"/>
      <c r="AH10" s="304">
        <f t="shared" ref="AH10:AJ10" si="14">SUM(AH22,AH34,AH52,AH64,AH76,AH94)</f>
        <v>2.7255559319522571</v>
      </c>
      <c r="AI10" s="304">
        <f t="shared" si="14"/>
        <v>2.5698128894518013</v>
      </c>
      <c r="AJ10" s="304">
        <f t="shared" si="14"/>
        <v>1.9539899463816714</v>
      </c>
      <c r="AK10" s="306"/>
      <c r="AL10" s="304">
        <f t="shared" ref="AL10:AN10" si="15">SUM(AL22,AL34,AL52,AL64,AL76,AL94)</f>
        <v>0.50748875286261186</v>
      </c>
      <c r="AM10" s="304">
        <f t="shared" si="15"/>
        <v>0.50664621377526031</v>
      </c>
      <c r="AN10" s="304">
        <f t="shared" si="15"/>
        <v>0.46775958070497531</v>
      </c>
    </row>
    <row r="11" spans="1:40" x14ac:dyDescent="0.2">
      <c r="A11" s="13" t="str">
        <f>name!E6</f>
        <v>Associate professional occupations</v>
      </c>
      <c r="B11" s="304">
        <f>SUM(B23,B35,B53,B65,B77,B95)</f>
        <v>32.036690435701097</v>
      </c>
      <c r="C11" s="304">
        <f t="shared" si="0"/>
        <v>35.110723074531975</v>
      </c>
      <c r="D11" s="304">
        <f>SUM(D23,D35,D53,D65,D77,D95)</f>
        <v>39.451624147920242</v>
      </c>
      <c r="E11" s="304"/>
      <c r="F11" s="304">
        <f t="shared" si="1"/>
        <v>0.37595232805657003</v>
      </c>
      <c r="G11" s="304">
        <f t="shared" si="1"/>
        <v>0.50752674777227003</v>
      </c>
      <c r="H11" s="304">
        <f t="shared" si="1"/>
        <v>0.82122385645834772</v>
      </c>
      <c r="I11" s="304"/>
      <c r="J11" s="304">
        <f t="shared" si="2"/>
        <v>4.3552566067363188</v>
      </c>
      <c r="K11" s="304">
        <f t="shared" si="2"/>
        <v>5.9492263591311918</v>
      </c>
      <c r="L11" s="304">
        <f t="shared" si="2"/>
        <v>9.2703229637928146</v>
      </c>
      <c r="M11" s="304"/>
      <c r="N11" s="304">
        <f t="shared" si="3"/>
        <v>8.6077612354585966</v>
      </c>
      <c r="O11" s="304">
        <f t="shared" si="3"/>
        <v>10.096045952474364</v>
      </c>
      <c r="P11" s="304">
        <f t="shared" si="3"/>
        <v>11.54981909997535</v>
      </c>
      <c r="Q11" s="306"/>
      <c r="R11" s="304">
        <f t="shared" ref="R11:T11" si="16">SUM(R23,R35,R53,R65,R77,R95)</f>
        <v>2.4179567643490247</v>
      </c>
      <c r="S11" s="304">
        <f t="shared" si="16"/>
        <v>2.6425715012583311</v>
      </c>
      <c r="T11" s="304">
        <f t="shared" si="16"/>
        <v>2.6186318137308495</v>
      </c>
      <c r="U11" s="306"/>
      <c r="V11" s="304">
        <f t="shared" ref="V11:X11" si="17">SUM(V23,V35,V53,V65,V77,V95)</f>
        <v>2.0604510400084863</v>
      </c>
      <c r="W11" s="304">
        <f t="shared" si="17"/>
        <v>2.1869300307155628</v>
      </c>
      <c r="X11" s="304">
        <f t="shared" si="17"/>
        <v>2.3815353163634509</v>
      </c>
      <c r="Y11" s="306"/>
      <c r="Z11" s="304">
        <f t="shared" ref="Z11:AB11" si="18">SUM(Z23,Z35,Z53,Z65,Z77,Z95)</f>
        <v>6.4181391874376832</v>
      </c>
      <c r="AA11" s="304">
        <f t="shared" si="18"/>
        <v>6.7373695691624569</v>
      </c>
      <c r="AB11" s="304">
        <f t="shared" si="18"/>
        <v>7.1867174647312666</v>
      </c>
      <c r="AC11" s="306"/>
      <c r="AD11" s="304">
        <f t="shared" ref="AD11:AF11" si="19">SUM(AD23,AD35,AD53,AD65,AD77,AD95)</f>
        <v>4.4237799416076289</v>
      </c>
      <c r="AE11" s="304">
        <f t="shared" si="19"/>
        <v>4.0297245181360797</v>
      </c>
      <c r="AF11" s="304">
        <f t="shared" si="19"/>
        <v>3.1490412822341902</v>
      </c>
      <c r="AG11" s="306"/>
      <c r="AH11" s="304">
        <f t="shared" ref="AH11:AJ11" si="20">SUM(AH23,AH35,AH53,AH65,AH77,AH95)</f>
        <v>2.8306133746634647</v>
      </c>
      <c r="AI11" s="304">
        <f t="shared" si="20"/>
        <v>2.5047535451718019</v>
      </c>
      <c r="AJ11" s="304">
        <f t="shared" si="20"/>
        <v>2.0375387186768172</v>
      </c>
      <c r="AK11" s="306"/>
      <c r="AL11" s="304">
        <f t="shared" ref="AL11:AN11" si="21">SUM(AL23,AL35,AL53,AL65,AL77,AL95)</f>
        <v>0.54677995738332319</v>
      </c>
      <c r="AM11" s="304">
        <f t="shared" si="21"/>
        <v>0.45657485070992015</v>
      </c>
      <c r="AN11" s="304">
        <f t="shared" si="21"/>
        <v>0.43679363195715082</v>
      </c>
    </row>
    <row r="12" spans="1:40" x14ac:dyDescent="0.2">
      <c r="A12" s="13" t="str">
        <f>name!E7</f>
        <v>Administrative and secretarial occupations</v>
      </c>
      <c r="B12" s="304">
        <f t="shared" si="0"/>
        <v>25.082987117519895</v>
      </c>
      <c r="C12" s="304">
        <f t="shared" si="0"/>
        <v>25.609661318975029</v>
      </c>
      <c r="D12" s="304">
        <f t="shared" si="0"/>
        <v>25.101715766480353</v>
      </c>
      <c r="E12" s="304"/>
      <c r="F12" s="304">
        <f t="shared" si="1"/>
        <v>0.12523830406118774</v>
      </c>
      <c r="G12" s="304">
        <f t="shared" si="1"/>
        <v>0.18772061549834923</v>
      </c>
      <c r="H12" s="304">
        <f t="shared" si="1"/>
        <v>0.33855901823017553</v>
      </c>
      <c r="I12" s="304"/>
      <c r="J12" s="304">
        <f t="shared" si="2"/>
        <v>1.5642786231418733</v>
      </c>
      <c r="K12" s="304">
        <f t="shared" si="2"/>
        <v>2.2513998409739377</v>
      </c>
      <c r="L12" s="304">
        <f t="shared" si="2"/>
        <v>3.6495336026860432</v>
      </c>
      <c r="M12" s="304"/>
      <c r="N12" s="304">
        <f t="shared" si="3"/>
        <v>4.601559182780476</v>
      </c>
      <c r="O12" s="304">
        <f t="shared" si="3"/>
        <v>5.8210237643472453</v>
      </c>
      <c r="P12" s="304">
        <f t="shared" si="3"/>
        <v>7.6696048748476295</v>
      </c>
      <c r="Q12" s="306"/>
      <c r="R12" s="304">
        <f t="shared" ref="R12:T12" si="22">SUM(R24,R36,R54,R66,R78,R96)</f>
        <v>1.8589256545822841</v>
      </c>
      <c r="S12" s="304">
        <f t="shared" si="22"/>
        <v>2.1828531948491596</v>
      </c>
      <c r="T12" s="304">
        <f t="shared" si="22"/>
        <v>2.5438922535141892</v>
      </c>
      <c r="U12" s="306"/>
      <c r="V12" s="304">
        <f t="shared" ref="V12:X12" si="23">SUM(V24,V36,V54,V66,V78,V96)</f>
        <v>1.6904764274268358</v>
      </c>
      <c r="W12" s="304">
        <f t="shared" si="23"/>
        <v>1.9092494059983454</v>
      </c>
      <c r="X12" s="304">
        <f t="shared" si="23"/>
        <v>2.373267491123606</v>
      </c>
      <c r="Y12" s="306"/>
      <c r="Z12" s="304">
        <f t="shared" ref="Z12:AA12" si="24">SUM(Z24,Z36,Z54,Z66,Z78,Z96)</f>
        <v>5.5619746371943393</v>
      </c>
      <c r="AA12" s="304">
        <f t="shared" si="24"/>
        <v>5.7041750886613434</v>
      </c>
      <c r="AB12" s="304">
        <f>SUM(AB24,AB36,AB54,AB66,AB78,AB96)</f>
        <v>4.7594115480714354</v>
      </c>
      <c r="AC12" s="306"/>
      <c r="AD12" s="304">
        <f t="shared" ref="AD12:AE12" si="25">SUM(AD24,AD36,AD54,AD66,AD78,AD96)</f>
        <v>5.5823161486566519</v>
      </c>
      <c r="AE12" s="304">
        <f t="shared" si="25"/>
        <v>4.6559058282225525</v>
      </c>
      <c r="AF12" s="304">
        <f>SUM(AF24,AF36,AF54,AF66,AF78,AF96)</f>
        <v>2.6565516447592716</v>
      </c>
      <c r="AG12" s="306"/>
      <c r="AH12" s="304">
        <f t="shared" ref="AH12:AI12" si="26">SUM(AH24,AH36,AH54,AH66,AH78,AH96)</f>
        <v>3.499074662457434</v>
      </c>
      <c r="AI12" s="304">
        <f t="shared" si="26"/>
        <v>2.4849011814286066</v>
      </c>
      <c r="AJ12" s="304">
        <f>SUM(AJ24,AJ36,AJ54,AJ66,AJ78,AJ96)</f>
        <v>0.95290288692632719</v>
      </c>
      <c r="AK12" s="306"/>
      <c r="AL12" s="304">
        <f t="shared" ref="AL12:AM12" si="27">SUM(AL24,AL36,AL54,AL66,AL78,AL96)</f>
        <v>0.59914347721881456</v>
      </c>
      <c r="AM12" s="304">
        <f t="shared" si="27"/>
        <v>0.41243239899548956</v>
      </c>
      <c r="AN12" s="304">
        <f>SUM(AN24,AN36,AN54,AN66,AN78,AN96)</f>
        <v>0.15799244632167622</v>
      </c>
    </row>
    <row r="13" spans="1:40" x14ac:dyDescent="0.2">
      <c r="A13" s="13" t="str">
        <f>name!E8</f>
        <v>Skilled trades occupations</v>
      </c>
      <c r="B13" s="304">
        <f t="shared" si="0"/>
        <v>29.995939040132551</v>
      </c>
      <c r="C13" s="304">
        <f t="shared" si="0"/>
        <v>30.522394633278839</v>
      </c>
      <c r="D13" s="304">
        <f t="shared" si="0"/>
        <v>30.17861776114276</v>
      </c>
      <c r="E13" s="304"/>
      <c r="F13" s="304">
        <f t="shared" si="1"/>
        <v>4.8005475113802008E-2</v>
      </c>
      <c r="G13" s="304">
        <f t="shared" si="1"/>
        <v>7.2163118955591465E-2</v>
      </c>
      <c r="H13" s="304">
        <f t="shared" si="1"/>
        <v>0.11926386466957219</v>
      </c>
      <c r="I13" s="304"/>
      <c r="J13" s="304">
        <f t="shared" si="2"/>
        <v>0.54412064294994444</v>
      </c>
      <c r="K13" s="304">
        <f t="shared" si="2"/>
        <v>0.84620719222329299</v>
      </c>
      <c r="L13" s="304">
        <f t="shared" si="2"/>
        <v>1.4639542686144134</v>
      </c>
      <c r="M13" s="304"/>
      <c r="N13" s="304">
        <f t="shared" si="3"/>
        <v>1.8680707216479797</v>
      </c>
      <c r="O13" s="304">
        <f t="shared" si="3"/>
        <v>2.3986169563066633</v>
      </c>
      <c r="P13" s="304">
        <f t="shared" si="3"/>
        <v>3.13651413597327</v>
      </c>
      <c r="Q13" s="306"/>
      <c r="R13" s="304">
        <f t="shared" ref="R13:T13" si="28">SUM(R25,R37,R55,R67,R79,R97)</f>
        <v>0.92874268060345788</v>
      </c>
      <c r="S13" s="304">
        <f t="shared" si="28"/>
        <v>1.1593222548271018</v>
      </c>
      <c r="T13" s="304">
        <f t="shared" si="28"/>
        <v>1.5158818158455321</v>
      </c>
      <c r="U13" s="306"/>
      <c r="V13" s="304">
        <f t="shared" ref="V13:X13" si="29">SUM(V25,V37,V55,V67,V79,V97)</f>
        <v>1.6625847000175988</v>
      </c>
      <c r="W13" s="304">
        <f t="shared" si="29"/>
        <v>1.9831882414288942</v>
      </c>
      <c r="X13" s="304">
        <f t="shared" si="29"/>
        <v>2.3567589263421564</v>
      </c>
      <c r="Y13" s="306"/>
      <c r="Z13" s="304">
        <f t="shared" ref="Z13:AB13" si="30">SUM(Z25,Z37,Z55,Z67,Z79,Z97)</f>
        <v>9.7824450412869588</v>
      </c>
      <c r="AA13" s="304">
        <f t="shared" si="30"/>
        <v>10.140052911789908</v>
      </c>
      <c r="AB13" s="304">
        <f t="shared" si="30"/>
        <v>10.096689991756456</v>
      </c>
      <c r="AC13" s="306"/>
      <c r="AD13" s="304">
        <f t="shared" ref="AD13:AF13" si="31">SUM(AD25,AD37,AD55,AD67,AD79,AD97)</f>
        <v>7.9192810765677741</v>
      </c>
      <c r="AE13" s="304">
        <f t="shared" si="31"/>
        <v>7.4933776564881969</v>
      </c>
      <c r="AF13" s="304">
        <f t="shared" si="31"/>
        <v>6.7158813202187568</v>
      </c>
      <c r="AG13" s="306"/>
      <c r="AH13" s="304">
        <f t="shared" ref="AH13:AJ13" si="32">SUM(AH25,AH37,AH55,AH67,AH79,AH97)</f>
        <v>4.9610321085503308</v>
      </c>
      <c r="AI13" s="304">
        <f t="shared" si="32"/>
        <v>4.942687017711739</v>
      </c>
      <c r="AJ13" s="304">
        <f t="shared" si="32"/>
        <v>4.2119460166995051</v>
      </c>
      <c r="AK13" s="306"/>
      <c r="AL13" s="304">
        <f t="shared" ref="AL13:AN13" si="33">SUM(AL25,AL37,AL55,AL67,AL79,AL97)</f>
        <v>2.2816565933947035</v>
      </c>
      <c r="AM13" s="304">
        <f t="shared" si="33"/>
        <v>1.4867792835474525</v>
      </c>
      <c r="AN13" s="304">
        <f t="shared" si="33"/>
        <v>0.56172742102309636</v>
      </c>
    </row>
    <row r="14" spans="1:40" x14ac:dyDescent="0.2">
      <c r="A14" s="13" t="str">
        <f>name!E9</f>
        <v>Caring, leisure and other service occupations</v>
      </c>
      <c r="B14" s="304">
        <f t="shared" si="0"/>
        <v>25.424105025932803</v>
      </c>
      <c r="C14" s="304">
        <f t="shared" si="0"/>
        <v>26.270546647290853</v>
      </c>
      <c r="D14" s="304">
        <f t="shared" si="0"/>
        <v>28.574051143658686</v>
      </c>
      <c r="E14" s="304"/>
      <c r="F14" s="304">
        <f t="shared" si="1"/>
        <v>2.4381975838453546E-2</v>
      </c>
      <c r="G14" s="304">
        <f t="shared" si="1"/>
        <v>3.4875740250381454E-2</v>
      </c>
      <c r="H14" s="304">
        <f t="shared" si="1"/>
        <v>5.5557543057409869E-2</v>
      </c>
      <c r="I14" s="304"/>
      <c r="J14" s="304">
        <f t="shared" si="2"/>
        <v>0.89646256054808759</v>
      </c>
      <c r="K14" s="304">
        <f t="shared" si="2"/>
        <v>1.2653469118126408</v>
      </c>
      <c r="L14" s="304">
        <f t="shared" si="2"/>
        <v>2.1385076708694055</v>
      </c>
      <c r="M14" s="304"/>
      <c r="N14" s="304">
        <f t="shared" si="3"/>
        <v>2.9336182357001275</v>
      </c>
      <c r="O14" s="304">
        <f t="shared" si="3"/>
        <v>3.5168329986661551</v>
      </c>
      <c r="P14" s="304">
        <f t="shared" si="3"/>
        <v>4.4027654391418203</v>
      </c>
      <c r="Q14" s="306"/>
      <c r="R14" s="304">
        <f>SUM(R26,R38,R56,R68,R80,R98)</f>
        <v>2.3027262462022753</v>
      </c>
      <c r="S14" s="304">
        <f t="shared" ref="S14:T14" si="34">SUM(S26,S38,S56,S68,S80,S98)</f>
        <v>2.413891621440726</v>
      </c>
      <c r="T14" s="304">
        <f t="shared" si="34"/>
        <v>2.713797940397273</v>
      </c>
      <c r="U14" s="306"/>
      <c r="V14" s="304">
        <f t="shared" ref="V14:X14" si="35">SUM(V26,V38,V56,V68,V80,V98)</f>
        <v>1.6939083484969863</v>
      </c>
      <c r="W14" s="304">
        <f t="shared" si="35"/>
        <v>1.8458399916020074</v>
      </c>
      <c r="X14" s="304">
        <f t="shared" si="35"/>
        <v>2.2537566117147199</v>
      </c>
      <c r="Y14" s="306"/>
      <c r="Z14" s="304">
        <f t="shared" ref="Z14:AB14" si="36">SUM(Z26,Z38,Z56,Z68,Z80,Z98)</f>
        <v>8.8494030247859268</v>
      </c>
      <c r="AA14" s="304">
        <f t="shared" si="36"/>
        <v>9.4163691132933849</v>
      </c>
      <c r="AB14" s="304">
        <f t="shared" si="36"/>
        <v>10.675491976849749</v>
      </c>
      <c r="AC14" s="306"/>
      <c r="AD14" s="304">
        <f t="shared" ref="AD14:AF14" si="37">SUM(AD26,AD38,AD56,AD68,AD80,AD98)</f>
        <v>6.2858462426413837</v>
      </c>
      <c r="AE14" s="304">
        <f t="shared" si="37"/>
        <v>5.6389136957707979</v>
      </c>
      <c r="AF14" s="304">
        <f t="shared" si="37"/>
        <v>4.2761321824331153</v>
      </c>
      <c r="AG14" s="306"/>
      <c r="AH14" s="304">
        <f t="shared" ref="AH14:AJ14" si="38">SUM(AH26,AH38,AH56,AH68,AH80,AH98)</f>
        <v>2.0005198636817432</v>
      </c>
      <c r="AI14" s="304">
        <f t="shared" si="38"/>
        <v>1.8159413735626355</v>
      </c>
      <c r="AJ14" s="304">
        <f t="shared" si="38"/>
        <v>1.7733128728855894</v>
      </c>
      <c r="AK14" s="306"/>
      <c r="AL14" s="304">
        <f t="shared" ref="AL14:AN14" si="39">SUM(AL26,AL38,AL56,AL68,AL80,AL98)</f>
        <v>0.43723852803781793</v>
      </c>
      <c r="AM14" s="304">
        <f t="shared" si="39"/>
        <v>0.32253520089212451</v>
      </c>
      <c r="AN14" s="304">
        <f t="shared" si="39"/>
        <v>0.28472890630960479</v>
      </c>
    </row>
    <row r="15" spans="1:40" x14ac:dyDescent="0.2">
      <c r="A15" s="13" t="str">
        <f>name!E10</f>
        <v>Sales and customer service occupations</v>
      </c>
      <c r="B15" s="304">
        <f t="shared" si="0"/>
        <v>25.429827491910657</v>
      </c>
      <c r="C15" s="304">
        <f t="shared" si="0"/>
        <v>26.185132562185743</v>
      </c>
      <c r="D15" s="304">
        <f t="shared" si="0"/>
        <v>26.718898456849548</v>
      </c>
      <c r="E15" s="304"/>
      <c r="F15" s="304">
        <f t="shared" si="1"/>
        <v>5.4174517824971957E-2</v>
      </c>
      <c r="G15" s="304">
        <f t="shared" si="1"/>
        <v>8.0483098545956283E-2</v>
      </c>
      <c r="H15" s="304">
        <f t="shared" si="1"/>
        <v>0.12566843862427682</v>
      </c>
      <c r="I15" s="304"/>
      <c r="J15" s="304">
        <f t="shared" si="2"/>
        <v>0.84397622370901049</v>
      </c>
      <c r="K15" s="304">
        <f t="shared" si="2"/>
        <v>1.2317425012847523</v>
      </c>
      <c r="L15" s="304">
        <f t="shared" si="2"/>
        <v>2.1998740538585246</v>
      </c>
      <c r="M15" s="304"/>
      <c r="N15" s="304">
        <f t="shared" si="3"/>
        <v>3.293535689053857</v>
      </c>
      <c r="O15" s="304">
        <f t="shared" si="3"/>
        <v>4.0364427652580401</v>
      </c>
      <c r="P15" s="304">
        <f t="shared" si="3"/>
        <v>5.3792054889966359</v>
      </c>
      <c r="Q15" s="306"/>
      <c r="R15" s="304">
        <f t="shared" ref="R15:T15" si="40">SUM(R27,R39,R57,R69,R81,R99)</f>
        <v>1.1290536836062008</v>
      </c>
      <c r="S15" s="304">
        <f t="shared" si="40"/>
        <v>1.3223375542433238</v>
      </c>
      <c r="T15" s="304">
        <f t="shared" si="40"/>
        <v>1.7300571283838055</v>
      </c>
      <c r="U15" s="306"/>
      <c r="V15" s="304">
        <f t="shared" ref="V15:X15" si="41">SUM(V27,V39,V57,V69,V81,V99)</f>
        <v>0.94344060082940417</v>
      </c>
      <c r="W15" s="304">
        <f t="shared" si="41"/>
        <v>1.0897590750678936</v>
      </c>
      <c r="X15" s="304">
        <f t="shared" si="41"/>
        <v>1.3527857942050658</v>
      </c>
      <c r="Y15" s="306"/>
      <c r="Z15" s="304">
        <f t="shared" ref="Z15:AB15" si="42">SUM(Z27,Z39,Z57,Z69,Z81,Z99)</f>
        <v>7.0751762206866919</v>
      </c>
      <c r="AA15" s="304">
        <f t="shared" si="42"/>
        <v>7.4974987964165694</v>
      </c>
      <c r="AB15" s="304">
        <f t="shared" si="42"/>
        <v>8.2766325262587408</v>
      </c>
      <c r="AC15" s="306"/>
      <c r="AD15" s="304">
        <f t="shared" ref="AD15:AF15" si="43">SUM(AD27,AD39,AD57,AD69,AD81,AD99)</f>
        <v>6.4218737623891391</v>
      </c>
      <c r="AE15" s="304">
        <f t="shared" si="43"/>
        <v>6.2083543642856247</v>
      </c>
      <c r="AF15" s="304">
        <f t="shared" si="43"/>
        <v>5.328599162622452</v>
      </c>
      <c r="AG15" s="306"/>
      <c r="AH15" s="304">
        <f t="shared" ref="AH15:AJ15" si="44">SUM(AH27,AH39,AH57,AH69,AH81,AH99)</f>
        <v>4.4124143866697629</v>
      </c>
      <c r="AI15" s="304">
        <f t="shared" si="44"/>
        <v>3.8903753968898571</v>
      </c>
      <c r="AJ15" s="304">
        <f t="shared" si="44"/>
        <v>1.6772072633196808</v>
      </c>
      <c r="AK15" s="306"/>
      <c r="AL15" s="304">
        <f t="shared" ref="AL15:AN15" si="45">SUM(AL27,AL39,AL57,AL69,AL81,AL99)</f>
        <v>1.2561824071416146</v>
      </c>
      <c r="AM15" s="304">
        <f t="shared" si="45"/>
        <v>0.82813901019372493</v>
      </c>
      <c r="AN15" s="304">
        <f t="shared" si="45"/>
        <v>0.64886860058036999</v>
      </c>
    </row>
    <row r="16" spans="1:40" x14ac:dyDescent="0.2">
      <c r="A16" s="13" t="str">
        <f>name!E11</f>
        <v>Process, plant and machine operatives</v>
      </c>
      <c r="B16" s="304">
        <f t="shared" si="0"/>
        <v>13.239654092285432</v>
      </c>
      <c r="C16" s="304">
        <f t="shared" si="0"/>
        <v>13.718192392520296</v>
      </c>
      <c r="D16" s="304">
        <f t="shared" si="0"/>
        <v>13.674917092245744</v>
      </c>
      <c r="E16" s="304"/>
      <c r="F16" s="304">
        <f t="shared" si="1"/>
        <v>2.6951121751157114E-2</v>
      </c>
      <c r="G16" s="304">
        <f t="shared" si="1"/>
        <v>4.4644537047841285E-2</v>
      </c>
      <c r="H16" s="304">
        <f t="shared" si="1"/>
        <v>8.4155723085356571E-2</v>
      </c>
      <c r="I16" s="304"/>
      <c r="J16" s="304">
        <f t="shared" si="2"/>
        <v>0.24947976065547603</v>
      </c>
      <c r="K16" s="304">
        <f t="shared" si="2"/>
        <v>0.40311344441136626</v>
      </c>
      <c r="L16" s="304">
        <f t="shared" si="2"/>
        <v>0.71848779423762532</v>
      </c>
      <c r="M16" s="304"/>
      <c r="N16" s="304">
        <f t="shared" si="3"/>
        <v>0.62315634792795038</v>
      </c>
      <c r="O16" s="304">
        <f t="shared" si="3"/>
        <v>0.90746161972979822</v>
      </c>
      <c r="P16" s="304">
        <f t="shared" si="3"/>
        <v>1.493953770164449</v>
      </c>
      <c r="Q16" s="306"/>
      <c r="R16" s="304">
        <f t="shared" ref="R16:T16" si="46">SUM(R28,R40,R58,R70,R82,R100)</f>
        <v>0.27243705918566385</v>
      </c>
      <c r="S16" s="304">
        <f t="shared" si="46"/>
        <v>0.38999869660956921</v>
      </c>
      <c r="T16" s="304">
        <f t="shared" si="46"/>
        <v>0.60994580946160659</v>
      </c>
      <c r="U16" s="306"/>
      <c r="V16" s="304">
        <f t="shared" ref="V16:X16" si="47">SUM(V28,V40,V58,V70,V82,V100)</f>
        <v>0.4655214380711592</v>
      </c>
      <c r="W16" s="304">
        <f t="shared" si="47"/>
        <v>0.60973962326878217</v>
      </c>
      <c r="X16" s="304">
        <f t="shared" si="47"/>
        <v>0.79443768825359606</v>
      </c>
      <c r="Y16" s="306"/>
      <c r="Z16" s="304">
        <f t="shared" ref="Z16:AB16" si="48">SUM(Z28,Z40,Z58,Z70,Z82,Z100)</f>
        <v>3.1157759940837226</v>
      </c>
      <c r="AA16" s="304">
        <f t="shared" si="48"/>
        <v>3.5687149729252976</v>
      </c>
      <c r="AB16" s="304">
        <f t="shared" si="48"/>
        <v>3.9456648650111084</v>
      </c>
      <c r="AC16" s="306"/>
      <c r="AD16" s="304">
        <f t="shared" ref="AD16:AF16" si="49">SUM(AD28,AD40,AD58,AD70,AD82,AD100)</f>
        <v>3.9250096799261431</v>
      </c>
      <c r="AE16" s="304">
        <f t="shared" si="49"/>
        <v>3.9217692662016441</v>
      </c>
      <c r="AF16" s="304">
        <f t="shared" si="49"/>
        <v>3.5146086504345999</v>
      </c>
      <c r="AG16" s="306"/>
      <c r="AH16" s="304">
        <f t="shared" ref="AH16:AJ16" si="50">SUM(AH28,AH40,AH58,AH70,AH82,AH100)</f>
        <v>3.2017406567986315</v>
      </c>
      <c r="AI16" s="304">
        <f t="shared" si="50"/>
        <v>2.9693649708390053</v>
      </c>
      <c r="AJ16" s="304">
        <f t="shared" si="50"/>
        <v>1.8821864484231166</v>
      </c>
      <c r="AK16" s="306"/>
      <c r="AL16" s="304">
        <f t="shared" ref="AL16:AN16" si="51">SUM(AL28,AL40,AL58,AL70,AL82,AL100)</f>
        <v>1.3595820338855298</v>
      </c>
      <c r="AM16" s="304">
        <f t="shared" si="51"/>
        <v>0.90338526148699161</v>
      </c>
      <c r="AN16" s="304">
        <f t="shared" si="51"/>
        <v>0.63147634317428458</v>
      </c>
    </row>
    <row r="17" spans="1:40" x14ac:dyDescent="0.2">
      <c r="A17" s="13" t="str">
        <f>name!E12</f>
        <v>Elementary occupations</v>
      </c>
      <c r="B17" s="304">
        <f t="shared" si="0"/>
        <v>31.927788185199105</v>
      </c>
      <c r="C17" s="304">
        <f t="shared" si="0"/>
        <v>34.307076173831994</v>
      </c>
      <c r="D17" s="304">
        <f t="shared" si="0"/>
        <v>34.618403191332135</v>
      </c>
      <c r="E17" s="304"/>
      <c r="F17" s="304">
        <f t="shared" si="1"/>
        <v>1.3995559941683351E-2</v>
      </c>
      <c r="G17" s="304">
        <f t="shared" si="1"/>
        <v>2.0434462787589279E-2</v>
      </c>
      <c r="H17" s="304">
        <f t="shared" si="1"/>
        <v>3.0378443418410579E-2</v>
      </c>
      <c r="I17" s="304"/>
      <c r="J17" s="304">
        <f t="shared" si="2"/>
        <v>0.81405400464140898</v>
      </c>
      <c r="K17" s="304">
        <f t="shared" si="2"/>
        <v>1.2980412118608406</v>
      </c>
      <c r="L17" s="304">
        <f t="shared" si="2"/>
        <v>2.3039588068363788</v>
      </c>
      <c r="M17" s="304"/>
      <c r="N17" s="304">
        <f t="shared" si="3"/>
        <v>2.6960215004738028</v>
      </c>
      <c r="O17" s="304">
        <f t="shared" si="3"/>
        <v>3.5428136841289319</v>
      </c>
      <c r="P17" s="304">
        <f t="shared" si="3"/>
        <v>4.6419066674543261</v>
      </c>
      <c r="Q17" s="306"/>
      <c r="R17" s="304">
        <f t="shared" ref="R17:T17" si="52">SUM(R29,R41,R59,R71,R83,R101)</f>
        <v>1.264779734115324</v>
      </c>
      <c r="S17" s="304">
        <f t="shared" si="52"/>
        <v>1.711330012775941</v>
      </c>
      <c r="T17" s="304">
        <f t="shared" si="52"/>
        <v>2.3365940394652127</v>
      </c>
      <c r="U17" s="306"/>
      <c r="V17" s="304">
        <f t="shared" ref="V17:X17" si="53">SUM(V29,V41,V59,V71,V83,V101)</f>
        <v>1.2737351863568285</v>
      </c>
      <c r="W17" s="304">
        <f t="shared" si="53"/>
        <v>1.7206527983077571</v>
      </c>
      <c r="X17" s="304">
        <f t="shared" si="53"/>
        <v>2.2966679997233426</v>
      </c>
      <c r="Y17" s="306"/>
      <c r="Z17" s="304">
        <f t="shared" ref="Z17:AB17" si="54">SUM(Z29,Z41,Z59,Z71,Z83,Z101)</f>
        <v>6.4679590005246839</v>
      </c>
      <c r="AA17" s="304">
        <f t="shared" si="54"/>
        <v>6.8530905530522226</v>
      </c>
      <c r="AB17" s="304">
        <f t="shared" si="54"/>
        <v>7.2120912435015079</v>
      </c>
      <c r="AC17" s="306"/>
      <c r="AD17" s="304">
        <f t="shared" ref="AD17:AF17" si="55">SUM(AD29,AD41,AD59,AD71,AD83,AD101)</f>
        <v>8.9928651974494116</v>
      </c>
      <c r="AE17" s="304">
        <f t="shared" si="55"/>
        <v>8.9947973951174927</v>
      </c>
      <c r="AF17" s="304">
        <f t="shared" si="55"/>
        <v>7.5376313851718626</v>
      </c>
      <c r="AG17" s="306"/>
      <c r="AH17" s="304">
        <f t="shared" ref="AH17:AJ17" si="56">SUM(AH29,AH41,AH59,AH71,AH83,AH101)</f>
        <v>7.7882348112506756</v>
      </c>
      <c r="AI17" s="304">
        <f t="shared" si="56"/>
        <v>7.8823807077315751</v>
      </c>
      <c r="AJ17" s="304">
        <f t="shared" si="56"/>
        <v>5.8609304346406601</v>
      </c>
      <c r="AK17" s="306"/>
      <c r="AL17" s="304">
        <f t="shared" ref="AL17:AN17" si="57">SUM(AL29,AL41,AL59,AL71,AL83,AL101)</f>
        <v>2.6161431904452881</v>
      </c>
      <c r="AM17" s="304">
        <f t="shared" si="57"/>
        <v>2.2835353480696465</v>
      </c>
      <c r="AN17" s="304">
        <f t="shared" si="57"/>
        <v>2.398244171120437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11.208000000000011</v>
      </c>
      <c r="C20" s="305">
        <f>SUM(C21:C29)</f>
        <v>11.240999999999993</v>
      </c>
      <c r="D20" s="305">
        <f>SUM(D21:D29)</f>
        <v>11.281000000000001</v>
      </c>
      <c r="E20" s="304"/>
      <c r="F20" s="305">
        <f>SUM(F21:F29)</f>
        <v>0.10307580699456127</v>
      </c>
      <c r="G20" s="305">
        <f>SUM(G21:G29)</f>
        <v>0.13571675116901138</v>
      </c>
      <c r="H20" s="305">
        <f>SUM(H21:H29)</f>
        <v>0.19783836345623215</v>
      </c>
      <c r="I20" s="304"/>
      <c r="J20" s="305">
        <f>SUM(J21:J29)</f>
        <v>0.58627027744520854</v>
      </c>
      <c r="K20" s="305">
        <f>SUM(K21:K29)</f>
        <v>0.75129494936461783</v>
      </c>
      <c r="L20" s="305">
        <f>SUM(L21:L29)</f>
        <v>1.0565769300981767</v>
      </c>
      <c r="M20" s="304"/>
      <c r="N20" s="305">
        <f>SUM(N21:N29)</f>
        <v>1.6021530540475175</v>
      </c>
      <c r="O20" s="305">
        <f>SUM(O21:O29)</f>
        <v>1.8288358891313816</v>
      </c>
      <c r="P20" s="305">
        <f>SUM(P21:P29)</f>
        <v>2.1704463455183314</v>
      </c>
      <c r="Q20" s="306"/>
      <c r="R20" s="305">
        <f>SUM(R21:R29)</f>
        <v>0.48841887278502594</v>
      </c>
      <c r="S20" s="305">
        <f>SUM(S21:S29)</f>
        <v>0.56342587619746798</v>
      </c>
      <c r="T20" s="305">
        <f>SUM(T21:T29)</f>
        <v>0.67500522081887238</v>
      </c>
      <c r="U20" s="306"/>
      <c r="V20" s="305">
        <f>SUM(V21:V29)</f>
        <v>0.99231681332798893</v>
      </c>
      <c r="W20" s="305">
        <f>SUM(W21:W29)</f>
        <v>1.133542066527641</v>
      </c>
      <c r="X20" s="305">
        <f>SUM(X21:X29)</f>
        <v>1.3325795489497014</v>
      </c>
      <c r="Y20" s="306"/>
      <c r="Z20" s="305">
        <f>SUM(Z21:Z29)</f>
        <v>2.367052729748218</v>
      </c>
      <c r="AA20" s="305">
        <f>SUM(AA21:AA29)</f>
        <v>2.4123382996977099</v>
      </c>
      <c r="AB20" s="305">
        <f>SUM(AB21:AB29)</f>
        <v>2.4646663634219905</v>
      </c>
      <c r="AC20" s="306"/>
      <c r="AD20" s="305">
        <f>SUM(AD21:AD29)</f>
        <v>2.2969380424059334</v>
      </c>
      <c r="AE20" s="305">
        <f>SUM(AE21:AE29)</f>
        <v>2.0982584937880375</v>
      </c>
      <c r="AF20" s="305">
        <f>SUM(AF21:AF29)</f>
        <v>1.7468491793441321</v>
      </c>
      <c r="AG20" s="306"/>
      <c r="AH20" s="305">
        <f>SUM(AH21:AH29)</f>
        <v>1.5834046488403466</v>
      </c>
      <c r="AI20" s="305">
        <f>SUM(AI21:AI29)</f>
        <v>1.3301645902398302</v>
      </c>
      <c r="AJ20" s="305">
        <f>SUM(AJ21:AJ29)</f>
        <v>1.0208891848531392</v>
      </c>
      <c r="AK20" s="306"/>
      <c r="AL20" s="305">
        <f>SUM(AL21:AL29)</f>
        <v>1.1883697544052101</v>
      </c>
      <c r="AM20" s="305">
        <f>SUM(AM21:AM29)</f>
        <v>0.98742308388429567</v>
      </c>
      <c r="AN20" s="305">
        <f>SUM(AN21:AN29)</f>
        <v>0.61614886353942588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0.85893214928560591</v>
      </c>
      <c r="C21" s="304">
        <f t="shared" ref="C21:D21" si="59">SUM(G21,K21,O21,S21,W21,AA21,AE21,AI21,AM21)</f>
        <v>0.83115242289411162</v>
      </c>
      <c r="D21" s="304">
        <f t="shared" si="59"/>
        <v>0.8776755480718097</v>
      </c>
      <c r="E21" s="304"/>
      <c r="F21" s="304">
        <v>2.7363170678395891E-2</v>
      </c>
      <c r="G21" s="304">
        <v>3.6228921419723864E-2</v>
      </c>
      <c r="H21" s="304">
        <v>4.9637851890100511E-2</v>
      </c>
      <c r="I21" s="304"/>
      <c r="J21" s="304">
        <v>0.10756744033366385</v>
      </c>
      <c r="K21" s="304">
        <v>0.12054206488556118</v>
      </c>
      <c r="L21" s="304">
        <v>0.15140180470381928</v>
      </c>
      <c r="M21" s="304"/>
      <c r="N21" s="304">
        <v>0.14796082731421714</v>
      </c>
      <c r="O21" s="304">
        <v>0.1443849011580442</v>
      </c>
      <c r="P21" s="304">
        <v>0.15929738185974199</v>
      </c>
      <c r="Q21" s="306"/>
      <c r="R21" s="304">
        <v>5.2605421801032809E-2</v>
      </c>
      <c r="S21" s="304">
        <v>5.2910538659003928E-2</v>
      </c>
      <c r="T21" s="304">
        <v>5.7378359145556945E-2</v>
      </c>
      <c r="U21" s="306"/>
      <c r="V21" s="304">
        <v>4.5647087133612499E-2</v>
      </c>
      <c r="W21" s="304">
        <v>4.1730696045199002E-2</v>
      </c>
      <c r="X21" s="304">
        <v>4.1132462690786041E-2</v>
      </c>
      <c r="Y21" s="306"/>
      <c r="Z21" s="304">
        <v>0.21075052049437404</v>
      </c>
      <c r="AA21" s="304">
        <v>0.22312649467874798</v>
      </c>
      <c r="AB21" s="304">
        <v>0.27199016559601646</v>
      </c>
      <c r="AC21" s="306"/>
      <c r="AD21" s="304">
        <v>0.13823982261663117</v>
      </c>
      <c r="AE21" s="304">
        <v>0.11298982312557969</v>
      </c>
      <c r="AF21" s="304">
        <v>7.6627895913317035E-2</v>
      </c>
      <c r="AG21" s="306"/>
      <c r="AH21" s="304">
        <v>8.2783270673023615E-2</v>
      </c>
      <c r="AI21" s="304">
        <v>6.6012797769042175E-2</v>
      </c>
      <c r="AJ21" s="304">
        <v>3.8026581353498387E-2</v>
      </c>
      <c r="AK21" s="306"/>
      <c r="AL21" s="304">
        <v>4.601458824065497E-2</v>
      </c>
      <c r="AM21" s="304">
        <v>3.322618515320961E-2</v>
      </c>
      <c r="AN21" s="304">
        <v>3.2183044918973086E-2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0.99323857893795031</v>
      </c>
      <c r="C22" s="304">
        <f t="shared" ref="C22:C29" si="61">SUM(G22,K22,O22,S22,W22,AA22,AE22,AI22,AM22)</f>
        <v>1.0804448893442127</v>
      </c>
      <c r="D22" s="304">
        <f t="shared" ref="D22:D29" si="62">SUM(H22,L22,P22,T22,X22,AB22,AF22,AJ22,AN22)</f>
        <v>1.1602345167521908</v>
      </c>
      <c r="E22" s="304"/>
      <c r="F22" s="304">
        <v>3.0281540672984542E-2</v>
      </c>
      <c r="G22" s="304">
        <v>4.1646397394847247E-2</v>
      </c>
      <c r="H22" s="304">
        <v>6.1339165160352781E-2</v>
      </c>
      <c r="I22" s="304"/>
      <c r="J22" s="304">
        <v>0.19321923714355449</v>
      </c>
      <c r="K22" s="304">
        <v>0.2528012365867407</v>
      </c>
      <c r="L22" s="304">
        <v>0.34575601406105877</v>
      </c>
      <c r="M22" s="304"/>
      <c r="N22" s="304">
        <v>0.27031334544803676</v>
      </c>
      <c r="O22" s="304">
        <v>0.26571077795506165</v>
      </c>
      <c r="P22" s="304">
        <v>0.23679976828475532</v>
      </c>
      <c r="Q22" s="306"/>
      <c r="R22" s="304">
        <v>3.4965404743188322E-2</v>
      </c>
      <c r="S22" s="304">
        <v>3.796166017457113E-2</v>
      </c>
      <c r="T22" s="304">
        <v>3.7913942113392871E-2</v>
      </c>
      <c r="U22" s="306"/>
      <c r="V22" s="304">
        <v>0.11159277766173269</v>
      </c>
      <c r="W22" s="304">
        <v>0.12742813701080125</v>
      </c>
      <c r="X22" s="304">
        <v>0.14296670009678752</v>
      </c>
      <c r="Y22" s="306"/>
      <c r="Z22" s="304">
        <v>9.86369849767572E-2</v>
      </c>
      <c r="AA22" s="304">
        <v>8.9090865814656264E-2</v>
      </c>
      <c r="AB22" s="304">
        <v>7.4616936782465129E-2</v>
      </c>
      <c r="AC22" s="306"/>
      <c r="AD22" s="304">
        <v>0.1294295920941097</v>
      </c>
      <c r="AE22" s="304">
        <v>0.13226402744528581</v>
      </c>
      <c r="AF22" s="304">
        <v>0.13230083175550431</v>
      </c>
      <c r="AG22" s="306"/>
      <c r="AH22" s="304">
        <v>8.8626807390530124E-2</v>
      </c>
      <c r="AI22" s="304">
        <v>9.4361279134882611E-2</v>
      </c>
      <c r="AJ22" s="304">
        <v>8.6594851607791415E-2</v>
      </c>
      <c r="AK22" s="306"/>
      <c r="AL22" s="304">
        <v>3.6172888807056443E-2</v>
      </c>
      <c r="AM22" s="304">
        <v>3.9180507827365929E-2</v>
      </c>
      <c r="AN22" s="304">
        <v>4.1946306890082809E-2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0.73629565745258319</v>
      </c>
      <c r="C23" s="304">
        <f t="shared" si="61"/>
        <v>0.66024096351158812</v>
      </c>
      <c r="D23" s="304">
        <f t="shared" si="62"/>
        <v>0.68238421360424395</v>
      </c>
      <c r="E23" s="304"/>
      <c r="F23" s="304">
        <v>2.0911987298864652E-2</v>
      </c>
      <c r="G23" s="304">
        <v>2.3855377954397294E-2</v>
      </c>
      <c r="H23" s="304">
        <v>3.2408392079627972E-2</v>
      </c>
      <c r="I23" s="304"/>
      <c r="J23" s="304">
        <v>8.2497865959773597E-2</v>
      </c>
      <c r="K23" s="304">
        <v>9.3085093095010535E-2</v>
      </c>
      <c r="L23" s="304">
        <v>0.12291560904063879</v>
      </c>
      <c r="M23" s="304"/>
      <c r="N23" s="304">
        <v>0.15810326510089823</v>
      </c>
      <c r="O23" s="304">
        <v>0.14677932451542799</v>
      </c>
      <c r="P23" s="304">
        <v>0.14594208203305795</v>
      </c>
      <c r="Q23" s="306"/>
      <c r="R23" s="304">
        <v>2.7623254014016236E-2</v>
      </c>
      <c r="S23" s="304">
        <v>2.7292410461156331E-2</v>
      </c>
      <c r="T23" s="304">
        <v>2.9957004418732697E-2</v>
      </c>
      <c r="U23" s="306"/>
      <c r="V23" s="304">
        <v>9.5599236227934647E-2</v>
      </c>
      <c r="W23" s="304">
        <v>9.242806787270702E-2</v>
      </c>
      <c r="X23" s="304">
        <v>0.10608310184906536</v>
      </c>
      <c r="Y23" s="306"/>
      <c r="Z23" s="304">
        <v>0.14425543936718077</v>
      </c>
      <c r="AA23" s="304">
        <v>0.11096515104397471</v>
      </c>
      <c r="AB23" s="304">
        <v>9.5296497292036389E-2</v>
      </c>
      <c r="AC23" s="306"/>
      <c r="AD23" s="304">
        <v>9.3451642161782839E-2</v>
      </c>
      <c r="AE23" s="304">
        <v>6.3179317523751624E-2</v>
      </c>
      <c r="AF23" s="304">
        <v>4.3109814725168893E-2</v>
      </c>
      <c r="AG23" s="306"/>
      <c r="AH23" s="304">
        <v>7.8060029704938805E-2</v>
      </c>
      <c r="AI23" s="304">
        <v>6.8501336431384993E-2</v>
      </c>
      <c r="AJ23" s="304">
        <v>6.798391523749038E-2</v>
      </c>
      <c r="AK23" s="306"/>
      <c r="AL23" s="304">
        <v>3.5792937617193474E-2</v>
      </c>
      <c r="AM23" s="304">
        <v>3.4154884613777567E-2</v>
      </c>
      <c r="AN23" s="304">
        <v>3.8687796928425659E-2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0.65448633725382144</v>
      </c>
      <c r="C24" s="304">
        <f t="shared" si="61"/>
        <v>0.56327996272407888</v>
      </c>
      <c r="D24" s="304">
        <f t="shared" si="62"/>
        <v>0.50559396247822885</v>
      </c>
      <c r="E24" s="304"/>
      <c r="F24" s="304">
        <v>2.0896403782406513E-3</v>
      </c>
      <c r="G24" s="304">
        <v>2.3583537811544602E-3</v>
      </c>
      <c r="H24" s="304">
        <v>6.812887485498461E-3</v>
      </c>
      <c r="I24" s="304"/>
      <c r="J24" s="304">
        <v>3.9160440078822162E-2</v>
      </c>
      <c r="K24" s="304">
        <v>4.7542360822474941E-2</v>
      </c>
      <c r="L24" s="304">
        <v>7.3826071857068978E-2</v>
      </c>
      <c r="M24" s="304"/>
      <c r="N24" s="304">
        <v>9.92864097179572E-2</v>
      </c>
      <c r="O24" s="304">
        <v>0.10017250279024925</v>
      </c>
      <c r="P24" s="304">
        <v>0.10543759638151042</v>
      </c>
      <c r="Q24" s="306"/>
      <c r="R24" s="304">
        <v>2.287038685214272E-2</v>
      </c>
      <c r="S24" s="304">
        <v>1.4105310303788707E-2</v>
      </c>
      <c r="T24" s="304">
        <v>1.2752629801033156E-2</v>
      </c>
      <c r="U24" s="306"/>
      <c r="V24" s="304">
        <v>5.8433356200474365E-2</v>
      </c>
      <c r="W24" s="304">
        <v>5.7097434822413334E-2</v>
      </c>
      <c r="X24" s="304">
        <v>5.8397231862730575E-2</v>
      </c>
      <c r="Y24" s="306"/>
      <c r="Z24" s="304">
        <v>0.13135683992028613</v>
      </c>
      <c r="AA24" s="304">
        <v>0.11434116204177895</v>
      </c>
      <c r="AB24" s="304">
        <v>9.7132525400944164E-2</v>
      </c>
      <c r="AC24" s="306"/>
      <c r="AD24" s="304">
        <v>0.16168681451153269</v>
      </c>
      <c r="AE24" s="304">
        <v>0.10705479470639444</v>
      </c>
      <c r="AF24" s="304">
        <v>7.5489098061219048E-2</v>
      </c>
      <c r="AG24" s="306"/>
      <c r="AH24" s="304">
        <v>8.3582876079931312E-2</v>
      </c>
      <c r="AI24" s="304">
        <v>6.9414847809111585E-2</v>
      </c>
      <c r="AJ24" s="304">
        <v>4.6987061667309815E-2</v>
      </c>
      <c r="AK24" s="306"/>
      <c r="AL24" s="304">
        <v>5.6019573514434207E-2</v>
      </c>
      <c r="AM24" s="304">
        <v>5.1193195646713166E-2</v>
      </c>
      <c r="AN24" s="304">
        <v>2.8758859960914176E-2</v>
      </c>
    </row>
    <row r="25" spans="1:40" x14ac:dyDescent="0.2">
      <c r="A25" s="13" t="str">
        <f t="shared" si="58"/>
        <v>Skilled trades occupations</v>
      </c>
      <c r="B25" s="304">
        <f t="shared" si="60"/>
        <v>4.1091397532299521</v>
      </c>
      <c r="C25" s="304">
        <f t="shared" si="61"/>
        <v>3.7832978539311486</v>
      </c>
      <c r="D25" s="304">
        <f t="shared" si="62"/>
        <v>3.6779462771150953</v>
      </c>
      <c r="E25" s="304"/>
      <c r="F25" s="304">
        <v>1.6941785627357122E-2</v>
      </c>
      <c r="G25" s="304">
        <v>2.2829193004888608E-2</v>
      </c>
      <c r="H25" s="304">
        <v>3.8022621209139927E-2</v>
      </c>
      <c r="I25" s="304"/>
      <c r="J25" s="304">
        <v>6.8668623466600784E-2</v>
      </c>
      <c r="K25" s="304">
        <v>9.0919402558650525E-2</v>
      </c>
      <c r="L25" s="304">
        <v>0.14652177381577738</v>
      </c>
      <c r="M25" s="304"/>
      <c r="N25" s="304">
        <v>0.52121743005261323</v>
      </c>
      <c r="O25" s="304">
        <v>0.61926877272316894</v>
      </c>
      <c r="P25" s="304">
        <v>0.86800651393549355</v>
      </c>
      <c r="Q25" s="306"/>
      <c r="R25" s="304">
        <v>0.19525677439716313</v>
      </c>
      <c r="S25" s="304">
        <v>0.21464050676412483</v>
      </c>
      <c r="T25" s="304">
        <v>0.28152461233595066</v>
      </c>
      <c r="U25" s="306"/>
      <c r="V25" s="304">
        <v>0.37624126290285204</v>
      </c>
      <c r="W25" s="304">
        <v>0.41040814671731285</v>
      </c>
      <c r="X25" s="304">
        <v>0.50819097612955355</v>
      </c>
      <c r="Y25" s="306"/>
      <c r="Z25" s="304">
        <v>0.77985654267770921</v>
      </c>
      <c r="AA25" s="304">
        <v>0.67381551466277823</v>
      </c>
      <c r="AB25" s="304">
        <v>0.61683274126034282</v>
      </c>
      <c r="AC25" s="306"/>
      <c r="AD25" s="304">
        <v>0.87343591512501861</v>
      </c>
      <c r="AE25" s="304">
        <v>0.76722023445505561</v>
      </c>
      <c r="AF25" s="304">
        <v>0.73190155221797148</v>
      </c>
      <c r="AG25" s="306"/>
      <c r="AH25" s="304">
        <v>0.669626900345756</v>
      </c>
      <c r="AI25" s="304">
        <v>0.56253199418402955</v>
      </c>
      <c r="AJ25" s="304">
        <v>0.40873633368533313</v>
      </c>
      <c r="AK25" s="306"/>
      <c r="AL25" s="304">
        <v>0.60789451863488198</v>
      </c>
      <c r="AM25" s="304">
        <v>0.42166408886113976</v>
      </c>
      <c r="AN25" s="304">
        <v>7.8209152525532372E-2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0.61784844783816451</v>
      </c>
      <c r="C26" s="304">
        <f t="shared" si="61"/>
        <v>0.49918888830753472</v>
      </c>
      <c r="D26" s="304">
        <f t="shared" si="62"/>
        <v>0.50127061087150449</v>
      </c>
      <c r="E26" s="304"/>
      <c r="F26" s="304">
        <v>2.3464607180728237E-3</v>
      </c>
      <c r="G26" s="304">
        <v>3.6936870749540193E-3</v>
      </c>
      <c r="H26" s="304">
        <v>2.2519892776376262E-3</v>
      </c>
      <c r="I26" s="304"/>
      <c r="J26" s="304">
        <v>8.5937038513650213E-3</v>
      </c>
      <c r="K26" s="304">
        <v>9.5460724766296447E-3</v>
      </c>
      <c r="L26" s="304">
        <v>1.2095270493509261E-2</v>
      </c>
      <c r="M26" s="304"/>
      <c r="N26" s="304">
        <v>0.11207299421205545</v>
      </c>
      <c r="O26" s="304">
        <v>0.1209991797417876</v>
      </c>
      <c r="P26" s="304">
        <v>0.12350924596487084</v>
      </c>
      <c r="Q26" s="306"/>
      <c r="R26" s="304">
        <v>3.0935516957037709E-2</v>
      </c>
      <c r="S26" s="304">
        <v>3.5264964037570894E-2</v>
      </c>
      <c r="T26" s="304">
        <v>4.2486184560612074E-2</v>
      </c>
      <c r="U26" s="306"/>
      <c r="V26" s="304">
        <v>0.12384368020871798</v>
      </c>
      <c r="W26" s="304">
        <v>0.11627643554902949</v>
      </c>
      <c r="X26" s="304">
        <v>0.1234915095119876</v>
      </c>
      <c r="Y26" s="306"/>
      <c r="Z26" s="304">
        <v>0.10853128897746724</v>
      </c>
      <c r="AA26" s="304">
        <v>4.9360390885970148E-2</v>
      </c>
      <c r="AB26" s="304">
        <v>3.7100250807281278E-2</v>
      </c>
      <c r="AC26" s="306"/>
      <c r="AD26" s="304">
        <v>0.11506805276641534</v>
      </c>
      <c r="AE26" s="304">
        <v>4.4950965962788809E-2</v>
      </c>
      <c r="AF26" s="304">
        <v>2.8872724822926073E-2</v>
      </c>
      <c r="AG26" s="306"/>
      <c r="AH26" s="304">
        <v>7.8844982246223702E-2</v>
      </c>
      <c r="AI26" s="304">
        <v>7.7242188316356777E-2</v>
      </c>
      <c r="AJ26" s="304">
        <v>8.21565961690639E-2</v>
      </c>
      <c r="AK26" s="306"/>
      <c r="AL26" s="304">
        <v>3.7611767900809216E-2</v>
      </c>
      <c r="AM26" s="304">
        <v>4.1855004262447343E-2</v>
      </c>
      <c r="AN26" s="304">
        <v>4.930683926361578E-2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0.38210708618693739</v>
      </c>
      <c r="C27" s="304">
        <f t="shared" si="61"/>
        <v>0.38580652839228741</v>
      </c>
      <c r="D27" s="304">
        <f t="shared" si="62"/>
        <v>0.41041983047246761</v>
      </c>
      <c r="E27" s="304"/>
      <c r="F27" s="304">
        <v>2.9325019108659097E-3</v>
      </c>
      <c r="G27" s="304">
        <v>4.7569689139539476E-3</v>
      </c>
      <c r="H27" s="304">
        <v>6.7932451382129791E-3</v>
      </c>
      <c r="I27" s="304"/>
      <c r="J27" s="304">
        <v>1.9944890625216514E-2</v>
      </c>
      <c r="K27" s="304">
        <v>2.6692679068374931E-2</v>
      </c>
      <c r="L27" s="304">
        <v>3.6660212702705711E-2</v>
      </c>
      <c r="M27" s="304"/>
      <c r="N27" s="304">
        <v>4.5228954589375606E-2</v>
      </c>
      <c r="O27" s="304">
        <v>4.9305506326823484E-2</v>
      </c>
      <c r="P27" s="304">
        <v>5.9606227429989486E-2</v>
      </c>
      <c r="Q27" s="306"/>
      <c r="R27" s="304">
        <v>3.2368430063179E-2</v>
      </c>
      <c r="S27" s="304">
        <v>3.1171797082642845E-2</v>
      </c>
      <c r="T27" s="304">
        <v>3.8749376005689486E-2</v>
      </c>
      <c r="U27" s="306"/>
      <c r="V27" s="304">
        <v>2.2160184223037265E-2</v>
      </c>
      <c r="W27" s="304">
        <v>2.0939497006238161E-2</v>
      </c>
      <c r="X27" s="304">
        <v>2.0670905763671501E-2</v>
      </c>
      <c r="Y27" s="306"/>
      <c r="Z27" s="304">
        <v>9.3262062568132562E-2</v>
      </c>
      <c r="AA27" s="304">
        <v>9.981743088919097E-2</v>
      </c>
      <c r="AB27" s="304">
        <v>0.1151727270134123</v>
      </c>
      <c r="AC27" s="306"/>
      <c r="AD27" s="304">
        <v>6.7912818674235056E-2</v>
      </c>
      <c r="AE27" s="304">
        <v>6.5558726804286219E-2</v>
      </c>
      <c r="AF27" s="304">
        <v>6.0746898078162345E-2</v>
      </c>
      <c r="AG27" s="306"/>
      <c r="AH27" s="304">
        <v>8.0270689460288952E-2</v>
      </c>
      <c r="AI27" s="304">
        <v>7.248952653270592E-2</v>
      </c>
      <c r="AJ27" s="304">
        <v>5.7837962364211508E-2</v>
      </c>
      <c r="AK27" s="306"/>
      <c r="AL27" s="304">
        <v>1.8026554072606501E-2</v>
      </c>
      <c r="AM27" s="304">
        <v>1.507439576807096E-2</v>
      </c>
      <c r="AN27" s="304">
        <v>1.4182275976412317E-2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1.0579601585746603</v>
      </c>
      <c r="C28" s="304">
        <f t="shared" si="61"/>
        <v>1.0324581467895582</v>
      </c>
      <c r="D28" s="304">
        <f t="shared" si="62"/>
        <v>1.0081437938047608</v>
      </c>
      <c r="E28" s="304"/>
      <c r="F28" s="304">
        <v>1.8979008173302045E-4</v>
      </c>
      <c r="G28" s="304">
        <v>3.236006152761118E-4</v>
      </c>
      <c r="H28" s="304">
        <v>5.4086820584788042E-4</v>
      </c>
      <c r="I28" s="304"/>
      <c r="J28" s="304">
        <v>1.387846901569635E-2</v>
      </c>
      <c r="K28" s="304">
        <v>2.1600098920546297E-2</v>
      </c>
      <c r="L28" s="304">
        <v>3.3859163968643365E-2</v>
      </c>
      <c r="M28" s="304"/>
      <c r="N28" s="304">
        <v>4.835843745466694E-2</v>
      </c>
      <c r="O28" s="304">
        <v>6.2768230522924559E-2</v>
      </c>
      <c r="P28" s="304">
        <v>9.2032757415656669E-2</v>
      </c>
      <c r="Q28" s="306"/>
      <c r="R28" s="304">
        <v>1.8055780722026498E-2</v>
      </c>
      <c r="S28" s="304">
        <v>2.1644210888620917E-2</v>
      </c>
      <c r="T28" s="304">
        <v>2.9671961365897531E-2</v>
      </c>
      <c r="U28" s="306"/>
      <c r="V28" s="304">
        <v>4.3726505256458936E-2</v>
      </c>
      <c r="W28" s="304">
        <v>5.5072158009418712E-2</v>
      </c>
      <c r="X28" s="304">
        <v>9.2324028336334824E-2</v>
      </c>
      <c r="Y28" s="306"/>
      <c r="Z28" s="304">
        <v>0.33157605587448241</v>
      </c>
      <c r="AA28" s="304">
        <v>0.34662607644293342</v>
      </c>
      <c r="AB28" s="304">
        <v>0.38018364922576858</v>
      </c>
      <c r="AC28" s="306"/>
      <c r="AD28" s="304">
        <v>0.31693833167062574</v>
      </c>
      <c r="AE28" s="304">
        <v>0.29715884304072515</v>
      </c>
      <c r="AF28" s="304">
        <v>0.25291404090897157</v>
      </c>
      <c r="AG28" s="306"/>
      <c r="AH28" s="304">
        <v>0.16578947175447917</v>
      </c>
      <c r="AI28" s="304">
        <v>0.11429516339740024</v>
      </c>
      <c r="AJ28" s="304">
        <v>5.8023286574288936E-2</v>
      </c>
      <c r="AK28" s="306"/>
      <c r="AL28" s="304">
        <v>0.11944731674449108</v>
      </c>
      <c r="AM28" s="304">
        <v>0.11296976495171271</v>
      </c>
      <c r="AN28" s="304">
        <v>6.8594037803351368E-2</v>
      </c>
    </row>
    <row r="29" spans="1:40" x14ac:dyDescent="0.2">
      <c r="A29" s="13" t="str">
        <f t="shared" si="58"/>
        <v>Elementary occupations</v>
      </c>
      <c r="B29" s="304">
        <f t="shared" si="60"/>
        <v>1.7979918312403353</v>
      </c>
      <c r="C29" s="304">
        <f t="shared" si="61"/>
        <v>2.4051303441054732</v>
      </c>
      <c r="D29" s="304">
        <f t="shared" si="62"/>
        <v>2.4573312468297002</v>
      </c>
      <c r="E29" s="304"/>
      <c r="F29" s="304">
        <v>1.8929628046663871E-5</v>
      </c>
      <c r="G29" s="304">
        <v>2.4251009815836897E-5</v>
      </c>
      <c r="H29" s="304">
        <v>3.1343009814013569E-5</v>
      </c>
      <c r="I29" s="304"/>
      <c r="J29" s="304">
        <v>5.2739606970515836E-2</v>
      </c>
      <c r="K29" s="304">
        <v>8.8565940950629085E-2</v>
      </c>
      <c r="L29" s="304">
        <v>0.13354100945495501</v>
      </c>
      <c r="M29" s="304"/>
      <c r="N29" s="304">
        <v>0.19961139015769699</v>
      </c>
      <c r="O29" s="304">
        <v>0.31944669339789411</v>
      </c>
      <c r="P29" s="304">
        <v>0.37981477221325521</v>
      </c>
      <c r="Q29" s="306"/>
      <c r="R29" s="304">
        <v>7.3737903235239516E-2</v>
      </c>
      <c r="S29" s="304">
        <v>0.12843447782598838</v>
      </c>
      <c r="T29" s="304">
        <v>0.14457115107200694</v>
      </c>
      <c r="U29" s="306"/>
      <c r="V29" s="304">
        <v>0.11507272351316869</v>
      </c>
      <c r="W29" s="304">
        <v>0.21216149349452124</v>
      </c>
      <c r="X29" s="304">
        <v>0.23932263270878432</v>
      </c>
      <c r="Y29" s="306"/>
      <c r="Z29" s="304">
        <v>0.46882699489182822</v>
      </c>
      <c r="AA29" s="304">
        <v>0.70519521323767931</v>
      </c>
      <c r="AB29" s="304">
        <v>0.77634087004372354</v>
      </c>
      <c r="AC29" s="306"/>
      <c r="AD29" s="304">
        <v>0.40077505278558223</v>
      </c>
      <c r="AE29" s="304">
        <v>0.50788176072417024</v>
      </c>
      <c r="AF29" s="304">
        <v>0.34488632286089144</v>
      </c>
      <c r="AG29" s="306"/>
      <c r="AH29" s="304">
        <v>0.25581962118517515</v>
      </c>
      <c r="AI29" s="304">
        <v>0.20531545666491632</v>
      </c>
      <c r="AJ29" s="304">
        <v>0.17454259619415174</v>
      </c>
      <c r="AK29" s="306"/>
      <c r="AL29" s="304">
        <v>0.23138960887308219</v>
      </c>
      <c r="AM29" s="304">
        <v>0.23810505679985847</v>
      </c>
      <c r="AN29" s="304">
        <v>0.26428054927211836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17.248999999999988</v>
      </c>
      <c r="C32" s="305">
        <f>SUM(C33:C41)</f>
        <v>16.417000000000005</v>
      </c>
      <c r="D32" s="305">
        <f>SUM(D33:D41)</f>
        <v>14.82299999999999</v>
      </c>
      <c r="E32" s="304"/>
      <c r="F32" s="305">
        <f>SUM(F33:F41)</f>
        <v>0.17410437806207923</v>
      </c>
      <c r="G32" s="305">
        <f>SUM(G33:G41)</f>
        <v>0.21921777802232892</v>
      </c>
      <c r="H32" s="305">
        <f>SUM(H33:H41)</f>
        <v>0.30218669319116165</v>
      </c>
      <c r="I32" s="304"/>
      <c r="J32" s="305">
        <f>SUM(J33:J41)</f>
        <v>1.1805323878996008</v>
      </c>
      <c r="K32" s="305">
        <f>SUM(K33:K41)</f>
        <v>1.4796993141231987</v>
      </c>
      <c r="L32" s="305">
        <f>SUM(L33:L41)</f>
        <v>2.0216917756465769</v>
      </c>
      <c r="M32" s="304"/>
      <c r="N32" s="305">
        <f>SUM(N33:N41)</f>
        <v>2.459041269223043</v>
      </c>
      <c r="O32" s="305">
        <f>SUM(O33:O41)</f>
        <v>2.583508750749842</v>
      </c>
      <c r="P32" s="305">
        <f>SUM(P33:P41)</f>
        <v>2.5964964071680017</v>
      </c>
      <c r="Q32" s="306"/>
      <c r="R32" s="305">
        <f>SUM(R33:R41)</f>
        <v>0.69534248264532073</v>
      </c>
      <c r="S32" s="305">
        <f>SUM(S33:S41)</f>
        <v>0.74494602878875116</v>
      </c>
      <c r="T32" s="305">
        <f>SUM(T33:T41)</f>
        <v>0.75764040836856283</v>
      </c>
      <c r="U32" s="306"/>
      <c r="V32" s="305">
        <f>SUM(V33:V41)</f>
        <v>1.3457733461324886</v>
      </c>
      <c r="W32" s="305">
        <f>SUM(W33:W41)</f>
        <v>1.4016553880378608</v>
      </c>
      <c r="X32" s="305">
        <f>SUM(X33:X41)</f>
        <v>1.3730971557241172</v>
      </c>
      <c r="Y32" s="306"/>
      <c r="Z32" s="305">
        <f>SUM(Z33:Z41)</f>
        <v>4.299671702680989</v>
      </c>
      <c r="AA32" s="305">
        <f>SUM(AA33:AA41)</f>
        <v>4.1714308091186947</v>
      </c>
      <c r="AB32" s="305">
        <f>SUM(AB33:AB41)</f>
        <v>3.8572166971922086</v>
      </c>
      <c r="AC32" s="306"/>
      <c r="AD32" s="305">
        <f>SUM(AD33:AD41)</f>
        <v>3.671787192049035</v>
      </c>
      <c r="AE32" s="305">
        <f>SUM(AE33:AE41)</f>
        <v>3.1448953394030323</v>
      </c>
      <c r="AF32" s="305">
        <f>SUM(AF33:AF41)</f>
        <v>2.2348268743061661</v>
      </c>
      <c r="AG32" s="306"/>
      <c r="AH32" s="305">
        <f>SUM(AH33:AH41)</f>
        <v>2.6676208344922414</v>
      </c>
      <c r="AI32" s="305">
        <f>SUM(AI33:AI41)</f>
        <v>2.240744104013221</v>
      </c>
      <c r="AJ32" s="305">
        <f>SUM(AJ33:AJ41)</f>
        <v>1.3735100696887823</v>
      </c>
      <c r="AK32" s="306"/>
      <c r="AL32" s="305">
        <f>SUM(AL33:AL41)</f>
        <v>0.7551264068151895</v>
      </c>
      <c r="AM32" s="305">
        <f>SUM(AM33:AM41)</f>
        <v>0.43090248774307283</v>
      </c>
      <c r="AN32" s="305">
        <f>SUM(AN33:AN41)</f>
        <v>0.30633391871441362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2.2390094666218712</v>
      </c>
      <c r="C33" s="304">
        <f t="shared" ref="C33:C41" si="64">SUM(G33,K33,O33,S33,W33,AA33,AE33,AI33,AM33)</f>
        <v>1.9251770361262401</v>
      </c>
      <c r="D33" s="304">
        <f t="shared" ref="D33:D40" si="65">SUM(H33,L33,P33,T33,X33,AB33,AF33,AJ33,AN33)</f>
        <v>1.8161431282724596</v>
      </c>
      <c r="E33" s="304"/>
      <c r="F33" s="304">
        <v>2.6255121762939936E-2</v>
      </c>
      <c r="G33" s="304">
        <v>2.6101826764269455E-2</v>
      </c>
      <c r="H33" s="304">
        <v>3.1849745698289897E-2</v>
      </c>
      <c r="I33" s="304"/>
      <c r="J33" s="304">
        <v>0.22679885775075032</v>
      </c>
      <c r="K33" s="304">
        <v>0.24513335218505031</v>
      </c>
      <c r="L33" s="304">
        <v>0.31346497453092675</v>
      </c>
      <c r="M33" s="304"/>
      <c r="N33" s="304">
        <v>0.59174625526247882</v>
      </c>
      <c r="O33" s="304">
        <v>0.54964779807168795</v>
      </c>
      <c r="P33" s="304">
        <v>0.5339018906297065</v>
      </c>
      <c r="Q33" s="306"/>
      <c r="R33" s="304">
        <v>0.14315567559238637</v>
      </c>
      <c r="S33" s="304">
        <v>0.1322546841429546</v>
      </c>
      <c r="T33" s="304">
        <v>0.13000156640445787</v>
      </c>
      <c r="U33" s="306"/>
      <c r="V33" s="304">
        <v>0.27041973787933454</v>
      </c>
      <c r="W33" s="304">
        <v>0.244414255104551</v>
      </c>
      <c r="X33" s="304">
        <v>0.24150749353109052</v>
      </c>
      <c r="Y33" s="306"/>
      <c r="Z33" s="304">
        <v>0.41745286246322483</v>
      </c>
      <c r="AA33" s="304">
        <v>0.32993824900841617</v>
      </c>
      <c r="AB33" s="304">
        <v>0.28667026363452247</v>
      </c>
      <c r="AC33" s="306"/>
      <c r="AD33" s="304">
        <v>0.34030252017563573</v>
      </c>
      <c r="AE33" s="304">
        <v>0.23416376590977556</v>
      </c>
      <c r="AF33" s="304">
        <v>0.16226241037119815</v>
      </c>
      <c r="AG33" s="306"/>
      <c r="AH33" s="304">
        <v>0.17828715067559653</v>
      </c>
      <c r="AI33" s="304">
        <v>0.12282549937305515</v>
      </c>
      <c r="AJ33" s="304">
        <v>7.4909457977997501E-2</v>
      </c>
      <c r="AK33" s="306"/>
      <c r="AL33" s="304">
        <v>4.4591285059524109E-2</v>
      </c>
      <c r="AM33" s="304">
        <v>4.069760556648E-2</v>
      </c>
      <c r="AN33" s="304">
        <v>4.1575325494269982E-2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2.7707803333055563</v>
      </c>
      <c r="C34" s="304">
        <f t="shared" si="64"/>
        <v>2.9543645241956842</v>
      </c>
      <c r="D34" s="304">
        <f t="shared" si="65"/>
        <v>3.0025882871387264</v>
      </c>
      <c r="E34" s="304"/>
      <c r="F34" s="304">
        <v>0.10789944022796037</v>
      </c>
      <c r="G34" s="304">
        <v>0.14391099947845121</v>
      </c>
      <c r="H34" s="304">
        <v>0.20231532428711227</v>
      </c>
      <c r="I34" s="304"/>
      <c r="J34" s="304">
        <v>0.40656178277830007</v>
      </c>
      <c r="K34" s="304">
        <v>0.5374623218473733</v>
      </c>
      <c r="L34" s="304">
        <v>0.74180814465536526</v>
      </c>
      <c r="M34" s="304"/>
      <c r="N34" s="304">
        <v>0.70330726294990087</v>
      </c>
      <c r="O34" s="304">
        <v>0.74104599400978111</v>
      </c>
      <c r="P34" s="304">
        <v>0.70295713157901052</v>
      </c>
      <c r="Q34" s="306"/>
      <c r="R34" s="304">
        <v>0.10201456774871853</v>
      </c>
      <c r="S34" s="304">
        <v>0.11098538666573504</v>
      </c>
      <c r="T34" s="304">
        <v>0.11093913681631398</v>
      </c>
      <c r="U34" s="306"/>
      <c r="V34" s="304">
        <v>0.33456470133009486</v>
      </c>
      <c r="W34" s="304">
        <v>0.36733870426973331</v>
      </c>
      <c r="X34" s="304">
        <v>0.35775116552682357</v>
      </c>
      <c r="Y34" s="306"/>
      <c r="Z34" s="304">
        <v>0.60411894477708061</v>
      </c>
      <c r="AA34" s="304">
        <v>0.59679511720975298</v>
      </c>
      <c r="AB34" s="304">
        <v>0.52300208155133066</v>
      </c>
      <c r="AC34" s="306"/>
      <c r="AD34" s="304">
        <v>0.27562619134558458</v>
      </c>
      <c r="AE34" s="304">
        <v>0.2313004302533106</v>
      </c>
      <c r="AF34" s="304">
        <v>0.15250864992863764</v>
      </c>
      <c r="AG34" s="306"/>
      <c r="AH34" s="304">
        <v>0.19754827137659947</v>
      </c>
      <c r="AI34" s="304">
        <v>0.18447786092723406</v>
      </c>
      <c r="AJ34" s="304">
        <v>0.16947581174070409</v>
      </c>
      <c r="AK34" s="306"/>
      <c r="AL34" s="304">
        <v>3.9139170771317275E-2</v>
      </c>
      <c r="AM34" s="304">
        <v>4.1047709534312499E-2</v>
      </c>
      <c r="AN34" s="304">
        <v>4.1830841053428151E-2</v>
      </c>
    </row>
    <row r="35" spans="1:40" x14ac:dyDescent="0.2">
      <c r="A35" s="13" t="str">
        <f t="shared" si="63"/>
        <v>Associate professional occupations</v>
      </c>
      <c r="B35" s="304">
        <f t="shared" si="66"/>
        <v>2.0946988681270544</v>
      </c>
      <c r="C35" s="304">
        <f t="shared" si="64"/>
        <v>1.9227811274031295</v>
      </c>
      <c r="D35" s="304">
        <f t="shared" si="65"/>
        <v>1.8009891909241351</v>
      </c>
      <c r="E35" s="304"/>
      <c r="F35" s="304">
        <v>2.1215556687615711E-2</v>
      </c>
      <c r="G35" s="304">
        <v>2.5360758679119067E-2</v>
      </c>
      <c r="H35" s="304">
        <v>3.2963919178496413E-2</v>
      </c>
      <c r="I35" s="304"/>
      <c r="J35" s="304">
        <v>0.21843705528081891</v>
      </c>
      <c r="K35" s="304">
        <v>0.2417931858706571</v>
      </c>
      <c r="L35" s="304">
        <v>0.29987133861163162</v>
      </c>
      <c r="M35" s="304"/>
      <c r="N35" s="304">
        <v>0.48761390767129031</v>
      </c>
      <c r="O35" s="304">
        <v>0.48633412062200138</v>
      </c>
      <c r="P35" s="304">
        <v>0.46032034420083345</v>
      </c>
      <c r="Q35" s="306"/>
      <c r="R35" s="304">
        <v>0.14424226515520122</v>
      </c>
      <c r="S35" s="304">
        <v>0.15019176467301751</v>
      </c>
      <c r="T35" s="304">
        <v>0.15539017137988709</v>
      </c>
      <c r="U35" s="306"/>
      <c r="V35" s="304">
        <v>0.18221168149147388</v>
      </c>
      <c r="W35" s="304">
        <v>0.16987606135708616</v>
      </c>
      <c r="X35" s="304">
        <v>0.15990501001570928</v>
      </c>
      <c r="Y35" s="306"/>
      <c r="Z35" s="304">
        <v>0.52324184344315638</v>
      </c>
      <c r="AA35" s="304">
        <v>0.46938628538922922</v>
      </c>
      <c r="AB35" s="304">
        <v>0.42232702868535321</v>
      </c>
      <c r="AC35" s="306"/>
      <c r="AD35" s="304">
        <v>0.31261160181163605</v>
      </c>
      <c r="AE35" s="304">
        <v>0.23414361893621669</v>
      </c>
      <c r="AF35" s="304">
        <v>0.16575335652259898</v>
      </c>
      <c r="AG35" s="306"/>
      <c r="AH35" s="304">
        <v>0.18072317321116441</v>
      </c>
      <c r="AI35" s="304">
        <v>0.12252097815126858</v>
      </c>
      <c r="AJ35" s="304">
        <v>8.3673461354393422E-2</v>
      </c>
      <c r="AK35" s="306"/>
      <c r="AL35" s="304">
        <v>2.4401783374697228E-2</v>
      </c>
      <c r="AM35" s="304">
        <v>2.3174353724533643E-2</v>
      </c>
      <c r="AN35" s="304">
        <v>2.0784560975231483E-2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1.5727755956662883</v>
      </c>
      <c r="C36" s="304">
        <f t="shared" si="64"/>
        <v>1.4856375242327222</v>
      </c>
      <c r="D36" s="304">
        <f t="shared" si="65"/>
        <v>1.3305865355918378</v>
      </c>
      <c r="E36" s="304"/>
      <c r="F36" s="304">
        <v>4.2553736490822764E-3</v>
      </c>
      <c r="G36" s="304">
        <v>5.8849618356499834E-3</v>
      </c>
      <c r="H36" s="304">
        <v>9.7390655199888279E-3</v>
      </c>
      <c r="I36" s="304"/>
      <c r="J36" s="304">
        <v>8.4655369225603627E-2</v>
      </c>
      <c r="K36" s="304">
        <v>0.10971596766199289</v>
      </c>
      <c r="L36" s="304">
        <v>0.15092512774517836</v>
      </c>
      <c r="M36" s="304"/>
      <c r="N36" s="304">
        <v>0.21345931893062345</v>
      </c>
      <c r="O36" s="304">
        <v>0.24334148221526641</v>
      </c>
      <c r="P36" s="304">
        <v>0.26924806632711001</v>
      </c>
      <c r="Q36" s="306"/>
      <c r="R36" s="304">
        <v>9.7043969522195586E-2</v>
      </c>
      <c r="S36" s="304">
        <v>0.10840217188861134</v>
      </c>
      <c r="T36" s="304">
        <v>0.11137089663934564</v>
      </c>
      <c r="U36" s="306"/>
      <c r="V36" s="304">
        <v>0.13322619596802179</v>
      </c>
      <c r="W36" s="304">
        <v>0.14353335327521041</v>
      </c>
      <c r="X36" s="304">
        <v>0.14214408029814057</v>
      </c>
      <c r="Y36" s="306"/>
      <c r="Z36" s="304">
        <v>0.3877561337158042</v>
      </c>
      <c r="AA36" s="304">
        <v>0.39277093351942971</v>
      </c>
      <c r="AB36" s="304">
        <v>0.37311752854051294</v>
      </c>
      <c r="AC36" s="306"/>
      <c r="AD36" s="304">
        <v>0.41785483528312201</v>
      </c>
      <c r="AE36" s="304">
        <v>0.32605858751498262</v>
      </c>
      <c r="AF36" s="304">
        <v>0.21264692388109865</v>
      </c>
      <c r="AG36" s="306"/>
      <c r="AH36" s="304">
        <v>0.21396378503015676</v>
      </c>
      <c r="AI36" s="304">
        <v>0.14150425161894523</v>
      </c>
      <c r="AJ36" s="304">
        <v>5.5647786735702427E-2</v>
      </c>
      <c r="AK36" s="306"/>
      <c r="AL36" s="304">
        <v>2.0560614341678531E-2</v>
      </c>
      <c r="AM36" s="304">
        <v>1.4425814702633559E-2</v>
      </c>
      <c r="AN36" s="304">
        <v>5.7470599047606524E-3</v>
      </c>
    </row>
    <row r="37" spans="1:40" x14ac:dyDescent="0.2">
      <c r="A37" s="13" t="str">
        <f t="shared" si="63"/>
        <v>Skilled trades occupations</v>
      </c>
      <c r="B37" s="304">
        <f t="shared" si="66"/>
        <v>3.5069001291222537</v>
      </c>
      <c r="C37" s="304">
        <f t="shared" si="64"/>
        <v>3.156783637341388</v>
      </c>
      <c r="D37" s="304">
        <f t="shared" si="65"/>
        <v>2.6524693595475886</v>
      </c>
      <c r="E37" s="304"/>
      <c r="F37" s="304">
        <v>4.3225625844983961E-3</v>
      </c>
      <c r="G37" s="304">
        <v>6.3218479319993373E-3</v>
      </c>
      <c r="H37" s="304">
        <v>9.2027996423636911E-3</v>
      </c>
      <c r="I37" s="304"/>
      <c r="J37" s="304">
        <v>9.5924150039255446E-2</v>
      </c>
      <c r="K37" s="304">
        <v>0.13331269026149184</v>
      </c>
      <c r="L37" s="304">
        <v>0.20569209069712513</v>
      </c>
      <c r="M37" s="304"/>
      <c r="N37" s="304">
        <v>0.18282021327379674</v>
      </c>
      <c r="O37" s="304">
        <v>0.20860449980466447</v>
      </c>
      <c r="P37" s="304">
        <v>0.23773072675905493</v>
      </c>
      <c r="Q37" s="306"/>
      <c r="R37" s="304">
        <v>8.0895724884397655E-2</v>
      </c>
      <c r="S37" s="304">
        <v>8.8331839907437426E-2</v>
      </c>
      <c r="T37" s="304">
        <v>8.3263908154813299E-2</v>
      </c>
      <c r="U37" s="306"/>
      <c r="V37" s="304">
        <v>0.24520337442040013</v>
      </c>
      <c r="W37" s="304">
        <v>0.24931923320039978</v>
      </c>
      <c r="X37" s="304">
        <v>0.23571655615392795</v>
      </c>
      <c r="Y37" s="306"/>
      <c r="Z37" s="304">
        <v>1.3180997311449381</v>
      </c>
      <c r="AA37" s="304">
        <v>1.2539970119721688</v>
      </c>
      <c r="AB37" s="304">
        <v>1.1610016075680023</v>
      </c>
      <c r="AC37" s="306"/>
      <c r="AD37" s="304">
        <v>0.82311019341385683</v>
      </c>
      <c r="AE37" s="304">
        <v>0.65493852274040154</v>
      </c>
      <c r="AF37" s="304">
        <v>0.4027226079002601</v>
      </c>
      <c r="AG37" s="306"/>
      <c r="AH37" s="304">
        <v>0.56941249333957211</v>
      </c>
      <c r="AI37" s="304">
        <v>0.46734974150476283</v>
      </c>
      <c r="AJ37" s="304">
        <v>0.26691158192963271</v>
      </c>
      <c r="AK37" s="306"/>
      <c r="AL37" s="304">
        <v>0.18711168602153833</v>
      </c>
      <c r="AM37" s="304">
        <v>9.4608250018061849E-2</v>
      </c>
      <c r="AN37" s="304">
        <v>5.0227480742408091E-2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0.23516226603433268</v>
      </c>
      <c r="C38" s="304">
        <f t="shared" si="64"/>
        <v>0.2242768173083271</v>
      </c>
      <c r="D38" s="304">
        <f t="shared" si="65"/>
        <v>0.20923497528362578</v>
      </c>
      <c r="E38" s="304"/>
      <c r="F38" s="304">
        <v>5.1138671580432601E-3</v>
      </c>
      <c r="G38" s="304">
        <v>6.1494210597642703E-3</v>
      </c>
      <c r="H38" s="304">
        <v>9.1467885060166308E-3</v>
      </c>
      <c r="I38" s="304"/>
      <c r="J38" s="304">
        <v>3.3396319330952088E-3</v>
      </c>
      <c r="K38" s="304">
        <v>3.7403160019201065E-3</v>
      </c>
      <c r="L38" s="304">
        <v>4.1578755309447952E-3</v>
      </c>
      <c r="M38" s="304"/>
      <c r="N38" s="304">
        <v>2.4513874526894016E-2</v>
      </c>
      <c r="O38" s="304">
        <v>2.4729091251363692E-2</v>
      </c>
      <c r="P38" s="304">
        <v>2.3020696806890888E-2</v>
      </c>
      <c r="Q38" s="306"/>
      <c r="R38" s="304">
        <v>6.1741875396759613E-3</v>
      </c>
      <c r="S38" s="304">
        <v>5.5807878672038298E-3</v>
      </c>
      <c r="T38" s="304">
        <v>4.9998832237453834E-3</v>
      </c>
      <c r="U38" s="306"/>
      <c r="V38" s="304">
        <v>1.3632789398720599E-2</v>
      </c>
      <c r="W38" s="304">
        <v>1.3803215192356699E-2</v>
      </c>
      <c r="X38" s="304">
        <v>1.3896449902305989E-2</v>
      </c>
      <c r="Y38" s="306"/>
      <c r="Z38" s="304">
        <v>4.5213725726005786E-2</v>
      </c>
      <c r="AA38" s="304">
        <v>3.8071367124341407E-2</v>
      </c>
      <c r="AB38" s="304">
        <v>3.4247384393827782E-2</v>
      </c>
      <c r="AC38" s="306"/>
      <c r="AD38" s="304">
        <v>5.7061529925235464E-2</v>
      </c>
      <c r="AE38" s="304">
        <v>4.4706790708066033E-2</v>
      </c>
      <c r="AF38" s="304">
        <v>3.2011520419617474E-2</v>
      </c>
      <c r="AG38" s="306"/>
      <c r="AH38" s="304">
        <v>6.7480111718074859E-2</v>
      </c>
      <c r="AI38" s="304">
        <v>6.9082026579448078E-2</v>
      </c>
      <c r="AJ38" s="304">
        <v>6.7405492834848355E-2</v>
      </c>
      <c r="AK38" s="306"/>
      <c r="AL38" s="304">
        <v>1.2632548108587533E-2</v>
      </c>
      <c r="AM38" s="304">
        <v>1.841380152386303E-2</v>
      </c>
      <c r="AN38" s="304">
        <v>2.0348883665428467E-2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0.7830072634558366</v>
      </c>
      <c r="C39" s="304">
        <f t="shared" si="64"/>
        <v>0.74448437433151982</v>
      </c>
      <c r="D39" s="304">
        <f t="shared" si="65"/>
        <v>0.67769434316186006</v>
      </c>
      <c r="E39" s="304"/>
      <c r="F39" s="304">
        <v>2.8574596101326693E-3</v>
      </c>
      <c r="G39" s="304">
        <v>3.0645695018165745E-3</v>
      </c>
      <c r="H39" s="304">
        <v>3.6529712703160708E-3</v>
      </c>
      <c r="I39" s="304"/>
      <c r="J39" s="304">
        <v>6.3963128259674637E-2</v>
      </c>
      <c r="K39" s="304">
        <v>8.3021429134841923E-2</v>
      </c>
      <c r="L39" s="304">
        <v>0.10271421187937332</v>
      </c>
      <c r="M39" s="304"/>
      <c r="N39" s="304">
        <v>0.10712595027742693</v>
      </c>
      <c r="O39" s="304">
        <v>0.11949418865513331</v>
      </c>
      <c r="P39" s="304">
        <v>0.12596361700023534</v>
      </c>
      <c r="Q39" s="306"/>
      <c r="R39" s="304">
        <v>3.5244980610760902E-2</v>
      </c>
      <c r="S39" s="304">
        <v>3.87323138709086E-2</v>
      </c>
      <c r="T39" s="304">
        <v>4.0910044988627818E-2</v>
      </c>
      <c r="U39" s="306"/>
      <c r="V39" s="304">
        <v>3.785726249544525E-2</v>
      </c>
      <c r="W39" s="304">
        <v>4.041977232416389E-2</v>
      </c>
      <c r="X39" s="304">
        <v>4.0368915587184757E-2</v>
      </c>
      <c r="Y39" s="306"/>
      <c r="Z39" s="304">
        <v>0.18085257693671619</v>
      </c>
      <c r="AA39" s="304">
        <v>0.15784234482963208</v>
      </c>
      <c r="AB39" s="304">
        <v>0.13451432873895044</v>
      </c>
      <c r="AC39" s="306"/>
      <c r="AD39" s="304">
        <v>0.23725478709260486</v>
      </c>
      <c r="AE39" s="304">
        <v>0.2180604446678612</v>
      </c>
      <c r="AF39" s="304">
        <v>0.18507965414170482</v>
      </c>
      <c r="AG39" s="306"/>
      <c r="AH39" s="304">
        <v>7.5503807771576573E-2</v>
      </c>
      <c r="AI39" s="304">
        <v>5.1032225992238431E-2</v>
      </c>
      <c r="AJ39" s="304">
        <v>1.963559700106363E-2</v>
      </c>
      <c r="AK39" s="306"/>
      <c r="AL39" s="304">
        <v>4.2347310401498549E-2</v>
      </c>
      <c r="AM39" s="304">
        <v>3.2817085354923829E-2</v>
      </c>
      <c r="AN39" s="304">
        <v>2.4855002554403826E-2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2.8375005694063593</v>
      </c>
      <c r="C40" s="304">
        <f t="shared" si="64"/>
        <v>2.6197006702751713</v>
      </c>
      <c r="D40" s="304">
        <f t="shared" si="65"/>
        <v>2.1274779264087766</v>
      </c>
      <c r="E40" s="304"/>
      <c r="F40" s="304">
        <v>4.6247265889619505E-4</v>
      </c>
      <c r="G40" s="304">
        <v>5.9191593138469109E-4</v>
      </c>
      <c r="H40" s="304">
        <v>7.7279711381333938E-4</v>
      </c>
      <c r="I40" s="304"/>
      <c r="J40" s="304">
        <v>7.0551617938569997E-2</v>
      </c>
      <c r="K40" s="304">
        <v>0.11019262171767653</v>
      </c>
      <c r="L40" s="304">
        <v>0.18242582978310173</v>
      </c>
      <c r="M40" s="304"/>
      <c r="N40" s="304">
        <v>9.4369756798851442E-2</v>
      </c>
      <c r="O40" s="304">
        <v>0.12021657803079373</v>
      </c>
      <c r="P40" s="304">
        <v>0.14336732675874819</v>
      </c>
      <c r="Q40" s="306"/>
      <c r="R40" s="305">
        <v>4.9184507756682934E-2</v>
      </c>
      <c r="S40" s="305">
        <v>5.9072661131211547E-2</v>
      </c>
      <c r="T40" s="305">
        <v>6.4513950074095702E-2</v>
      </c>
      <c r="U40" s="306"/>
      <c r="V40" s="305">
        <v>9.7617760458337532E-2</v>
      </c>
      <c r="W40" s="305">
        <v>0.12450862347846205</v>
      </c>
      <c r="X40" s="305">
        <v>0.13096692525799558</v>
      </c>
      <c r="Y40" s="306"/>
      <c r="Z40" s="305">
        <v>0.65771615866663036</v>
      </c>
      <c r="AA40" s="305">
        <v>0.72106685216852406</v>
      </c>
      <c r="AB40" s="305">
        <v>0.71224454354593181</v>
      </c>
      <c r="AC40" s="306"/>
      <c r="AD40" s="305">
        <v>0.8670300349986797</v>
      </c>
      <c r="AE40" s="305">
        <v>0.80188423720510849</v>
      </c>
      <c r="AF40" s="305">
        <v>0.61635012225696217</v>
      </c>
      <c r="AG40" s="306"/>
      <c r="AH40" s="305">
        <v>0.73247115999299195</v>
      </c>
      <c r="AI40" s="305">
        <v>0.59094096057568879</v>
      </c>
      <c r="AJ40" s="305">
        <v>0.20934164852623585</v>
      </c>
      <c r="AK40" s="306"/>
      <c r="AL40" s="305">
        <v>0.26809710013671922</v>
      </c>
      <c r="AM40" s="305">
        <v>9.1226220036321304E-2</v>
      </c>
      <c r="AN40" s="305">
        <v>6.7494783091892344E-2</v>
      </c>
    </row>
    <row r="41" spans="1:40" x14ac:dyDescent="0.2">
      <c r="A41" s="39" t="str">
        <f t="shared" si="63"/>
        <v>Elementary occupations</v>
      </c>
      <c r="B41" s="307">
        <f t="shared" si="66"/>
        <v>1.2091655082604356</v>
      </c>
      <c r="C41" s="307">
        <f t="shared" si="64"/>
        <v>1.3837942887858206</v>
      </c>
      <c r="D41" s="307">
        <f>SUM(H41,L41,P41,T41,X41,AB41,AF41,AJ41,AN41)</f>
        <v>1.2058162536709816</v>
      </c>
      <c r="E41" s="307"/>
      <c r="F41" s="307">
        <v>1.7225237229103912E-3</v>
      </c>
      <c r="G41" s="307">
        <v>1.8314768398743251E-3</v>
      </c>
      <c r="H41" s="307">
        <v>2.5432819747645617E-3</v>
      </c>
      <c r="I41" s="307"/>
      <c r="J41" s="307">
        <v>1.0300794693532806E-2</v>
      </c>
      <c r="K41" s="307">
        <v>1.5327429442194843E-2</v>
      </c>
      <c r="L41" s="307">
        <v>2.0632182212929572E-2</v>
      </c>
      <c r="M41" s="307"/>
      <c r="N41" s="307">
        <v>5.408472953178052E-2</v>
      </c>
      <c r="O41" s="307">
        <v>9.0094998089150682E-2</v>
      </c>
      <c r="P41" s="307">
        <v>9.9986607106412342E-2</v>
      </c>
      <c r="Q41" s="308"/>
      <c r="R41" s="307">
        <v>3.7386603835301735E-2</v>
      </c>
      <c r="S41" s="307">
        <v>5.1394418641671234E-2</v>
      </c>
      <c r="T41" s="307">
        <v>5.6250850687276033E-2</v>
      </c>
      <c r="U41" s="308"/>
      <c r="V41" s="307">
        <v>3.1039842690660017E-2</v>
      </c>
      <c r="W41" s="307">
        <v>4.8442169835897449E-2</v>
      </c>
      <c r="X41" s="307">
        <v>5.0840559450938919E-2</v>
      </c>
      <c r="Y41" s="308"/>
      <c r="Z41" s="307">
        <v>0.16521972580743219</v>
      </c>
      <c r="AA41" s="307">
        <v>0.2115626478971995</v>
      </c>
      <c r="AB41" s="307">
        <v>0.21009193053377695</v>
      </c>
      <c r="AC41" s="308"/>
      <c r="AD41" s="307">
        <v>0.34093549800268014</v>
      </c>
      <c r="AE41" s="307">
        <v>0.39963894146730966</v>
      </c>
      <c r="AF41" s="307">
        <v>0.30549162888408826</v>
      </c>
      <c r="AG41" s="308"/>
      <c r="AH41" s="307">
        <v>0.4522308813765088</v>
      </c>
      <c r="AI41" s="307">
        <v>0.49101055929057963</v>
      </c>
      <c r="AJ41" s="307">
        <v>0.42650923158820453</v>
      </c>
      <c r="AK41" s="308"/>
      <c r="AL41" s="307">
        <v>0.11624490859962879</v>
      </c>
      <c r="AM41" s="307">
        <v>7.449164728194313E-2</v>
      </c>
      <c r="AN41" s="307">
        <v>3.3469981232590568E-2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Cornwall and the Isles of Scilly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23.987999999999985</v>
      </c>
      <c r="C50" s="305">
        <f>SUM(C51:C59)</f>
        <v>25.155999999999963</v>
      </c>
      <c r="D50" s="305">
        <f>SUM(D51:D59)</f>
        <v>26.665000000000017</v>
      </c>
      <c r="E50" s="304"/>
      <c r="F50" s="305">
        <f>SUM(F51:F59)</f>
        <v>7.5973311693773291E-2</v>
      </c>
      <c r="G50" s="305">
        <f>SUM(G51:G59)</f>
        <v>0.111700454492316</v>
      </c>
      <c r="H50" s="305">
        <f>SUM(H51:H59)</f>
        <v>0.18439623102214756</v>
      </c>
      <c r="I50" s="304"/>
      <c r="J50" s="305">
        <f>SUM(J51:J59)</f>
        <v>1.2013082008639719</v>
      </c>
      <c r="K50" s="305">
        <f>SUM(K51:K59)</f>
        <v>1.7559872673187122</v>
      </c>
      <c r="L50" s="305">
        <f>SUM(L51:L59)</f>
        <v>2.8317364187876026</v>
      </c>
      <c r="M50" s="304"/>
      <c r="N50" s="305">
        <f>SUM(N51:N59)</f>
        <v>2.1240941797771442</v>
      </c>
      <c r="O50" s="305">
        <f>SUM(O51:O59)</f>
        <v>2.4579439799263985</v>
      </c>
      <c r="P50" s="305">
        <f>SUM(P51:P59)</f>
        <v>2.8679986647579034</v>
      </c>
      <c r="Q50" s="304"/>
      <c r="R50" s="305">
        <f>SUM(R51:R59)</f>
        <v>0.70650491226731305</v>
      </c>
      <c r="S50" s="305">
        <f>SUM(S51:S59)</f>
        <v>0.82040075830115666</v>
      </c>
      <c r="T50" s="305">
        <f>SUM(T51:T59)</f>
        <v>1.001610324160225</v>
      </c>
      <c r="U50" s="304"/>
      <c r="V50" s="305">
        <f>SUM(V51:V59)</f>
        <v>1.5014779625989554</v>
      </c>
      <c r="W50" s="305">
        <f>SUM(W51:W59)</f>
        <v>1.696652008860607</v>
      </c>
      <c r="X50" s="305">
        <f>SUM(X51:X59)</f>
        <v>1.9447737453387501</v>
      </c>
      <c r="Y50" s="304"/>
      <c r="Z50" s="305">
        <f>SUM(Z51:Z59)</f>
        <v>7.6696329048736169</v>
      </c>
      <c r="AA50" s="305">
        <f>SUM(AA51:AA59)</f>
        <v>8.2140383412644411</v>
      </c>
      <c r="AB50" s="305">
        <f>SUM(AB51:AB59)</f>
        <v>8.8988394733478113</v>
      </c>
      <c r="AC50" s="304"/>
      <c r="AD50" s="305">
        <f>SUM(AD51:AD59)</f>
        <v>5.8826675703640774</v>
      </c>
      <c r="AE50" s="305">
        <f>SUM(AE51:AE59)</f>
        <v>5.7480861670922847</v>
      </c>
      <c r="AF50" s="305">
        <f>SUM(AF51:AF59)</f>
        <v>5.3841310536538343</v>
      </c>
      <c r="AG50" s="304"/>
      <c r="AH50" s="305">
        <f>SUM(AH51:AH59)</f>
        <v>3.6379533473500505</v>
      </c>
      <c r="AI50" s="305">
        <f>SUM(AI51:AI59)</f>
        <v>3.6357498031282263</v>
      </c>
      <c r="AJ50" s="305">
        <f>SUM(AJ51:AJ59)</f>
        <v>3.2840983616256678</v>
      </c>
      <c r="AK50" s="304"/>
      <c r="AL50" s="305">
        <f>SUM(AL51:AL59)</f>
        <v>1.1883876102110809</v>
      </c>
      <c r="AM50" s="305">
        <f>SUM(AM51:AM59)</f>
        <v>0.71544121961582019</v>
      </c>
      <c r="AN50" s="305">
        <f>SUM(AN51:AN59)</f>
        <v>0.26741572730607382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2.8509963946022032</v>
      </c>
      <c r="C51" s="304">
        <f t="shared" ref="C51:D51" si="68">SUM(G51,K51,O51,S51,W51,AA51,AE51,AI51,AM51)</f>
        <v>2.6598993280908605</v>
      </c>
      <c r="D51" s="304">
        <f t="shared" si="68"/>
        <v>3.0334868467207983</v>
      </c>
      <c r="E51" s="304"/>
      <c r="F51" s="304">
        <v>1.3046400821292086E-2</v>
      </c>
      <c r="G51" s="304">
        <v>1.8904613779084315E-2</v>
      </c>
      <c r="H51" s="304">
        <v>3.1904236714076648E-2</v>
      </c>
      <c r="I51" s="304"/>
      <c r="J51" s="304">
        <v>0.28439815644669642</v>
      </c>
      <c r="K51" s="304">
        <v>0.35822374179165872</v>
      </c>
      <c r="L51" s="304">
        <v>0.60358274266148215</v>
      </c>
      <c r="M51" s="304"/>
      <c r="N51" s="304">
        <v>0.51815150380920982</v>
      </c>
      <c r="O51" s="304">
        <v>0.53046724657782562</v>
      </c>
      <c r="P51" s="304">
        <v>0.60845482207894408</v>
      </c>
      <c r="Q51" s="304"/>
      <c r="R51" s="304">
        <v>0.12530560775365007</v>
      </c>
      <c r="S51" s="304">
        <v>0.11401955825374058</v>
      </c>
      <c r="T51" s="304">
        <v>0.11172429676375702</v>
      </c>
      <c r="U51" s="304"/>
      <c r="V51" s="304">
        <v>0.28193953139885225</v>
      </c>
      <c r="W51" s="304">
        <v>0.26789946999899483</v>
      </c>
      <c r="X51" s="304">
        <v>0.30131589305582429</v>
      </c>
      <c r="Y51" s="304"/>
      <c r="Z51" s="304">
        <v>0.77511273957801208</v>
      </c>
      <c r="AA51" s="304">
        <v>0.68331016583468307</v>
      </c>
      <c r="AB51" s="304">
        <v>0.7814090571944875</v>
      </c>
      <c r="AC51" s="304"/>
      <c r="AD51" s="304">
        <v>0.46997161922737951</v>
      </c>
      <c r="AE51" s="304">
        <v>0.36161150955184257</v>
      </c>
      <c r="AF51" s="304">
        <v>0.31174748038971428</v>
      </c>
      <c r="AG51" s="304"/>
      <c r="AH51" s="304">
        <v>0.29548245457454014</v>
      </c>
      <c r="AI51" s="304">
        <v>0.2471499379136031</v>
      </c>
      <c r="AJ51" s="304">
        <v>0.22105133461070131</v>
      </c>
      <c r="AK51" s="304"/>
      <c r="AL51" s="304">
        <v>8.7588380992571227E-2</v>
      </c>
      <c r="AM51" s="304">
        <v>7.8313084389428078E-2</v>
      </c>
      <c r="AN51" s="304">
        <v>6.2296983251811183E-2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3.4420608515012989</v>
      </c>
      <c r="C52" s="304">
        <f t="shared" ref="C52:C59" si="70">SUM(G52,K52,O52,S52,W52,AA52,AE52,AI52,AM52)</f>
        <v>4.0420401264450874</v>
      </c>
      <c r="D52" s="304">
        <f t="shared" ref="D52:D59" si="71">SUM(H52,L52,P52,T52,X52,AB52,AF52,AJ52,AN52)</f>
        <v>4.8404785064110198</v>
      </c>
      <c r="E52" s="304"/>
      <c r="F52" s="304">
        <v>3.5884587051209858E-2</v>
      </c>
      <c r="G52" s="304">
        <v>5.3014856496508583E-2</v>
      </c>
      <c r="H52" s="304">
        <v>8.0536661921179739E-2</v>
      </c>
      <c r="I52" s="304"/>
      <c r="J52" s="304">
        <v>0.54442836827719088</v>
      </c>
      <c r="K52" s="304">
        <v>0.82798402447825381</v>
      </c>
      <c r="L52" s="304">
        <v>1.3179694209878614</v>
      </c>
      <c r="M52" s="304"/>
      <c r="N52" s="304">
        <v>0.68871425098845507</v>
      </c>
      <c r="O52" s="304">
        <v>0.76868243918216439</v>
      </c>
      <c r="P52" s="304">
        <v>0.80535092687824239</v>
      </c>
      <c r="Q52" s="304"/>
      <c r="R52" s="304">
        <v>8.2655338575147203E-2</v>
      </c>
      <c r="S52" s="304">
        <v>7.1812702705370532E-2</v>
      </c>
      <c r="T52" s="304">
        <v>8.1088161933019973E-2</v>
      </c>
      <c r="U52" s="304"/>
      <c r="V52" s="304">
        <v>0.26188204756416755</v>
      </c>
      <c r="W52" s="304">
        <v>0.25227127216930384</v>
      </c>
      <c r="X52" s="304">
        <v>0.17823230868703879</v>
      </c>
      <c r="Y52" s="304"/>
      <c r="Z52" s="304">
        <v>0.99398207060660115</v>
      </c>
      <c r="AA52" s="304">
        <v>1.2044389486348763</v>
      </c>
      <c r="AB52" s="304">
        <v>1.5507874256869356</v>
      </c>
      <c r="AC52" s="304"/>
      <c r="AD52" s="304">
        <v>0.53466136652737328</v>
      </c>
      <c r="AE52" s="304">
        <v>0.5725567602875955</v>
      </c>
      <c r="AF52" s="304">
        <v>0.59325440600727475</v>
      </c>
      <c r="AG52" s="304"/>
      <c r="AH52" s="304">
        <v>0.22711567797010349</v>
      </c>
      <c r="AI52" s="304">
        <v>0.2243110178905825</v>
      </c>
      <c r="AJ52" s="304">
        <v>0.18956276558635418</v>
      </c>
      <c r="AK52" s="304"/>
      <c r="AL52" s="304">
        <v>7.2737143941050422E-2</v>
      </c>
      <c r="AM52" s="304">
        <v>6.6968104600431969E-2</v>
      </c>
      <c r="AN52" s="304">
        <v>4.3696428723112787E-2</v>
      </c>
    </row>
    <row r="53" spans="1:40" x14ac:dyDescent="0.2">
      <c r="A53" s="13" t="str">
        <f t="shared" si="67"/>
        <v>Associate professional occupations</v>
      </c>
      <c r="B53" s="304">
        <f t="shared" si="69"/>
        <v>1.8047419601635208</v>
      </c>
      <c r="C53" s="304">
        <f t="shared" si="70"/>
        <v>1.8272325828849352</v>
      </c>
      <c r="D53" s="304">
        <f t="shared" si="71"/>
        <v>2.0799819054768087</v>
      </c>
      <c r="E53" s="304"/>
      <c r="F53" s="304">
        <v>3.4435689537205593E-3</v>
      </c>
      <c r="G53" s="304">
        <v>4.9001822526117409E-3</v>
      </c>
      <c r="H53" s="304">
        <v>8.8120586854528137E-3</v>
      </c>
      <c r="I53" s="304"/>
      <c r="J53" s="304">
        <v>0.15423286063419225</v>
      </c>
      <c r="K53" s="304">
        <v>0.22447023095975582</v>
      </c>
      <c r="L53" s="304">
        <v>0.37060203601478253</v>
      </c>
      <c r="M53" s="304"/>
      <c r="N53" s="304">
        <v>0.27489228644025626</v>
      </c>
      <c r="O53" s="304">
        <v>0.30215867765509236</v>
      </c>
      <c r="P53" s="304">
        <v>0.34167078345495311</v>
      </c>
      <c r="Q53" s="304"/>
      <c r="R53" s="304">
        <v>0.12066143161516253</v>
      </c>
      <c r="S53" s="304">
        <v>0.14231996484050802</v>
      </c>
      <c r="T53" s="304">
        <v>0.17824485127825695</v>
      </c>
      <c r="U53" s="304"/>
      <c r="V53" s="304">
        <v>0.22869357521459244</v>
      </c>
      <c r="W53" s="304">
        <v>0.22941571484753756</v>
      </c>
      <c r="X53" s="304">
        <v>0.24985888915573987</v>
      </c>
      <c r="Y53" s="304"/>
      <c r="Z53" s="304">
        <v>0.39666416640255725</v>
      </c>
      <c r="AA53" s="304">
        <v>0.34485520167619382</v>
      </c>
      <c r="AB53" s="304">
        <v>0.3361016376196202</v>
      </c>
      <c r="AC53" s="304"/>
      <c r="AD53" s="304">
        <v>0.34463562651569352</v>
      </c>
      <c r="AE53" s="304">
        <v>0.30934868873630184</v>
      </c>
      <c r="AF53" s="304">
        <v>0.31156821010777774</v>
      </c>
      <c r="AG53" s="304"/>
      <c r="AH53" s="304">
        <v>0.24887149782657256</v>
      </c>
      <c r="AI53" s="304">
        <v>0.24881825443734107</v>
      </c>
      <c r="AJ53" s="304">
        <v>0.26306018916367724</v>
      </c>
      <c r="AK53" s="304"/>
      <c r="AL53" s="304">
        <v>3.2646946560773465E-2</v>
      </c>
      <c r="AM53" s="304">
        <v>2.0945667479592901E-2</v>
      </c>
      <c r="AN53" s="304">
        <v>2.0063249996548276E-2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1.8015221339086833</v>
      </c>
      <c r="C54" s="304">
        <f t="shared" si="70"/>
        <v>1.7918383767910502</v>
      </c>
      <c r="D54" s="304">
        <f t="shared" si="71"/>
        <v>1.656726004012437</v>
      </c>
      <c r="E54" s="304"/>
      <c r="F54" s="304">
        <v>1.5298408410089205E-2</v>
      </c>
      <c r="G54" s="304">
        <v>2.1023193120872884E-2</v>
      </c>
      <c r="H54" s="304">
        <v>3.9680992190735814E-2</v>
      </c>
      <c r="I54" s="304"/>
      <c r="J54" s="304">
        <v>8.0543594934534973E-2</v>
      </c>
      <c r="K54" s="304">
        <v>0.12147307406954232</v>
      </c>
      <c r="L54" s="304">
        <v>0.18236306538542232</v>
      </c>
      <c r="M54" s="304"/>
      <c r="N54" s="304">
        <v>0.23449259049449103</v>
      </c>
      <c r="O54" s="304">
        <v>0.29940850634629823</v>
      </c>
      <c r="P54" s="304">
        <v>0.38969631941857741</v>
      </c>
      <c r="Q54" s="304"/>
      <c r="R54" s="304">
        <v>0.14438813744907164</v>
      </c>
      <c r="S54" s="304">
        <v>0.163276405482293</v>
      </c>
      <c r="T54" s="304">
        <v>0.19782753940448011</v>
      </c>
      <c r="U54" s="304"/>
      <c r="V54" s="304">
        <v>0.11994741748606606</v>
      </c>
      <c r="W54" s="304">
        <v>0.13460744695315308</v>
      </c>
      <c r="X54" s="304">
        <v>0.18131333671825153</v>
      </c>
      <c r="Y54" s="304"/>
      <c r="Z54" s="304">
        <v>0.35407925854895722</v>
      </c>
      <c r="AA54" s="304">
        <v>0.32837774868246689</v>
      </c>
      <c r="AB54" s="304">
        <v>0.23792783944129409</v>
      </c>
      <c r="AC54" s="304"/>
      <c r="AD54" s="304">
        <v>0.30911458864066915</v>
      </c>
      <c r="AE54" s="304">
        <v>0.21808120300438116</v>
      </c>
      <c r="AF54" s="304">
        <v>6.5761677101818863E-2</v>
      </c>
      <c r="AG54" s="304"/>
      <c r="AH54" s="304">
        <v>0.46179228110952658</v>
      </c>
      <c r="AI54" s="304">
        <v>0.47781114842384692</v>
      </c>
      <c r="AJ54" s="304">
        <v>0.35988807409106849</v>
      </c>
      <c r="AK54" s="304"/>
      <c r="AL54" s="304">
        <v>8.1865856835277473E-2</v>
      </c>
      <c r="AM54" s="304">
        <v>2.7779650708195439E-2</v>
      </c>
      <c r="AN54" s="304">
        <v>2.2671602607883417E-3</v>
      </c>
    </row>
    <row r="55" spans="1:40" x14ac:dyDescent="0.2">
      <c r="A55" s="13" t="str">
        <f t="shared" si="67"/>
        <v>Skilled trades occupations</v>
      </c>
      <c r="B55" s="304">
        <f t="shared" si="69"/>
        <v>10.466396373076559</v>
      </c>
      <c r="C55" s="304">
        <f t="shared" si="70"/>
        <v>10.897751496936205</v>
      </c>
      <c r="D55" s="304">
        <f t="shared" si="71"/>
        <v>10.964386408440649</v>
      </c>
      <c r="E55" s="304"/>
      <c r="F55" s="304">
        <v>1.5412167764120696E-3</v>
      </c>
      <c r="G55" s="304">
        <v>2.4973472824961515E-3</v>
      </c>
      <c r="H55" s="304">
        <v>3.7700952758658321E-3</v>
      </c>
      <c r="I55" s="304"/>
      <c r="J55" s="304">
        <v>7.819815972704805E-2</v>
      </c>
      <c r="K55" s="304">
        <v>0.13307001701870746</v>
      </c>
      <c r="L55" s="304">
        <v>0.20867408706825138</v>
      </c>
      <c r="M55" s="304"/>
      <c r="N55" s="304">
        <v>0.27694118117806005</v>
      </c>
      <c r="O55" s="304">
        <v>0.38239024104438968</v>
      </c>
      <c r="P55" s="304">
        <v>0.49548632352998379</v>
      </c>
      <c r="Q55" s="304"/>
      <c r="R55" s="304">
        <v>0.17755219607591463</v>
      </c>
      <c r="S55" s="304">
        <v>0.24993974371331668</v>
      </c>
      <c r="T55" s="304">
        <v>0.32388483408867069</v>
      </c>
      <c r="U55" s="304"/>
      <c r="V55" s="304">
        <v>0.46457960058866354</v>
      </c>
      <c r="W55" s="304">
        <v>0.61394448700688375</v>
      </c>
      <c r="X55" s="304">
        <v>0.78610355067574433</v>
      </c>
      <c r="Y55" s="304"/>
      <c r="Z55" s="304">
        <v>4.0856100915118061</v>
      </c>
      <c r="AA55" s="304">
        <v>4.3254096561238908</v>
      </c>
      <c r="AB55" s="304">
        <v>4.2892749901733414</v>
      </c>
      <c r="AC55" s="304"/>
      <c r="AD55" s="304">
        <v>3.1842298744443989</v>
      </c>
      <c r="AE55" s="304">
        <v>3.1960067174941607</v>
      </c>
      <c r="AF55" s="304">
        <v>3.0543300994900804</v>
      </c>
      <c r="AG55" s="304"/>
      <c r="AH55" s="304">
        <v>1.5467087845539691</v>
      </c>
      <c r="AI55" s="304">
        <v>1.6185390692930919</v>
      </c>
      <c r="AJ55" s="304">
        <v>1.7447059129236222</v>
      </c>
      <c r="AK55" s="304"/>
      <c r="AL55" s="304">
        <v>0.65103526822028623</v>
      </c>
      <c r="AM55" s="304">
        <v>0.37595421795926848</v>
      </c>
      <c r="AN55" s="304">
        <v>5.8156515215089528E-2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6.5427655081375283E-2</v>
      </c>
      <c r="C56" s="304">
        <f t="shared" si="70"/>
        <v>6.3215612308421834E-2</v>
      </c>
      <c r="D56" s="304">
        <f t="shared" si="71"/>
        <v>7.1824540036584658E-2</v>
      </c>
      <c r="E56" s="304"/>
      <c r="F56" s="304">
        <v>4.5756576120965842E-5</v>
      </c>
      <c r="G56" s="304">
        <v>4.989609623257685E-5</v>
      </c>
      <c r="H56" s="304">
        <v>6.6542096474448724E-5</v>
      </c>
      <c r="I56" s="304"/>
      <c r="J56" s="304">
        <v>2.4104699624886779E-3</v>
      </c>
      <c r="K56" s="304">
        <v>2.7565977126390627E-3</v>
      </c>
      <c r="L56" s="304">
        <v>3.6415020046964676E-3</v>
      </c>
      <c r="M56" s="304"/>
      <c r="N56" s="304">
        <v>3.1415847358392448E-3</v>
      </c>
      <c r="O56" s="304">
        <v>3.3167328434868652E-3</v>
      </c>
      <c r="P56" s="304">
        <v>3.9905039726256869E-3</v>
      </c>
      <c r="Q56" s="304"/>
      <c r="R56" s="304">
        <v>5.6256651335547024E-4</v>
      </c>
      <c r="S56" s="304">
        <v>5.5617353116225012E-4</v>
      </c>
      <c r="T56" s="304">
        <v>5.9819174519909555E-4</v>
      </c>
      <c r="U56" s="304"/>
      <c r="V56" s="304">
        <v>1.600417716461902E-3</v>
      </c>
      <c r="W56" s="304">
        <v>1.5956027370861599E-3</v>
      </c>
      <c r="X56" s="304">
        <v>1.7297288694295095E-3</v>
      </c>
      <c r="Y56" s="304"/>
      <c r="Z56" s="304">
        <v>2.3213063172118853E-2</v>
      </c>
      <c r="AA56" s="304">
        <v>2.7678038636043841E-2</v>
      </c>
      <c r="AB56" s="304">
        <v>3.6766586867259851E-2</v>
      </c>
      <c r="AC56" s="304"/>
      <c r="AD56" s="304">
        <v>5.5300587007417433E-3</v>
      </c>
      <c r="AE56" s="304">
        <v>5.194609855527034E-3</v>
      </c>
      <c r="AF56" s="304">
        <v>5.4342211129182558E-3</v>
      </c>
      <c r="AG56" s="304"/>
      <c r="AH56" s="304">
        <v>1.6727636754623444E-2</v>
      </c>
      <c r="AI56" s="304">
        <v>1.3400880194160834E-2</v>
      </c>
      <c r="AJ56" s="304">
        <v>1.2980644085896234E-2</v>
      </c>
      <c r="AK56" s="304"/>
      <c r="AL56" s="304">
        <v>1.2196100949624989E-2</v>
      </c>
      <c r="AM56" s="304">
        <v>8.6670807020832099E-3</v>
      </c>
      <c r="AN56" s="304">
        <v>6.6166192820851129E-3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0.470015287093968</v>
      </c>
      <c r="C57" s="304">
        <f t="shared" si="70"/>
        <v>0.50180769207604203</v>
      </c>
      <c r="D57" s="304">
        <f t="shared" si="71"/>
        <v>0.53821481395737725</v>
      </c>
      <c r="E57" s="304"/>
      <c r="F57" s="304">
        <v>1.0883162701838737E-3</v>
      </c>
      <c r="G57" s="304">
        <v>1.6272549312556452E-3</v>
      </c>
      <c r="H57" s="304">
        <v>2.9798330554804417E-3</v>
      </c>
      <c r="I57" s="304"/>
      <c r="J57" s="304">
        <v>2.9217113630733749E-2</v>
      </c>
      <c r="K57" s="304">
        <v>3.7194380276464954E-2</v>
      </c>
      <c r="L57" s="304">
        <v>4.9894184487135791E-2</v>
      </c>
      <c r="M57" s="304"/>
      <c r="N57" s="304">
        <v>7.5346216185716658E-2</v>
      </c>
      <c r="O57" s="304">
        <v>9.1386789418396369E-2</v>
      </c>
      <c r="P57" s="304">
        <v>0.11263643633377508</v>
      </c>
      <c r="Q57" s="304"/>
      <c r="R57" s="304">
        <v>2.2573202828025492E-2</v>
      </c>
      <c r="S57" s="304">
        <v>2.8624252315313074E-2</v>
      </c>
      <c r="T57" s="304">
        <v>3.5468916748997104E-2</v>
      </c>
      <c r="U57" s="304"/>
      <c r="V57" s="304">
        <v>2.1069402901714981E-2</v>
      </c>
      <c r="W57" s="304">
        <v>2.4761549549734696E-2</v>
      </c>
      <c r="X57" s="304">
        <v>2.8097539532597183E-2</v>
      </c>
      <c r="Y57" s="304"/>
      <c r="Z57" s="304">
        <v>0.19071354985737321</v>
      </c>
      <c r="AA57" s="304">
        <v>0.21012289134234732</v>
      </c>
      <c r="AB57" s="304">
        <v>0.25332968258589394</v>
      </c>
      <c r="AC57" s="304"/>
      <c r="AD57" s="304">
        <v>3.3774431849773259E-2</v>
      </c>
      <c r="AE57" s="304">
        <v>2.4012941317244036E-2</v>
      </c>
      <c r="AF57" s="304">
        <v>7.0957653485313119E-3</v>
      </c>
      <c r="AG57" s="304"/>
      <c r="AH57" s="304">
        <v>4.9408978971886161E-2</v>
      </c>
      <c r="AI57" s="304">
        <v>4.2703614592922254E-2</v>
      </c>
      <c r="AJ57" s="304">
        <v>1.0890175547046905E-2</v>
      </c>
      <c r="AK57" s="304"/>
      <c r="AL57" s="304">
        <v>4.6824074598560653E-2</v>
      </c>
      <c r="AM57" s="304">
        <v>4.1374018332363705E-2</v>
      </c>
      <c r="AN57" s="304">
        <v>3.7822280317919545E-2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1.8882824825239828</v>
      </c>
      <c r="C58" s="304">
        <f t="shared" si="70"/>
        <v>1.9938874226782184</v>
      </c>
      <c r="D58" s="304">
        <f t="shared" si="71"/>
        <v>1.9871148936668843</v>
      </c>
      <c r="E58" s="304"/>
      <c r="F58" s="304">
        <v>5.508606269002703E-3</v>
      </c>
      <c r="G58" s="304">
        <v>9.5397407980401024E-3</v>
      </c>
      <c r="H58" s="304">
        <v>1.6427647927328343E-2</v>
      </c>
      <c r="I58" s="304"/>
      <c r="J58" s="304">
        <v>1.7393734736046534E-2</v>
      </c>
      <c r="K58" s="304">
        <v>3.1369548860834671E-2</v>
      </c>
      <c r="L58" s="304">
        <v>6.0085038731553519E-2</v>
      </c>
      <c r="M58" s="304"/>
      <c r="N58" s="304">
        <v>2.4894729909669618E-2</v>
      </c>
      <c r="O58" s="304">
        <v>3.6325296180876196E-2</v>
      </c>
      <c r="P58" s="304">
        <v>5.737810277335674E-2</v>
      </c>
      <c r="Q58" s="304"/>
      <c r="R58" s="304">
        <v>2.6587966844045765E-2</v>
      </c>
      <c r="S58" s="304">
        <v>4.0926438160832121E-2</v>
      </c>
      <c r="T58" s="304">
        <v>6.2920824703758774E-2</v>
      </c>
      <c r="U58" s="304"/>
      <c r="V58" s="304">
        <v>7.530680909340591E-2</v>
      </c>
      <c r="W58" s="304">
        <v>0.10012466362604196</v>
      </c>
      <c r="X58" s="304">
        <v>0.12517155398444674</v>
      </c>
      <c r="Y58" s="304"/>
      <c r="Z58" s="304">
        <v>0.53900093507634772</v>
      </c>
      <c r="AA58" s="304">
        <v>0.6504319940266059</v>
      </c>
      <c r="AB58" s="304">
        <v>0.78821277108524146</v>
      </c>
      <c r="AC58" s="304"/>
      <c r="AD58" s="304">
        <v>0.65693093422909354</v>
      </c>
      <c r="AE58" s="304">
        <v>0.68203167924990915</v>
      </c>
      <c r="AF58" s="304">
        <v>0.65545619280537259</v>
      </c>
      <c r="AG58" s="304"/>
      <c r="AH58" s="304">
        <v>0.44140901498031904</v>
      </c>
      <c r="AI58" s="304">
        <v>0.39117305753621534</v>
      </c>
      <c r="AJ58" s="304">
        <v>0.21230751276303778</v>
      </c>
      <c r="AK58" s="304"/>
      <c r="AL58" s="304">
        <v>0.10124975138605215</v>
      </c>
      <c r="AM58" s="304">
        <v>5.1965004238863036E-2</v>
      </c>
      <c r="AN58" s="304">
        <v>9.155248892788341E-3</v>
      </c>
    </row>
    <row r="59" spans="1:40" x14ac:dyDescent="0.2">
      <c r="A59" s="13" t="str">
        <f t="shared" si="67"/>
        <v>Elementary occupations</v>
      </c>
      <c r="B59" s="304">
        <f t="shared" si="69"/>
        <v>1.1985568620483911</v>
      </c>
      <c r="C59" s="304">
        <f t="shared" si="70"/>
        <v>1.3783273617891423</v>
      </c>
      <c r="D59" s="304">
        <f t="shared" si="71"/>
        <v>1.4927860812774552</v>
      </c>
      <c r="E59" s="304"/>
      <c r="F59" s="304">
        <v>1.1645056574197306E-4</v>
      </c>
      <c r="G59" s="304">
        <v>1.433697352140065E-4</v>
      </c>
      <c r="H59" s="304">
        <v>2.1816315555349026E-4</v>
      </c>
      <c r="I59" s="304"/>
      <c r="J59" s="304">
        <v>1.0485742515040475E-2</v>
      </c>
      <c r="K59" s="304">
        <v>1.944565215085527E-2</v>
      </c>
      <c r="L59" s="304">
        <v>3.4924341446416859E-2</v>
      </c>
      <c r="M59" s="304"/>
      <c r="N59" s="304">
        <v>2.751983603544661E-2</v>
      </c>
      <c r="O59" s="304">
        <v>4.380805067786895E-2</v>
      </c>
      <c r="P59" s="304">
        <v>5.333444631744505E-2</v>
      </c>
      <c r="Q59" s="304"/>
      <c r="R59" s="304">
        <v>6.2184646129403321E-3</v>
      </c>
      <c r="S59" s="304">
        <v>8.9255192986205604E-3</v>
      </c>
      <c r="T59" s="304">
        <v>9.8527074940852437E-3</v>
      </c>
      <c r="U59" s="304"/>
      <c r="V59" s="304">
        <v>4.6459160635030583E-2</v>
      </c>
      <c r="W59" s="304">
        <v>7.203180197187109E-2</v>
      </c>
      <c r="X59" s="304">
        <v>9.2950944659678153E-2</v>
      </c>
      <c r="Y59" s="304"/>
      <c r="Z59" s="304">
        <v>0.3112570301198419</v>
      </c>
      <c r="AA59" s="304">
        <v>0.43941369630733257</v>
      </c>
      <c r="AB59" s="304">
        <v>0.62502948269373737</v>
      </c>
      <c r="AC59" s="304"/>
      <c r="AD59" s="304">
        <v>0.34381907022895541</v>
      </c>
      <c r="AE59" s="304">
        <v>0.37924205759532409</v>
      </c>
      <c r="AF59" s="304">
        <v>0.3794830012903454</v>
      </c>
      <c r="AG59" s="304"/>
      <c r="AH59" s="304">
        <v>0.35043702060850956</v>
      </c>
      <c r="AI59" s="304">
        <v>0.37184282284646247</v>
      </c>
      <c r="AJ59" s="304">
        <v>0.26965175285426307</v>
      </c>
      <c r="AK59" s="304"/>
      <c r="AL59" s="304">
        <v>0.10224408672688429</v>
      </c>
      <c r="AM59" s="304">
        <v>4.34743912055933E-2</v>
      </c>
      <c r="AN59" s="304">
        <v>2.7341241365930691E-2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88.083999999999889</v>
      </c>
      <c r="C62" s="305">
        <f>SUM(C63:C71)</f>
        <v>91.845999999999947</v>
      </c>
      <c r="D62" s="305">
        <f>SUM(D63:D71)</f>
        <v>98.754999999999939</v>
      </c>
      <c r="E62" s="304"/>
      <c r="F62" s="305">
        <f>SUM(F63:F71)</f>
        <v>0.26873128371723076</v>
      </c>
      <c r="G62" s="305">
        <f>SUM(G63:G71)</f>
        <v>0.41258989781830185</v>
      </c>
      <c r="H62" s="305">
        <f>SUM(H63:H71)</f>
        <v>0.75815746882018242</v>
      </c>
      <c r="I62" s="304"/>
      <c r="J62" s="305">
        <f>SUM(J63:J71)</f>
        <v>3.4763183332833627</v>
      </c>
      <c r="K62" s="305">
        <f>SUM(K63:K71)</f>
        <v>5.1640709671095797</v>
      </c>
      <c r="L62" s="305">
        <f>SUM(L63:L71)</f>
        <v>9.592845270901309</v>
      </c>
      <c r="M62" s="304"/>
      <c r="N62" s="305">
        <f>SUM(N63:N71)</f>
        <v>11.873649435611894</v>
      </c>
      <c r="O62" s="305">
        <f>SUM(O63:O71)</f>
        <v>14.811890521602301</v>
      </c>
      <c r="P62" s="305">
        <f>SUM(P63:P71)</f>
        <v>20.567182553854728</v>
      </c>
      <c r="Q62" s="304"/>
      <c r="R62" s="305">
        <f>SUM(R63:R71)</f>
        <v>3.768140922188985</v>
      </c>
      <c r="S62" s="305">
        <f>SUM(S63:S71)</f>
        <v>4.5658326778462408</v>
      </c>
      <c r="T62" s="305">
        <f>SUM(T63:T71)</f>
        <v>6.3374623492134674</v>
      </c>
      <c r="U62" s="304"/>
      <c r="V62" s="305">
        <f>SUM(V63:V71)</f>
        <v>4.0694024768376016</v>
      </c>
      <c r="W62" s="305">
        <f>SUM(W63:W71)</f>
        <v>4.8189279594780015</v>
      </c>
      <c r="X62" s="305">
        <f>SUM(X63:X71)</f>
        <v>6.3801874028244896</v>
      </c>
      <c r="Y62" s="304"/>
      <c r="Z62" s="305">
        <f>SUM(Z63:Z71)</f>
        <v>21.610971007059199</v>
      </c>
      <c r="AA62" s="305">
        <f>SUM(AA63:AA71)</f>
        <v>22.516145359132445</v>
      </c>
      <c r="AB62" s="305">
        <f>SUM(AB63:AB71)</f>
        <v>24.798512974686776</v>
      </c>
      <c r="AC62" s="304"/>
      <c r="AD62" s="305">
        <f>SUM(AD63:AD71)</f>
        <v>22.16993013686897</v>
      </c>
      <c r="AE62" s="305">
        <f>SUM(AE63:AE71)</f>
        <v>20.972547944999025</v>
      </c>
      <c r="AF62" s="305">
        <f>SUM(AF63:AF71)</f>
        <v>17.867208026109992</v>
      </c>
      <c r="AG62" s="304"/>
      <c r="AH62" s="305">
        <f>SUM(AH63:AH71)</f>
        <v>16.080972115174209</v>
      </c>
      <c r="AI62" s="305">
        <f>SUM(AI63:AI71)</f>
        <v>14.894414429126019</v>
      </c>
      <c r="AJ62" s="305">
        <f>SUM(AJ63:AJ71)</f>
        <v>8.896916012947079</v>
      </c>
      <c r="AK62" s="304"/>
      <c r="AL62" s="305">
        <f>SUM(AL63:AL71)</f>
        <v>4.7658842892584303</v>
      </c>
      <c r="AM62" s="305">
        <f>SUM(AM63:AM71)</f>
        <v>3.6895802428880282</v>
      </c>
      <c r="AN62" s="305">
        <f>SUM(AN63:AN71)</f>
        <v>3.5565279406419226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13.465955564005073</v>
      </c>
      <c r="C63" s="304">
        <f t="shared" ref="C63:C71" si="73">SUM(G63,K63,O63,S63,W63,AA63,AE63,AI63,AM63)</f>
        <v>13.476054084594644</v>
      </c>
      <c r="D63" s="304">
        <f t="shared" ref="D63:D71" si="74">SUM(H63,L63,P63,T63,X63,AB63,AF63,AJ63,AN63)</f>
        <v>15.41988501118735</v>
      </c>
      <c r="E63" s="304"/>
      <c r="F63" s="304">
        <v>7.2351000843440025E-2</v>
      </c>
      <c r="G63" s="304">
        <v>0.11418560169703931</v>
      </c>
      <c r="H63" s="304">
        <v>0.22120115938563417</v>
      </c>
      <c r="I63" s="304"/>
      <c r="J63" s="304">
        <v>0.91342725416366388</v>
      </c>
      <c r="K63" s="304">
        <v>1.2989902299876095</v>
      </c>
      <c r="L63" s="304">
        <v>2.4209011015301534</v>
      </c>
      <c r="M63" s="304"/>
      <c r="N63" s="304">
        <v>2.8421398373524918</v>
      </c>
      <c r="O63" s="304">
        <v>3.3162342602787422</v>
      </c>
      <c r="P63" s="304">
        <v>4.3445264914852348</v>
      </c>
      <c r="Q63" s="304"/>
      <c r="R63" s="304">
        <v>0.68829703363502925</v>
      </c>
      <c r="S63" s="304">
        <v>0.74915552883106329</v>
      </c>
      <c r="T63" s="304">
        <v>0.99893325463152904</v>
      </c>
      <c r="U63" s="304"/>
      <c r="V63" s="304">
        <v>0.80140834104351266</v>
      </c>
      <c r="W63" s="304">
        <v>0.84706275277765675</v>
      </c>
      <c r="X63" s="304">
        <v>0.91353956034747619</v>
      </c>
      <c r="Y63" s="304"/>
      <c r="Z63" s="304">
        <v>2.6040747656990448</v>
      </c>
      <c r="AA63" s="304">
        <v>2.3206260695823246</v>
      </c>
      <c r="AB63" s="304">
        <v>2.5806705080718713</v>
      </c>
      <c r="AC63" s="304"/>
      <c r="AD63" s="304">
        <v>2.8933771751454449</v>
      </c>
      <c r="AE63" s="304">
        <v>2.4842930816183615</v>
      </c>
      <c r="AF63" s="304">
        <v>1.9704964604251336</v>
      </c>
      <c r="AG63" s="304"/>
      <c r="AH63" s="304">
        <v>2.3443262446667741</v>
      </c>
      <c r="AI63" s="304">
        <v>2.0971148263442529</v>
      </c>
      <c r="AJ63" s="304">
        <v>1.7143233744943265</v>
      </c>
      <c r="AK63" s="304"/>
      <c r="AL63" s="304">
        <v>0.30655391145567057</v>
      </c>
      <c r="AM63" s="304">
        <v>0.24839173347759272</v>
      </c>
      <c r="AN63" s="304">
        <v>0.25529310081598933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6.3872075306779896</v>
      </c>
      <c r="C64" s="304">
        <f t="shared" si="73"/>
        <v>7.0822631578578283</v>
      </c>
      <c r="D64" s="304">
        <f t="shared" si="74"/>
        <v>8.2625694875096958</v>
      </c>
      <c r="E64" s="304"/>
      <c r="F64" s="304">
        <v>9.3366600588564372E-2</v>
      </c>
      <c r="G64" s="304">
        <v>0.13877612517204038</v>
      </c>
      <c r="H64" s="304">
        <v>0.24418175051484561</v>
      </c>
      <c r="I64" s="304"/>
      <c r="J64" s="304">
        <v>0.67080699901952046</v>
      </c>
      <c r="K64" s="304">
        <v>0.96667394260008788</v>
      </c>
      <c r="L64" s="304">
        <v>1.6369170420657917</v>
      </c>
      <c r="M64" s="304"/>
      <c r="N64" s="304">
        <v>1.4584525200381089</v>
      </c>
      <c r="O64" s="304">
        <v>1.7654954713149837</v>
      </c>
      <c r="P64" s="304">
        <v>2.2105152454870156</v>
      </c>
      <c r="Q64" s="304"/>
      <c r="R64" s="304">
        <v>0.25577401754431311</v>
      </c>
      <c r="S64" s="304">
        <v>0.26947598859453226</v>
      </c>
      <c r="T64" s="304">
        <v>0.29767912107836242</v>
      </c>
      <c r="U64" s="304"/>
      <c r="V64" s="304">
        <v>0.34081497623118712</v>
      </c>
      <c r="W64" s="304">
        <v>0.38497374477792334</v>
      </c>
      <c r="X64" s="304">
        <v>0.44567317342198159</v>
      </c>
      <c r="Y64" s="304"/>
      <c r="Z64" s="304">
        <v>1.5720571456608092</v>
      </c>
      <c r="AA64" s="304">
        <v>1.7310659749536406</v>
      </c>
      <c r="AB64" s="304">
        <v>2.0083395736667096</v>
      </c>
      <c r="AC64" s="304"/>
      <c r="AD64" s="304">
        <v>1.0972337743667229</v>
      </c>
      <c r="AE64" s="304">
        <v>0.98602012678547224</v>
      </c>
      <c r="AF64" s="304">
        <v>0.76608001717184304</v>
      </c>
      <c r="AG64" s="304"/>
      <c r="AH64" s="304">
        <v>0.77181539853060421</v>
      </c>
      <c r="AI64" s="304">
        <v>0.7313440283964765</v>
      </c>
      <c r="AJ64" s="304">
        <v>0.52879281170722459</v>
      </c>
      <c r="AK64" s="304"/>
      <c r="AL64" s="304">
        <v>0.12688609869815845</v>
      </c>
      <c r="AM64" s="304">
        <v>0.10843775526267178</v>
      </c>
      <c r="AN64" s="304">
        <v>0.12439075239592202</v>
      </c>
    </row>
    <row r="65" spans="1:40" x14ac:dyDescent="0.2">
      <c r="A65" s="13" t="str">
        <f t="shared" si="72"/>
        <v>Associate professional occupations</v>
      </c>
      <c r="B65" s="304">
        <f t="shared" si="75"/>
        <v>5.9924395774897379</v>
      </c>
      <c r="C65" s="304">
        <f t="shared" si="73"/>
        <v>6.1981266042917769</v>
      </c>
      <c r="D65" s="304">
        <f t="shared" si="74"/>
        <v>7.0184275072297106</v>
      </c>
      <c r="E65" s="304"/>
      <c r="F65" s="304">
        <v>3.3037195812681837E-2</v>
      </c>
      <c r="G65" s="304">
        <v>4.7291382321657457E-2</v>
      </c>
      <c r="H65" s="304">
        <v>7.9730315253885561E-2</v>
      </c>
      <c r="I65" s="304"/>
      <c r="J65" s="304">
        <v>0.31954308323712649</v>
      </c>
      <c r="K65" s="304">
        <v>0.43969123267322402</v>
      </c>
      <c r="L65" s="304">
        <v>0.74367902453068924</v>
      </c>
      <c r="M65" s="304"/>
      <c r="N65" s="304">
        <v>1.1432061624490981</v>
      </c>
      <c r="O65" s="304">
        <v>1.3166129787457246</v>
      </c>
      <c r="P65" s="304">
        <v>1.6520179638918793</v>
      </c>
      <c r="Q65" s="304"/>
      <c r="R65" s="304">
        <v>0.25868911910153158</v>
      </c>
      <c r="S65" s="304">
        <v>0.28889683411449707</v>
      </c>
      <c r="T65" s="304">
        <v>0.37454482675032541</v>
      </c>
      <c r="U65" s="304"/>
      <c r="V65" s="304">
        <v>0.31565988818001744</v>
      </c>
      <c r="W65" s="304">
        <v>0.36643629228042746</v>
      </c>
      <c r="X65" s="304">
        <v>0.45867464207381897</v>
      </c>
      <c r="Y65" s="304"/>
      <c r="Z65" s="304">
        <v>1.5933169179081064</v>
      </c>
      <c r="AA65" s="304">
        <v>1.6703376450678429</v>
      </c>
      <c r="AB65" s="304">
        <v>1.9663163431115434</v>
      </c>
      <c r="AC65" s="304"/>
      <c r="AD65" s="304">
        <v>1.2711271667859032</v>
      </c>
      <c r="AE65" s="304">
        <v>1.1820219079936403</v>
      </c>
      <c r="AF65" s="304">
        <v>1.080250079694804</v>
      </c>
      <c r="AG65" s="304"/>
      <c r="AH65" s="304">
        <v>0.83713161939573233</v>
      </c>
      <c r="AI65" s="304">
        <v>0.7278794593173622</v>
      </c>
      <c r="AJ65" s="304">
        <v>0.48631399997938152</v>
      </c>
      <c r="AK65" s="304"/>
      <c r="AL65" s="304">
        <v>0.22072842461954076</v>
      </c>
      <c r="AM65" s="304">
        <v>0.15895887177740028</v>
      </c>
      <c r="AN65" s="304">
        <v>0.1769003119433836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7.1983287714988426</v>
      </c>
      <c r="C66" s="304">
        <f t="shared" si="73"/>
        <v>8.0552569654082582</v>
      </c>
      <c r="D66" s="304">
        <f t="shared" si="74"/>
        <v>9.5290576874252473</v>
      </c>
      <c r="E66" s="304"/>
      <c r="F66" s="304">
        <v>2.2761611201620624E-2</v>
      </c>
      <c r="G66" s="304">
        <v>3.7506133883387284E-2</v>
      </c>
      <c r="H66" s="304">
        <v>7.5767183303776339E-2</v>
      </c>
      <c r="I66" s="304"/>
      <c r="J66" s="304">
        <v>0.28230867592048109</v>
      </c>
      <c r="K66" s="304">
        <v>0.44718525310572449</v>
      </c>
      <c r="L66" s="304">
        <v>0.89140850592070164</v>
      </c>
      <c r="M66" s="304"/>
      <c r="N66" s="304">
        <v>1.2108015392102012</v>
      </c>
      <c r="O66" s="304">
        <v>1.6994429831372808</v>
      </c>
      <c r="P66" s="304">
        <v>2.8525463709758512</v>
      </c>
      <c r="Q66" s="304"/>
      <c r="R66" s="304">
        <v>0.36457055463889515</v>
      </c>
      <c r="S66" s="304">
        <v>0.46313178093537766</v>
      </c>
      <c r="T66" s="304">
        <v>0.61686997596780735</v>
      </c>
      <c r="U66" s="304"/>
      <c r="V66" s="304">
        <v>0.34650043220740384</v>
      </c>
      <c r="W66" s="304">
        <v>0.40975312834187139</v>
      </c>
      <c r="X66" s="304">
        <v>0.73750190965124318</v>
      </c>
      <c r="Y66" s="304"/>
      <c r="Z66" s="304">
        <v>1.8427399037309593</v>
      </c>
      <c r="AA66" s="304">
        <v>2.1451562897215704</v>
      </c>
      <c r="AB66" s="304">
        <v>2.4124503783746398</v>
      </c>
      <c r="AC66" s="304"/>
      <c r="AD66" s="304">
        <v>1.9541790221038178</v>
      </c>
      <c r="AE66" s="304">
        <v>1.9672623095351338</v>
      </c>
      <c r="AF66" s="304">
        <v>1.6084198461458066</v>
      </c>
      <c r="AG66" s="304"/>
      <c r="AH66" s="304">
        <v>1.030592728819882</v>
      </c>
      <c r="AI66" s="304">
        <v>0.7951795592191242</v>
      </c>
      <c r="AJ66" s="304">
        <v>0.26849853945481955</v>
      </c>
      <c r="AK66" s="304"/>
      <c r="AL66" s="304">
        <v>0.14387430366558143</v>
      </c>
      <c r="AM66" s="304">
        <v>9.063952752878672E-2</v>
      </c>
      <c r="AN66" s="304">
        <v>6.5594977630600959E-2</v>
      </c>
    </row>
    <row r="67" spans="1:40" x14ac:dyDescent="0.2">
      <c r="A67" s="13" t="str">
        <f t="shared" si="72"/>
        <v>Skilled trades occupations</v>
      </c>
      <c r="B67" s="304">
        <f t="shared" si="75"/>
        <v>8.3190495085411786</v>
      </c>
      <c r="C67" s="304">
        <f t="shared" si="73"/>
        <v>8.7314385418310891</v>
      </c>
      <c r="D67" s="304">
        <f t="shared" si="74"/>
        <v>8.744589744893533</v>
      </c>
      <c r="E67" s="304"/>
      <c r="F67" s="304">
        <v>4.9876996573353788E-3</v>
      </c>
      <c r="G67" s="304">
        <v>8.9110233751818115E-3</v>
      </c>
      <c r="H67" s="304">
        <v>1.8128292380387198E-2</v>
      </c>
      <c r="I67" s="304"/>
      <c r="J67" s="304">
        <v>0.13225422486733854</v>
      </c>
      <c r="K67" s="304">
        <v>0.22436659305538381</v>
      </c>
      <c r="L67" s="304">
        <v>0.45788379177124361</v>
      </c>
      <c r="M67" s="304"/>
      <c r="N67" s="304">
        <v>0.44551229059547931</v>
      </c>
      <c r="O67" s="304">
        <v>0.61429559694774294</v>
      </c>
      <c r="P67" s="304">
        <v>0.81380985201557043</v>
      </c>
      <c r="Q67" s="304"/>
      <c r="R67" s="304">
        <v>0.28245474903420642</v>
      </c>
      <c r="S67" s="304">
        <v>0.35629597450835798</v>
      </c>
      <c r="T67" s="304">
        <v>0.49827532694455318</v>
      </c>
      <c r="U67" s="304"/>
      <c r="V67" s="304">
        <v>0.3747522898540715</v>
      </c>
      <c r="W67" s="304">
        <v>0.46043337946193613</v>
      </c>
      <c r="X67" s="304">
        <v>0.51862990410505194</v>
      </c>
      <c r="Y67" s="304"/>
      <c r="Z67" s="304">
        <v>2.6879609754516118</v>
      </c>
      <c r="AA67" s="304">
        <v>2.9382137518969156</v>
      </c>
      <c r="AB67" s="304">
        <v>3.1318991548628796</v>
      </c>
      <c r="AC67" s="304"/>
      <c r="AD67" s="304">
        <v>2.1566124807282643</v>
      </c>
      <c r="AE67" s="304">
        <v>2.0269711232557213</v>
      </c>
      <c r="AF67" s="304">
        <v>1.8345576805708423</v>
      </c>
      <c r="AG67" s="304"/>
      <c r="AH67" s="304">
        <v>1.6541411742239163</v>
      </c>
      <c r="AI67" s="304">
        <v>1.7641414912284095</v>
      </c>
      <c r="AJ67" s="304">
        <v>1.2983427273447969</v>
      </c>
      <c r="AK67" s="304"/>
      <c r="AL67" s="304">
        <v>0.58037362412895432</v>
      </c>
      <c r="AM67" s="304">
        <v>0.33780960810143917</v>
      </c>
      <c r="AN67" s="304">
        <v>0.17306301489820725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2.4083535084381364</v>
      </c>
      <c r="C68" s="304">
        <f t="shared" si="73"/>
        <v>2.4859014223734666</v>
      </c>
      <c r="D68" s="304">
        <f t="shared" si="74"/>
        <v>3.0798309485411797</v>
      </c>
      <c r="E68" s="304"/>
      <c r="F68" s="304">
        <v>3.6564095340936597E-3</v>
      </c>
      <c r="G68" s="304">
        <v>6.0510003197557687E-3</v>
      </c>
      <c r="H68" s="304">
        <v>1.1622441682489278E-2</v>
      </c>
      <c r="I68" s="304"/>
      <c r="J68" s="304">
        <v>5.9595542679700519E-2</v>
      </c>
      <c r="K68" s="304">
        <v>8.4881481497889988E-2</v>
      </c>
      <c r="L68" s="304">
        <v>0.18408096691029241</v>
      </c>
      <c r="M68" s="304"/>
      <c r="N68" s="304">
        <v>0.24805653433008179</v>
      </c>
      <c r="O68" s="304">
        <v>0.29615172294777437</v>
      </c>
      <c r="P68" s="304">
        <v>0.42420622262089541</v>
      </c>
      <c r="Q68" s="304"/>
      <c r="R68" s="304">
        <v>0.21105776124601394</v>
      </c>
      <c r="S68" s="304">
        <v>0.2542326476605315</v>
      </c>
      <c r="T68" s="304">
        <v>0.40796638103870458</v>
      </c>
      <c r="U68" s="304"/>
      <c r="V68" s="304">
        <v>0.20870436861621267</v>
      </c>
      <c r="W68" s="304">
        <v>0.24670210800011688</v>
      </c>
      <c r="X68" s="304">
        <v>0.40691101136141344</v>
      </c>
      <c r="Y68" s="304"/>
      <c r="Z68" s="304">
        <v>0.40280217739012547</v>
      </c>
      <c r="AA68" s="304">
        <v>0.393570726723598</v>
      </c>
      <c r="AB68" s="304">
        <v>0.46948486760507757</v>
      </c>
      <c r="AC68" s="304"/>
      <c r="AD68" s="304">
        <v>0.67127712900196423</v>
      </c>
      <c r="AE68" s="304">
        <v>0.66034293685253875</v>
      </c>
      <c r="AF68" s="304">
        <v>0.70685374444563265</v>
      </c>
      <c r="AG68" s="304"/>
      <c r="AH68" s="304">
        <v>0.47753517969087317</v>
      </c>
      <c r="AI68" s="304">
        <v>0.48572920415759069</v>
      </c>
      <c r="AJ68" s="304">
        <v>0.42980590333345731</v>
      </c>
      <c r="AK68" s="304"/>
      <c r="AL68" s="304">
        <v>0.12566840594907103</v>
      </c>
      <c r="AM68" s="304">
        <v>5.8239594213671163E-2</v>
      </c>
      <c r="AN68" s="304">
        <v>3.8899409543216773E-2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19.899833374359055</v>
      </c>
      <c r="C69" s="304">
        <f t="shared" si="73"/>
        <v>20.30987562244259</v>
      </c>
      <c r="D69" s="304">
        <f t="shared" si="74"/>
        <v>20.652908599333848</v>
      </c>
      <c r="E69" s="304"/>
      <c r="F69" s="304">
        <v>2.3377665216177818E-2</v>
      </c>
      <c r="G69" s="304">
        <v>3.569388556169862E-2</v>
      </c>
      <c r="H69" s="304">
        <v>5.7042190535301518E-2</v>
      </c>
      <c r="I69" s="304"/>
      <c r="J69" s="304">
        <v>0.48026647839071757</v>
      </c>
      <c r="K69" s="304">
        <v>0.73032193174847615</v>
      </c>
      <c r="L69" s="304">
        <v>1.4373225737612823</v>
      </c>
      <c r="M69" s="304"/>
      <c r="N69" s="304">
        <v>2.2896666922173146</v>
      </c>
      <c r="O69" s="304">
        <v>2.8641209824218667</v>
      </c>
      <c r="P69" s="304">
        <v>4.0238561248430598</v>
      </c>
      <c r="Q69" s="304"/>
      <c r="R69" s="304">
        <v>0.7588449351647012</v>
      </c>
      <c r="S69" s="304">
        <v>0.89944799023794997</v>
      </c>
      <c r="T69" s="304">
        <v>1.2313197870390025</v>
      </c>
      <c r="U69" s="304"/>
      <c r="V69" s="304">
        <v>0.60988876081828536</v>
      </c>
      <c r="W69" s="304">
        <v>0.68745183819919831</v>
      </c>
      <c r="X69" s="304">
        <v>0.88948426055880514</v>
      </c>
      <c r="Y69" s="304"/>
      <c r="Z69" s="304">
        <v>5.7498171924164536</v>
      </c>
      <c r="AA69" s="304">
        <v>6.1247332344739558</v>
      </c>
      <c r="AB69" s="304">
        <v>6.9145502925531854</v>
      </c>
      <c r="AC69" s="304"/>
      <c r="AD69" s="304">
        <v>5.2201594263244129</v>
      </c>
      <c r="AE69" s="304">
        <v>5.0500366787162676</v>
      </c>
      <c r="AF69" s="304">
        <v>4.4083414781167365</v>
      </c>
      <c r="AG69" s="304"/>
      <c r="AH69" s="304">
        <v>3.7490167538664059</v>
      </c>
      <c r="AI69" s="304">
        <v>3.3004342138968039</v>
      </c>
      <c r="AJ69" s="304">
        <v>1.2138812378433967</v>
      </c>
      <c r="AK69" s="304"/>
      <c r="AL69" s="304">
        <v>1.018795469944584</v>
      </c>
      <c r="AM69" s="304">
        <v>0.61763486718637239</v>
      </c>
      <c r="AN69" s="304">
        <v>0.47711065408308068</v>
      </c>
    </row>
    <row r="70" spans="1:40" x14ac:dyDescent="0.2">
      <c r="A70" s="13" t="str">
        <f t="shared" si="72"/>
        <v>Process, plant and machine operatives</v>
      </c>
      <c r="B70" s="304">
        <f t="shared" si="75"/>
        <v>5.4214339831536167</v>
      </c>
      <c r="C70" s="304">
        <f t="shared" si="73"/>
        <v>5.7505222394513344</v>
      </c>
      <c r="D70" s="304">
        <f t="shared" si="74"/>
        <v>6.1774162734310218</v>
      </c>
      <c r="E70" s="304"/>
      <c r="F70" s="304">
        <v>1.2575443991147716E-2</v>
      </c>
      <c r="G70" s="304">
        <v>2.0595155032155588E-2</v>
      </c>
      <c r="H70" s="304">
        <v>4.4915966275946295E-2</v>
      </c>
      <c r="I70" s="304"/>
      <c r="J70" s="304">
        <v>7.8347938750362861E-2</v>
      </c>
      <c r="K70" s="304">
        <v>0.13271255974710958</v>
      </c>
      <c r="L70" s="304">
        <v>0.26919330886918225</v>
      </c>
      <c r="M70" s="304"/>
      <c r="N70" s="304">
        <v>0.31897572232308496</v>
      </c>
      <c r="O70" s="304">
        <v>0.49973066875635447</v>
      </c>
      <c r="P70" s="304">
        <v>0.95817953313481652</v>
      </c>
      <c r="Q70" s="304"/>
      <c r="R70" s="304">
        <v>0.11077335783475308</v>
      </c>
      <c r="S70" s="304">
        <v>0.17425265425902095</v>
      </c>
      <c r="T70" s="304">
        <v>0.32198902017239012</v>
      </c>
      <c r="U70" s="304"/>
      <c r="V70" s="304">
        <v>0.15949928328127996</v>
      </c>
      <c r="W70" s="304">
        <v>0.21275826476333881</v>
      </c>
      <c r="X70" s="304">
        <v>0.30385165118610324</v>
      </c>
      <c r="Y70" s="304"/>
      <c r="Z70" s="304">
        <v>1.0572056252741966</v>
      </c>
      <c r="AA70" s="304">
        <v>1.2124205794201026</v>
      </c>
      <c r="AB70" s="304">
        <v>1.3072330452391341</v>
      </c>
      <c r="AC70" s="304"/>
      <c r="AD70" s="304">
        <v>1.6341556612104129</v>
      </c>
      <c r="AE70" s="304">
        <v>1.6526978609705865</v>
      </c>
      <c r="AF70" s="304">
        <v>1.5541108283846021</v>
      </c>
      <c r="AG70" s="304"/>
      <c r="AH70" s="304">
        <v>1.4102869741205606</v>
      </c>
      <c r="AI70" s="304">
        <v>1.3871553505688465</v>
      </c>
      <c r="AJ70" s="304">
        <v>1.0282232790161157</v>
      </c>
      <c r="AK70" s="304"/>
      <c r="AL70" s="304">
        <v>0.63961397636781836</v>
      </c>
      <c r="AM70" s="304">
        <v>0.4581991459338195</v>
      </c>
      <c r="AN70" s="304">
        <v>0.38971964115273144</v>
      </c>
    </row>
    <row r="71" spans="1:40" x14ac:dyDescent="0.2">
      <c r="A71" s="13" t="str">
        <f t="shared" si="72"/>
        <v>Elementary occupations</v>
      </c>
      <c r="B71" s="304">
        <f t="shared" si="75"/>
        <v>18.991398181836256</v>
      </c>
      <c r="C71" s="304">
        <f t="shared" si="73"/>
        <v>19.756561361748957</v>
      </c>
      <c r="D71" s="304">
        <f t="shared" si="74"/>
        <v>19.870314740448357</v>
      </c>
      <c r="E71" s="304"/>
      <c r="F71" s="304">
        <v>2.6176568721693197E-3</v>
      </c>
      <c r="G71" s="304">
        <v>3.5795904553856516E-3</v>
      </c>
      <c r="H71" s="304">
        <v>5.5681694879164672E-3</v>
      </c>
      <c r="I71" s="304"/>
      <c r="J71" s="304">
        <v>0.53976813625445108</v>
      </c>
      <c r="K71" s="304">
        <v>0.83924774269407365</v>
      </c>
      <c r="L71" s="304">
        <v>1.5514589555419736</v>
      </c>
      <c r="M71" s="304"/>
      <c r="N71" s="304">
        <v>1.9168381370960339</v>
      </c>
      <c r="O71" s="304">
        <v>2.4398058570518302</v>
      </c>
      <c r="P71" s="304">
        <v>3.2875247494004047</v>
      </c>
      <c r="Q71" s="304"/>
      <c r="R71" s="304">
        <v>0.83767939398954161</v>
      </c>
      <c r="S71" s="304">
        <v>1.1109432787049103</v>
      </c>
      <c r="T71" s="304">
        <v>1.5898846555907917</v>
      </c>
      <c r="U71" s="304"/>
      <c r="V71" s="304">
        <v>0.91217413660563029</v>
      </c>
      <c r="W71" s="304">
        <v>1.2033564508755326</v>
      </c>
      <c r="X71" s="304">
        <v>1.7059212901185961</v>
      </c>
      <c r="Y71" s="304"/>
      <c r="Z71" s="304">
        <v>4.100996303527892</v>
      </c>
      <c r="AA71" s="304">
        <v>3.980021087292497</v>
      </c>
      <c r="AB71" s="304">
        <v>4.007568811201736</v>
      </c>
      <c r="AC71" s="304"/>
      <c r="AD71" s="304">
        <v>5.2718083012020287</v>
      </c>
      <c r="AE71" s="304">
        <v>4.9629019192713022</v>
      </c>
      <c r="AF71" s="304">
        <v>3.9380978911545892</v>
      </c>
      <c r="AG71" s="304"/>
      <c r="AH71" s="304">
        <v>3.8061260418594602</v>
      </c>
      <c r="AI71" s="304">
        <v>3.6054362959971522</v>
      </c>
      <c r="AJ71" s="304">
        <v>1.9287341397735609</v>
      </c>
      <c r="AK71" s="304"/>
      <c r="AL71" s="304">
        <v>1.6033900744290512</v>
      </c>
      <c r="AM71" s="304">
        <v>1.6112691394062748</v>
      </c>
      <c r="AN71" s="304">
        <v>1.8555560781787908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64.526000000000025</v>
      </c>
      <c r="C74" s="305">
        <f>SUM(C75:C83)</f>
        <v>69.921999999999954</v>
      </c>
      <c r="D74" s="305">
        <f>SUM(D75:D83)</f>
        <v>76.415999999999983</v>
      </c>
      <c r="E74" s="304"/>
      <c r="F74" s="305">
        <f>SUM(F75:F83)</f>
        <v>1.1084653108150397</v>
      </c>
      <c r="G74" s="305">
        <f>SUM(G75:G83)</f>
        <v>1.5114774423184665</v>
      </c>
      <c r="H74" s="305">
        <f>SUM(H75:H83)</f>
        <v>2.2964285803161761</v>
      </c>
      <c r="I74" s="304"/>
      <c r="J74" s="305">
        <f>SUM(J75:J83)</f>
        <v>9.1591509651170213</v>
      </c>
      <c r="K74" s="305">
        <f>SUM(K75:K83)</f>
        <v>12.342862223997932</v>
      </c>
      <c r="L74" s="305">
        <f>SUM(L75:L83)</f>
        <v>18.813889805396681</v>
      </c>
      <c r="M74" s="304"/>
      <c r="N74" s="305">
        <f>SUM(N75:N83)</f>
        <v>16.16099423859378</v>
      </c>
      <c r="O74" s="305">
        <f>SUM(O75:O83)</f>
        <v>18.050137833958363</v>
      </c>
      <c r="P74" s="305">
        <f>SUM(P75:P83)</f>
        <v>19.835930169472583</v>
      </c>
      <c r="Q74" s="304"/>
      <c r="R74" s="305">
        <f>SUM(R75:R83)</f>
        <v>3.3359555398470921</v>
      </c>
      <c r="S74" s="305">
        <f>SUM(S75:S83)</f>
        <v>3.886841617048121</v>
      </c>
      <c r="T74" s="305">
        <f>SUM(T75:T83)</f>
        <v>4.6229634623488618</v>
      </c>
      <c r="U74" s="304"/>
      <c r="V74" s="305">
        <f>SUM(V75:V83)</f>
        <v>3.827877299000487</v>
      </c>
      <c r="W74" s="305">
        <f>SUM(W75:W83)</f>
        <v>4.249144465321355</v>
      </c>
      <c r="X74" s="305">
        <f>SUM(X75:X83)</f>
        <v>4.8149665291243986</v>
      </c>
      <c r="Y74" s="304"/>
      <c r="Z74" s="305">
        <f>SUM(Z75:Z83)</f>
        <v>10.989707664964614</v>
      </c>
      <c r="AA74" s="305">
        <f>SUM(AA75:AA83)</f>
        <v>11.009632905247821</v>
      </c>
      <c r="AB74" s="305">
        <f>SUM(AB75:AB83)</f>
        <v>10.619912109196264</v>
      </c>
      <c r="AC74" s="304"/>
      <c r="AD74" s="305">
        <f>SUM(AD75:AD83)</f>
        <v>10.114672943104207</v>
      </c>
      <c r="AE74" s="305">
        <f>SUM(AE75:AE83)</f>
        <v>9.4456672125271588</v>
      </c>
      <c r="AF74" s="305">
        <f>SUM(AF75:AF83)</f>
        <v>7.3609509528521766</v>
      </c>
      <c r="AG74" s="304"/>
      <c r="AH74" s="305">
        <f>SUM(AH75:AH83)</f>
        <v>7.8635579022880391</v>
      </c>
      <c r="AI74" s="305">
        <f>SUM(AI75:AI83)</f>
        <v>7.8239281644764649</v>
      </c>
      <c r="AJ74" s="305">
        <f>SUM(AJ75:AJ83)</f>
        <v>6.9501729389784721</v>
      </c>
      <c r="AK74" s="304"/>
      <c r="AL74" s="305">
        <f>SUM(AL75:AL83)</f>
        <v>1.9656181362697329</v>
      </c>
      <c r="AM74" s="305">
        <f>SUM(AM75:AM83)</f>
        <v>1.6023081351042794</v>
      </c>
      <c r="AN74" s="305">
        <f>SUM(AN75:AN83)</f>
        <v>1.1007854523143881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8.6057434449683257</v>
      </c>
      <c r="C75" s="305">
        <f t="shared" ref="C75:C83" si="77">SUM(G75,K75,O75,S75,W75,AA75,AE75,AI75,AM75)</f>
        <v>8.5201788515655164</v>
      </c>
      <c r="D75" s="305">
        <f t="shared" ref="D75:D83" si="78">SUM(H75,L75,P75,T75,X75,AB75,AF75,AJ75,AN75)</f>
        <v>9.6274483056821563</v>
      </c>
      <c r="E75" s="304"/>
      <c r="F75" s="304">
        <v>0.19232002419067343</v>
      </c>
      <c r="G75" s="304">
        <v>0.24752432268397165</v>
      </c>
      <c r="H75" s="304">
        <v>0.3837532341865198</v>
      </c>
      <c r="I75" s="304"/>
      <c r="J75" s="304">
        <v>1.2999272846863636</v>
      </c>
      <c r="K75" s="304">
        <v>1.5942448426865337</v>
      </c>
      <c r="L75" s="304">
        <v>2.4439530806999756</v>
      </c>
      <c r="M75" s="304"/>
      <c r="N75" s="304">
        <v>2.5201941211724321</v>
      </c>
      <c r="O75" s="304">
        <v>2.5498048061461338</v>
      </c>
      <c r="P75" s="304">
        <v>2.8432324743494215</v>
      </c>
      <c r="Q75" s="304"/>
      <c r="R75" s="304">
        <v>0.33012591117091672</v>
      </c>
      <c r="S75" s="304">
        <v>0.3219818603070318</v>
      </c>
      <c r="T75" s="304">
        <v>0.34127130077352708</v>
      </c>
      <c r="U75" s="304"/>
      <c r="V75" s="304">
        <v>0.66225584173172702</v>
      </c>
      <c r="W75" s="304">
        <v>0.68130984267008077</v>
      </c>
      <c r="X75" s="304">
        <v>0.77844861028502932</v>
      </c>
      <c r="Y75" s="304"/>
      <c r="Z75" s="304">
        <v>1.4719151858939674</v>
      </c>
      <c r="AA75" s="304">
        <v>1.2522429253470617</v>
      </c>
      <c r="AB75" s="304">
        <v>1.1676642595118432</v>
      </c>
      <c r="AC75" s="304"/>
      <c r="AD75" s="304">
        <v>1.0878592593639562</v>
      </c>
      <c r="AE75" s="304">
        <v>0.91410971700281873</v>
      </c>
      <c r="AF75" s="304">
        <v>0.72221768446232071</v>
      </c>
      <c r="AG75" s="304"/>
      <c r="AH75" s="304">
        <v>0.82027321122434727</v>
      </c>
      <c r="AI75" s="304">
        <v>0.78119895115291937</v>
      </c>
      <c r="AJ75" s="304">
        <v>0.79578863328470717</v>
      </c>
      <c r="AK75" s="304"/>
      <c r="AL75" s="304">
        <v>0.22087260553394325</v>
      </c>
      <c r="AM75" s="304">
        <v>0.17776158356896418</v>
      </c>
      <c r="AN75" s="304">
        <v>0.15111902812881292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15.508394096134388</v>
      </c>
      <c r="C76" s="305">
        <f t="shared" si="77"/>
        <v>17.634024208104382</v>
      </c>
      <c r="D76" s="305">
        <f>SUM(H76,L76,P76,T76,X76,AB76,AF76,AJ76,AN76)</f>
        <v>20.032509196275978</v>
      </c>
      <c r="E76" s="304"/>
      <c r="F76" s="304">
        <v>0.60909221117514889</v>
      </c>
      <c r="G76" s="304">
        <v>0.83821287881903539</v>
      </c>
      <c r="H76" s="304">
        <v>1.22269246254018</v>
      </c>
      <c r="I76" s="304"/>
      <c r="J76" s="304">
        <v>3.9921477272105257</v>
      </c>
      <c r="K76" s="304">
        <v>5.3990346255118871</v>
      </c>
      <c r="L76" s="304">
        <v>7.8354564938173317</v>
      </c>
      <c r="M76" s="304"/>
      <c r="N76" s="304">
        <v>5.5758457454984693</v>
      </c>
      <c r="O76" s="304">
        <v>6.041201699487603</v>
      </c>
      <c r="P76" s="304">
        <v>5.9590924780438383</v>
      </c>
      <c r="Q76" s="304"/>
      <c r="R76" s="304">
        <v>0.55787681377555798</v>
      </c>
      <c r="S76" s="304">
        <v>0.62117967502460558</v>
      </c>
      <c r="T76" s="304">
        <v>0.69765740213146521</v>
      </c>
      <c r="U76" s="304"/>
      <c r="V76" s="304">
        <v>0.90042450960914966</v>
      </c>
      <c r="W76" s="304">
        <v>0.94730526587154373</v>
      </c>
      <c r="X76" s="304">
        <v>0.98561624178222118</v>
      </c>
      <c r="Y76" s="304"/>
      <c r="Z76" s="304">
        <v>1.741153379359873</v>
      </c>
      <c r="AA76" s="304">
        <v>1.7694528547789041</v>
      </c>
      <c r="AB76" s="304">
        <v>1.7424757625508975</v>
      </c>
      <c r="AC76" s="304"/>
      <c r="AD76" s="304">
        <v>1.2436028270896717</v>
      </c>
      <c r="AE76" s="304">
        <v>1.1493959568890213</v>
      </c>
      <c r="AF76" s="304">
        <v>0.93440760890963126</v>
      </c>
      <c r="AG76" s="304"/>
      <c r="AH76" s="304">
        <v>0.73066287681084408</v>
      </c>
      <c r="AI76" s="304">
        <v>0.69083876961599466</v>
      </c>
      <c r="AJ76" s="304">
        <v>0.48951651296082843</v>
      </c>
      <c r="AK76" s="304"/>
      <c r="AL76" s="304">
        <v>0.15758800560514852</v>
      </c>
      <c r="AM76" s="304">
        <v>0.17740248210579163</v>
      </c>
      <c r="AN76" s="304">
        <v>0.1655942335395868</v>
      </c>
    </row>
    <row r="77" spans="1:40" x14ac:dyDescent="0.2">
      <c r="A77" s="13" t="str">
        <f t="shared" si="76"/>
        <v>Associate professional occupations</v>
      </c>
      <c r="B77" s="305">
        <f t="shared" si="79"/>
        <v>12.437885894529389</v>
      </c>
      <c r="C77" s="305">
        <f t="shared" si="77"/>
        <v>13.178585403698069</v>
      </c>
      <c r="D77" s="305">
        <f t="shared" si="78"/>
        <v>14.94635688572472</v>
      </c>
      <c r="E77" s="304"/>
      <c r="F77" s="304">
        <v>0.21151983937591784</v>
      </c>
      <c r="G77" s="304">
        <v>0.27830143785277278</v>
      </c>
      <c r="H77" s="304">
        <v>0.44276524222229602</v>
      </c>
      <c r="I77" s="304"/>
      <c r="J77" s="304">
        <v>2.3824592111699263</v>
      </c>
      <c r="K77" s="304">
        <v>3.136432333131197</v>
      </c>
      <c r="L77" s="304">
        <v>4.8263701860977388</v>
      </c>
      <c r="M77" s="304"/>
      <c r="N77" s="304">
        <v>4.0026840263090184</v>
      </c>
      <c r="O77" s="304">
        <v>4.2914387413111204</v>
      </c>
      <c r="P77" s="304">
        <v>4.5722260459161763</v>
      </c>
      <c r="Q77" s="304"/>
      <c r="R77" s="304">
        <v>0.73485389450921024</v>
      </c>
      <c r="S77" s="304">
        <v>0.82703642496220542</v>
      </c>
      <c r="T77" s="304">
        <v>0.98481085132154556</v>
      </c>
      <c r="U77" s="304"/>
      <c r="V77" s="304">
        <v>0.74885456942684736</v>
      </c>
      <c r="W77" s="304">
        <v>0.77965552555903972</v>
      </c>
      <c r="X77" s="304">
        <v>0.7997834553589922</v>
      </c>
      <c r="Y77" s="304"/>
      <c r="Z77" s="304">
        <v>1.9608149351333501</v>
      </c>
      <c r="AA77" s="304">
        <v>1.8303055716543322</v>
      </c>
      <c r="AB77" s="304">
        <v>1.7452312351061572</v>
      </c>
      <c r="AC77" s="304"/>
      <c r="AD77" s="304">
        <v>1.2623638812366094</v>
      </c>
      <c r="AE77" s="304">
        <v>1.0276528417981032</v>
      </c>
      <c r="AF77" s="304">
        <v>0.69482519945765209</v>
      </c>
      <c r="AG77" s="304"/>
      <c r="AH77" s="304">
        <v>0.95178749121781281</v>
      </c>
      <c r="AI77" s="304">
        <v>0.83548952068248783</v>
      </c>
      <c r="AJ77" s="304">
        <v>0.73500825138721781</v>
      </c>
      <c r="AK77" s="304"/>
      <c r="AL77" s="304">
        <v>0.18254804615069745</v>
      </c>
      <c r="AM77" s="304">
        <v>0.1722730067468107</v>
      </c>
      <c r="AN77" s="304">
        <v>0.14533641885694176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8.3517902570811096</v>
      </c>
      <c r="C78" s="305">
        <f t="shared" si="77"/>
        <v>8.6034996272176638</v>
      </c>
      <c r="D78" s="305">
        <f t="shared" si="78"/>
        <v>8.2018560738265567</v>
      </c>
      <c r="E78" s="304"/>
      <c r="F78" s="304">
        <v>4.5926228835362147E-2</v>
      </c>
      <c r="G78" s="304">
        <v>7.0495595077281911E-2</v>
      </c>
      <c r="H78" s="304">
        <v>0.12498127676563338</v>
      </c>
      <c r="I78" s="304"/>
      <c r="J78" s="304">
        <v>0.6891815935751372</v>
      </c>
      <c r="K78" s="304">
        <v>0.99185742852960035</v>
      </c>
      <c r="L78" s="304">
        <v>1.6647009555415027</v>
      </c>
      <c r="M78" s="304"/>
      <c r="N78" s="304">
        <v>1.842336832881019</v>
      </c>
      <c r="O78" s="304">
        <v>2.3044614950483506</v>
      </c>
      <c r="P78" s="304">
        <v>2.8251750323169986</v>
      </c>
      <c r="Q78" s="304"/>
      <c r="R78" s="304">
        <v>0.61709405003645768</v>
      </c>
      <c r="S78" s="304">
        <v>0.72603900152601231</v>
      </c>
      <c r="T78" s="304">
        <v>0.8619899672309439</v>
      </c>
      <c r="U78" s="304"/>
      <c r="V78" s="304">
        <v>0.65999981134416563</v>
      </c>
      <c r="W78" s="304">
        <v>0.77627657572521658</v>
      </c>
      <c r="X78" s="304">
        <v>0.90967964775386811</v>
      </c>
      <c r="Y78" s="304"/>
      <c r="Z78" s="304">
        <v>1.5540290415973517</v>
      </c>
      <c r="AA78" s="304">
        <v>1.4437665771890966</v>
      </c>
      <c r="AB78" s="304">
        <v>0.95620142745907666</v>
      </c>
      <c r="AC78" s="304"/>
      <c r="AD78" s="304">
        <v>1.6722458982087283</v>
      </c>
      <c r="AE78" s="304">
        <v>1.3651311633655399</v>
      </c>
      <c r="AF78" s="304">
        <v>0.60080577342419839</v>
      </c>
      <c r="AG78" s="304"/>
      <c r="AH78" s="304">
        <v>1.0275821358217949</v>
      </c>
      <c r="AI78" s="304">
        <v>0.7125318217973019</v>
      </c>
      <c r="AJ78" s="304">
        <v>0.20834979408446611</v>
      </c>
      <c r="AK78" s="304"/>
      <c r="AL78" s="304">
        <v>0.24339466478109251</v>
      </c>
      <c r="AM78" s="304">
        <v>0.21293996895926418</v>
      </c>
      <c r="AN78" s="304">
        <v>4.9972199249868024E-2</v>
      </c>
    </row>
    <row r="79" spans="1:40" x14ac:dyDescent="0.2">
      <c r="A79" s="13" t="str">
        <f t="shared" si="76"/>
        <v>Skilled trades occupations</v>
      </c>
      <c r="B79" s="305">
        <f t="shared" si="79"/>
        <v>2.8633006290727083</v>
      </c>
      <c r="C79" s="305">
        <f t="shared" si="77"/>
        <v>3.2347985237041641</v>
      </c>
      <c r="D79" s="305">
        <f t="shared" si="78"/>
        <v>3.4830336657274708</v>
      </c>
      <c r="E79" s="304"/>
      <c r="F79" s="304">
        <v>1.4377837340703756E-2</v>
      </c>
      <c r="G79" s="304">
        <v>2.3236680932737626E-2</v>
      </c>
      <c r="H79" s="304">
        <v>3.6803491909579746E-2</v>
      </c>
      <c r="I79" s="304"/>
      <c r="J79" s="304">
        <v>0.14961037217269393</v>
      </c>
      <c r="K79" s="304">
        <v>0.23419012943969023</v>
      </c>
      <c r="L79" s="304">
        <v>0.39656810766040956</v>
      </c>
      <c r="M79" s="304"/>
      <c r="N79" s="304">
        <v>0.35889959747091871</v>
      </c>
      <c r="O79" s="304">
        <v>0.46880597642950489</v>
      </c>
      <c r="P79" s="304">
        <v>0.59628385040320453</v>
      </c>
      <c r="Q79" s="304"/>
      <c r="R79" s="304">
        <v>0.1586199270126834</v>
      </c>
      <c r="S79" s="304">
        <v>0.21092310724936231</v>
      </c>
      <c r="T79" s="304">
        <v>0.28124390990746245</v>
      </c>
      <c r="U79" s="304"/>
      <c r="V79" s="304">
        <v>0.16926881725805745</v>
      </c>
      <c r="W79" s="304">
        <v>0.21159152891551905</v>
      </c>
      <c r="X79" s="304">
        <v>0.26374957256868536</v>
      </c>
      <c r="Y79" s="304"/>
      <c r="Z79" s="304">
        <v>0.73352421272582402</v>
      </c>
      <c r="AA79" s="304">
        <v>0.78651261584216214</v>
      </c>
      <c r="AB79" s="304">
        <v>0.77400066309698301</v>
      </c>
      <c r="AC79" s="304"/>
      <c r="AD79" s="304">
        <v>0.66818581941708577</v>
      </c>
      <c r="AE79" s="304">
        <v>0.66564211360239456</v>
      </c>
      <c r="AF79" s="304">
        <v>0.57734450508138413</v>
      </c>
      <c r="AG79" s="304"/>
      <c r="AH79" s="304">
        <v>0.38460847465505887</v>
      </c>
      <c r="AI79" s="304">
        <v>0.40472200820256243</v>
      </c>
      <c r="AJ79" s="304">
        <v>0.37478547294604247</v>
      </c>
      <c r="AK79" s="304"/>
      <c r="AL79" s="304">
        <v>0.22620557101968303</v>
      </c>
      <c r="AM79" s="304">
        <v>0.22917436309023101</v>
      </c>
      <c r="AN79" s="304">
        <v>0.18225409215371921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5.4739653900552829</v>
      </c>
      <c r="C80" s="305">
        <f t="shared" si="77"/>
        <v>5.9216156866372991</v>
      </c>
      <c r="D80" s="305">
        <f t="shared" si="78"/>
        <v>6.451268752368911</v>
      </c>
      <c r="E80" s="304"/>
      <c r="F80" s="304">
        <v>3.8785977031241094E-3</v>
      </c>
      <c r="G80" s="304">
        <v>5.6803732798930071E-3</v>
      </c>
      <c r="H80" s="304">
        <v>1.0203296819578943E-2</v>
      </c>
      <c r="I80" s="304"/>
      <c r="J80" s="304">
        <v>0.2364765324035642</v>
      </c>
      <c r="K80" s="304">
        <v>0.34301740865884972</v>
      </c>
      <c r="L80" s="304">
        <v>0.56348034318843532</v>
      </c>
      <c r="M80" s="304"/>
      <c r="N80" s="304">
        <v>0.72950265266061498</v>
      </c>
      <c r="O80" s="304">
        <v>0.95170869405453473</v>
      </c>
      <c r="P80" s="304">
        <v>1.2631889001809695</v>
      </c>
      <c r="Q80" s="304"/>
      <c r="R80" s="304">
        <v>0.46395446811596813</v>
      </c>
      <c r="S80" s="304">
        <v>0.56526085681074489</v>
      </c>
      <c r="T80" s="304">
        <v>0.69339441253597467</v>
      </c>
      <c r="U80" s="304"/>
      <c r="V80" s="304">
        <v>0.33223900294004249</v>
      </c>
      <c r="W80" s="304">
        <v>0.41131681553389471</v>
      </c>
      <c r="X80" s="304">
        <v>0.54826658346136203</v>
      </c>
      <c r="Y80" s="304"/>
      <c r="Z80" s="304">
        <v>1.4702017197728248</v>
      </c>
      <c r="AA80" s="304">
        <v>1.5610697285362234</v>
      </c>
      <c r="AB80" s="304">
        <v>1.6173302913674938</v>
      </c>
      <c r="AC80" s="304"/>
      <c r="AD80" s="304">
        <v>1.190810375367062</v>
      </c>
      <c r="AE80" s="304">
        <v>1.0662568925347673</v>
      </c>
      <c r="AF80" s="304">
        <v>0.77665233118671728</v>
      </c>
      <c r="AG80" s="304"/>
      <c r="AH80" s="304">
        <v>0.86136872826696631</v>
      </c>
      <c r="AI80" s="304">
        <v>0.87151372825639184</v>
      </c>
      <c r="AJ80" s="304">
        <v>0.86792981892816123</v>
      </c>
      <c r="AK80" s="304"/>
      <c r="AL80" s="304">
        <v>0.18553331282511545</v>
      </c>
      <c r="AM80" s="304">
        <v>0.14579118897199964</v>
      </c>
      <c r="AN80" s="304">
        <v>0.11082277470021856</v>
      </c>
    </row>
    <row r="81" spans="1:40" x14ac:dyDescent="0.2">
      <c r="A81" s="13" t="str">
        <f t="shared" si="76"/>
        <v>Sales and customer service occupations</v>
      </c>
      <c r="B81" s="305">
        <f t="shared" si="79"/>
        <v>3.1950130564518542</v>
      </c>
      <c r="C81" s="305">
        <f t="shared" si="77"/>
        <v>3.482205580484286</v>
      </c>
      <c r="D81" s="305">
        <f t="shared" si="78"/>
        <v>3.667755231686844</v>
      </c>
      <c r="E81" s="304"/>
      <c r="F81" s="304">
        <v>2.0121914967508772E-2</v>
      </c>
      <c r="G81" s="304">
        <v>2.9536692687804657E-2</v>
      </c>
      <c r="H81" s="304">
        <v>4.6018031356894723E-2</v>
      </c>
      <c r="I81" s="304"/>
      <c r="J81" s="304">
        <v>0.17849481021168423</v>
      </c>
      <c r="K81" s="304">
        <v>0.25492012758523092</v>
      </c>
      <c r="L81" s="304">
        <v>0.42632408687050644</v>
      </c>
      <c r="M81" s="304"/>
      <c r="N81" s="304">
        <v>0.61552800009935948</v>
      </c>
      <c r="O81" s="304">
        <v>0.72613829546977771</v>
      </c>
      <c r="P81" s="304">
        <v>0.85282383538123052</v>
      </c>
      <c r="Q81" s="304"/>
      <c r="R81" s="304">
        <v>0.19327160402831292</v>
      </c>
      <c r="S81" s="304">
        <v>0.24021983147179732</v>
      </c>
      <c r="T81" s="304">
        <v>0.30121813859596414</v>
      </c>
      <c r="U81" s="304"/>
      <c r="V81" s="304">
        <v>0.20054213097324178</v>
      </c>
      <c r="W81" s="304">
        <v>0.25499986467690811</v>
      </c>
      <c r="X81" s="304">
        <v>0.30681661686987272</v>
      </c>
      <c r="Y81" s="304"/>
      <c r="Z81" s="304">
        <v>0.70674977441497122</v>
      </c>
      <c r="AA81" s="304">
        <v>0.73887674972802175</v>
      </c>
      <c r="AB81" s="304">
        <v>0.69427326027531056</v>
      </c>
      <c r="AC81" s="304"/>
      <c r="AD81" s="304">
        <v>0.74794160687792122</v>
      </c>
      <c r="AE81" s="304">
        <v>0.74801522023598488</v>
      </c>
      <c r="AF81" s="304">
        <v>0.61900746270701257</v>
      </c>
      <c r="AG81" s="304"/>
      <c r="AH81" s="304">
        <v>0.41545447365274052</v>
      </c>
      <c r="AI81" s="304">
        <v>0.38466746434383947</v>
      </c>
      <c r="AJ81" s="304">
        <v>0.3460869170642013</v>
      </c>
      <c r="AK81" s="304"/>
      <c r="AL81" s="304">
        <v>0.11690874122611385</v>
      </c>
      <c r="AM81" s="304">
        <v>0.10483133428492154</v>
      </c>
      <c r="AN81" s="304">
        <v>7.518688256585096E-2</v>
      </c>
    </row>
    <row r="82" spans="1:40" x14ac:dyDescent="0.2">
      <c r="A82" s="13" t="str">
        <f t="shared" si="76"/>
        <v>Process, plant and machine operatives</v>
      </c>
      <c r="B82" s="305">
        <f t="shared" si="79"/>
        <v>1.4665495457238427</v>
      </c>
      <c r="C82" s="305">
        <f t="shared" si="77"/>
        <v>1.7242233953227997</v>
      </c>
      <c r="D82" s="305">
        <f t="shared" si="78"/>
        <v>1.8274609263194508</v>
      </c>
      <c r="E82" s="304"/>
      <c r="F82" s="304">
        <v>3.4860723943637944E-3</v>
      </c>
      <c r="G82" s="304">
        <v>5.971889582115952E-3</v>
      </c>
      <c r="H82" s="304">
        <v>9.4026015784109927E-3</v>
      </c>
      <c r="I82" s="304"/>
      <c r="J82" s="304">
        <v>5.4581668405584705E-2</v>
      </c>
      <c r="K82" s="304">
        <v>8.1650075271665026E-2</v>
      </c>
      <c r="L82" s="304">
        <v>0.13658972307246681</v>
      </c>
      <c r="M82" s="304"/>
      <c r="N82" s="304">
        <v>9.9533010366304991E-2</v>
      </c>
      <c r="O82" s="304">
        <v>0.14413876176783955</v>
      </c>
      <c r="P82" s="304">
        <v>0.19276446916199136</v>
      </c>
      <c r="Q82" s="304"/>
      <c r="R82" s="304">
        <v>5.5962134646541366E-2</v>
      </c>
      <c r="S82" s="304">
        <v>7.6291304882233443E-2</v>
      </c>
      <c r="T82" s="304">
        <v>0.10816171449542893</v>
      </c>
      <c r="U82" s="304"/>
      <c r="V82" s="304">
        <v>4.2007853041775678E-2</v>
      </c>
      <c r="W82" s="304">
        <v>5.8352637149844552E-2</v>
      </c>
      <c r="X82" s="304">
        <v>7.1903645086894785E-2</v>
      </c>
      <c r="Y82" s="304"/>
      <c r="Z82" s="304">
        <v>0.36650065500576784</v>
      </c>
      <c r="AA82" s="304">
        <v>0.46854648832623558</v>
      </c>
      <c r="AB82" s="304">
        <v>0.59629214889605031</v>
      </c>
      <c r="AC82" s="304"/>
      <c r="AD82" s="304">
        <v>0.31653726851163472</v>
      </c>
      <c r="AE82" s="304">
        <v>0.35620107494710357</v>
      </c>
      <c r="AF82" s="304">
        <v>0.34832265016466929</v>
      </c>
      <c r="AG82" s="304"/>
      <c r="AH82" s="304">
        <v>0.32663586973188447</v>
      </c>
      <c r="AI82" s="304">
        <v>0.36625417393443416</v>
      </c>
      <c r="AJ82" s="304">
        <v>0.28845319095825916</v>
      </c>
      <c r="AK82" s="304"/>
      <c r="AL82" s="304">
        <v>0.20130501361998504</v>
      </c>
      <c r="AM82" s="304">
        <v>0.16681698946132784</v>
      </c>
      <c r="AN82" s="304">
        <v>7.5570782905279271E-2</v>
      </c>
    </row>
    <row r="83" spans="1:40" x14ac:dyDescent="0.2">
      <c r="A83" s="39" t="str">
        <f t="shared" si="76"/>
        <v>Elementary occupations</v>
      </c>
      <c r="B83" s="307">
        <f t="shared" si="79"/>
        <v>6.623357685983116</v>
      </c>
      <c r="C83" s="307">
        <f t="shared" si="77"/>
        <v>7.6228687232657801</v>
      </c>
      <c r="D83" s="307">
        <f t="shared" si="78"/>
        <v>8.1783109623879131</v>
      </c>
      <c r="E83" s="307"/>
      <c r="F83" s="307">
        <v>7.7425848322372915E-3</v>
      </c>
      <c r="G83" s="307">
        <v>1.2517571402853698E-2</v>
      </c>
      <c r="H83" s="307">
        <v>1.9808942937083088E-2</v>
      </c>
      <c r="I83" s="307"/>
      <c r="J83" s="307">
        <v>0.17627176528154181</v>
      </c>
      <c r="K83" s="307">
        <v>0.30751525318327499</v>
      </c>
      <c r="L83" s="307">
        <v>0.52044682844831258</v>
      </c>
      <c r="M83" s="307"/>
      <c r="N83" s="307">
        <v>0.41647025213564481</v>
      </c>
      <c r="O83" s="307">
        <v>0.57243936424350261</v>
      </c>
      <c r="P83" s="307">
        <v>0.73114308371875258</v>
      </c>
      <c r="Q83" s="307"/>
      <c r="R83" s="307">
        <v>0.22419673655144332</v>
      </c>
      <c r="S83" s="307">
        <v>0.29790955481412762</v>
      </c>
      <c r="T83" s="307">
        <v>0.35321576535654942</v>
      </c>
      <c r="U83" s="307"/>
      <c r="V83" s="307">
        <v>0.11228476267548004</v>
      </c>
      <c r="W83" s="307">
        <v>0.12833640921930739</v>
      </c>
      <c r="X83" s="307">
        <v>0.15070215595747233</v>
      </c>
      <c r="Y83" s="307"/>
      <c r="Z83" s="307">
        <v>0.98481876106068611</v>
      </c>
      <c r="AA83" s="307">
        <v>1.1588593938457847</v>
      </c>
      <c r="AB83" s="307">
        <v>1.3264430609324518</v>
      </c>
      <c r="AC83" s="307"/>
      <c r="AD83" s="307">
        <v>1.925126007031539</v>
      </c>
      <c r="AE83" s="307">
        <v>2.1532622321514263</v>
      </c>
      <c r="AF83" s="307">
        <v>2.0873677374585915</v>
      </c>
      <c r="AG83" s="307"/>
      <c r="AH83" s="307">
        <v>2.3451846409065897</v>
      </c>
      <c r="AI83" s="307">
        <v>2.7767117264905337</v>
      </c>
      <c r="AJ83" s="307">
        <v>2.8442543473645885</v>
      </c>
      <c r="AK83" s="307"/>
      <c r="AL83" s="307">
        <v>0.4312621755079537</v>
      </c>
      <c r="AM83" s="307">
        <v>0.2153172179149688</v>
      </c>
      <c r="AN83" s="307">
        <v>0.14492904021411065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Cornwall and the Isles of Scilly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64.015999999999963</v>
      </c>
      <c r="C92" s="305">
        <f>SUM(C93:C101)</f>
        <v>67.110999999999962</v>
      </c>
      <c r="D92" s="305">
        <f>SUM(D93:D101)</f>
        <v>71.905000000000044</v>
      </c>
      <c r="E92" s="304"/>
      <c r="F92" s="305">
        <f>SUM(F93:F101)</f>
        <v>2.1763018111375572</v>
      </c>
      <c r="G92" s="305">
        <f>SUM(G93:G101)</f>
        <v>2.7625708831780655</v>
      </c>
      <c r="H92" s="305">
        <f>SUM(H93:H101)</f>
        <v>3.9192517072396051</v>
      </c>
      <c r="I92" s="304"/>
      <c r="J92" s="305">
        <f>SUM(J93:J101)</f>
        <v>12.034432957940028</v>
      </c>
      <c r="K92" s="305">
        <f>SUM(K93:K101)</f>
        <v>14.799285452652782</v>
      </c>
      <c r="L92" s="305">
        <f>SUM(L93:L101)</f>
        <v>20.342217149752194</v>
      </c>
      <c r="M92" s="304"/>
      <c r="N92" s="305">
        <f>SUM(N93:N101)</f>
        <v>15.272558660507427</v>
      </c>
      <c r="O92" s="305">
        <f>SUM(O93:O101)</f>
        <v>16.676345128568698</v>
      </c>
      <c r="P92" s="305">
        <f>SUM(P93:P101)</f>
        <v>17.971063750484845</v>
      </c>
      <c r="Q92" s="304"/>
      <c r="R92" s="305">
        <f>SUM(R93:R101)</f>
        <v>5.8303931407594103</v>
      </c>
      <c r="S92" s="305">
        <f>SUM(S93:S101)</f>
        <v>5.1904002027505225</v>
      </c>
      <c r="T92" s="305">
        <f>SUM(T93:T101)</f>
        <v>4.5721132650507856</v>
      </c>
      <c r="U92" s="304"/>
      <c r="V92" s="305">
        <f>SUM(V93:V101)</f>
        <v>2.7663298679297204</v>
      </c>
      <c r="W92" s="305">
        <f>SUM(W93:W101)</f>
        <v>2.9157569459568582</v>
      </c>
      <c r="X92" s="305">
        <f>SUM(X93:X101)</f>
        <v>3.0735066119189969</v>
      </c>
      <c r="Y92" s="304"/>
      <c r="Z92" s="305">
        <f>SUM(Z93:Z101)</f>
        <v>13.155349173957847</v>
      </c>
      <c r="AA92" s="305">
        <f>SUM(AA93:AA101)</f>
        <v>14.083132583642168</v>
      </c>
      <c r="AB92" s="305">
        <f>SUM(AB93:AB101)</f>
        <v>14.853874337169986</v>
      </c>
      <c r="AC92" s="304"/>
      <c r="AD92" s="305">
        <f>SUM(AD93:AD101)</f>
        <v>8.901784814871581</v>
      </c>
      <c r="AE92" s="305">
        <f>SUM(AE93:AE101)</f>
        <v>7.7772737371252889</v>
      </c>
      <c r="AF92" s="305">
        <f>SUM(AF93:AF101)</f>
        <v>5.1401577916674475</v>
      </c>
      <c r="AG92" s="304"/>
      <c r="AH92" s="305">
        <f>SUM(AH93:AH101)</f>
        <v>3.3908237555181331</v>
      </c>
      <c r="AI92" s="305">
        <f>SUM(AI93:AI101)</f>
        <v>2.5142389464967652</v>
      </c>
      <c r="AJ92" s="305">
        <f>SUM(AJ93:AJ101)</f>
        <v>1.7165695487988932</v>
      </c>
      <c r="AK92" s="304"/>
      <c r="AL92" s="305">
        <f>SUM(AL93:AL101)</f>
        <v>0.48802581737828399</v>
      </c>
      <c r="AM92" s="305">
        <f>SUM(AM93:AM101)</f>
        <v>0.39199611962881392</v>
      </c>
      <c r="AN92" s="305">
        <f>SUM(AN93:AN101)</f>
        <v>0.31624583791728483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3.1673427752440562</v>
      </c>
      <c r="C93" s="305">
        <f t="shared" ref="C93:D93" si="81">SUM(G93,K93,O93,S93,W93,AA93,AE93,AI93,AM93)</f>
        <v>3.1242932543403423</v>
      </c>
      <c r="D93" s="305">
        <f t="shared" si="81"/>
        <v>3.5384344555558433</v>
      </c>
      <c r="E93" s="304"/>
      <c r="F93" s="304">
        <v>6.7950404370141923E-2</v>
      </c>
      <c r="G93" s="304">
        <v>8.747092240994031E-2</v>
      </c>
      <c r="H93" s="304">
        <v>0.14070809965203082</v>
      </c>
      <c r="I93" s="304"/>
      <c r="J93" s="304">
        <v>0.62904915366720859</v>
      </c>
      <c r="K93" s="304">
        <v>0.73495914004283103</v>
      </c>
      <c r="L93" s="304">
        <v>1.0286591601352753</v>
      </c>
      <c r="M93" s="304"/>
      <c r="N93" s="304">
        <v>0.92801530885952066</v>
      </c>
      <c r="O93" s="304">
        <v>0.92844087827234889</v>
      </c>
      <c r="P93" s="304">
        <v>1.0270255906381871</v>
      </c>
      <c r="Q93" s="304"/>
      <c r="R93" s="304">
        <v>0.52658025039030576</v>
      </c>
      <c r="S93" s="304">
        <v>0.50921580424295265</v>
      </c>
      <c r="T93" s="304">
        <v>0.5588190590777059</v>
      </c>
      <c r="U93" s="304"/>
      <c r="V93" s="304">
        <v>0.12836599963263282</v>
      </c>
      <c r="W93" s="304">
        <v>0.11494545503498139</v>
      </c>
      <c r="X93" s="304">
        <v>0.11582907464141365</v>
      </c>
      <c r="Y93" s="304"/>
      <c r="Z93" s="304">
        <v>0.54047125347148772</v>
      </c>
      <c r="AA93" s="304">
        <v>0.47708490824312982</v>
      </c>
      <c r="AB93" s="304">
        <v>0.45564108730706859</v>
      </c>
      <c r="AC93" s="304"/>
      <c r="AD93" s="304">
        <v>0.22133962634246224</v>
      </c>
      <c r="AE93" s="304">
        <v>0.16822167491549897</v>
      </c>
      <c r="AF93" s="304">
        <v>0.13031108025466917</v>
      </c>
      <c r="AG93" s="304"/>
      <c r="AH93" s="304">
        <v>8.3994475824436213E-2</v>
      </c>
      <c r="AI93" s="304">
        <v>6.4720942140633328E-2</v>
      </c>
      <c r="AJ93" s="304">
        <v>4.80421472174355E-2</v>
      </c>
      <c r="AK93" s="304"/>
      <c r="AL93" s="304">
        <v>4.1576302685859885E-2</v>
      </c>
      <c r="AM93" s="304">
        <v>3.923352903802553E-2</v>
      </c>
      <c r="AN93" s="304">
        <v>3.339915663205735E-2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25.644347426033999</v>
      </c>
      <c r="C94" s="305">
        <f t="shared" ref="C94:C101" si="83">SUM(G94,K94,O94,S94,W94,AA94,AE94,AI94,AM94)</f>
        <v>26.639381313826185</v>
      </c>
      <c r="D94" s="305">
        <f t="shared" ref="D94:D101" si="84">SUM(H94,L94,P94,T94,X94,AB94,AF94,AJ94,AN94)</f>
        <v>29.915319150792495</v>
      </c>
      <c r="E94" s="305"/>
      <c r="F94" s="304">
        <v>1.9621421174496652</v>
      </c>
      <c r="G94" s="304">
        <v>2.4594474200256005</v>
      </c>
      <c r="H94" s="304">
        <v>3.4133324645516345</v>
      </c>
      <c r="I94" s="304"/>
      <c r="J94" s="304">
        <v>9.1020524386896362</v>
      </c>
      <c r="K94" s="304">
        <v>10.71207319026521</v>
      </c>
      <c r="L94" s="304">
        <v>14.074448209838296</v>
      </c>
      <c r="M94" s="304"/>
      <c r="N94" s="304">
        <v>8.6239269460246941</v>
      </c>
      <c r="O94" s="304">
        <v>8.4883080905714099</v>
      </c>
      <c r="P94" s="304">
        <v>8.3041942133888167</v>
      </c>
      <c r="Q94" s="304"/>
      <c r="R94" s="304">
        <v>1.7507780051186701</v>
      </c>
      <c r="S94" s="304">
        <v>0.95858893732654549</v>
      </c>
      <c r="T94" s="304">
        <v>0.47458862829321707</v>
      </c>
      <c r="U94" s="304"/>
      <c r="V94" s="304">
        <v>0.57374447340393808</v>
      </c>
      <c r="W94" s="304">
        <v>0.59364007206231129</v>
      </c>
      <c r="X94" s="304">
        <v>0.60788848208804214</v>
      </c>
      <c r="Y94" s="304"/>
      <c r="Z94" s="304">
        <v>1.7917862243032432</v>
      </c>
      <c r="AA94" s="304">
        <v>1.8122747187159067</v>
      </c>
      <c r="AB94" s="304">
        <v>1.897055217280625</v>
      </c>
      <c r="AC94" s="304"/>
      <c r="AD94" s="304">
        <v>1.0551648761307013</v>
      </c>
      <c r="AE94" s="304">
        <v>0.89695929692787701</v>
      </c>
      <c r="AF94" s="304">
        <v>0.60346372447025309</v>
      </c>
      <c r="AG94" s="304"/>
      <c r="AH94" s="304">
        <v>0.70978689987357557</v>
      </c>
      <c r="AI94" s="304">
        <v>0.64447993348663102</v>
      </c>
      <c r="AJ94" s="304">
        <v>0.49004719277876879</v>
      </c>
      <c r="AK94" s="304"/>
      <c r="AL94" s="304">
        <v>7.4965445039880799E-2</v>
      </c>
      <c r="AM94" s="304">
        <v>7.3609654444686465E-2</v>
      </c>
      <c r="AN94" s="304">
        <v>5.0301018102842765E-2</v>
      </c>
    </row>
    <row r="95" spans="1:40" x14ac:dyDescent="0.2">
      <c r="A95" s="13" t="str">
        <f t="shared" si="80"/>
        <v>Associate professional occupations</v>
      </c>
      <c r="B95" s="305">
        <f t="shared" si="82"/>
        <v>8.9706284779388117</v>
      </c>
      <c r="C95" s="305">
        <f t="shared" si="83"/>
        <v>11.32375639274248</v>
      </c>
      <c r="D95" s="305">
        <f t="shared" si="84"/>
        <v>12.92348444496062</v>
      </c>
      <c r="E95" s="305"/>
      <c r="F95" s="304">
        <v>8.5824179927769417E-2</v>
      </c>
      <c r="G95" s="304">
        <v>0.12781760871171172</v>
      </c>
      <c r="H95" s="304">
        <v>0.22454392903858897</v>
      </c>
      <c r="I95" s="304"/>
      <c r="J95" s="304">
        <v>1.198086530454481</v>
      </c>
      <c r="K95" s="304">
        <v>1.8137542834013476</v>
      </c>
      <c r="L95" s="304">
        <v>2.9068847694973323</v>
      </c>
      <c r="M95" s="304"/>
      <c r="N95" s="304">
        <v>2.5412615874880355</v>
      </c>
      <c r="O95" s="304">
        <v>3.5527221096249977</v>
      </c>
      <c r="P95" s="304">
        <v>4.3776418804784498</v>
      </c>
      <c r="Q95" s="304"/>
      <c r="R95" s="304">
        <v>1.1318867999539028</v>
      </c>
      <c r="S95" s="304">
        <v>1.2068341022069466</v>
      </c>
      <c r="T95" s="304">
        <v>0.89568410858210157</v>
      </c>
      <c r="U95" s="304"/>
      <c r="V95" s="304">
        <v>0.48943208946762046</v>
      </c>
      <c r="W95" s="304">
        <v>0.54911836879876474</v>
      </c>
      <c r="X95" s="304">
        <v>0.60723021791012521</v>
      </c>
      <c r="Y95" s="304"/>
      <c r="Z95" s="304">
        <v>1.7998458851833321</v>
      </c>
      <c r="AA95" s="304">
        <v>2.3115197143308834</v>
      </c>
      <c r="AB95" s="304">
        <v>2.6214447229165567</v>
      </c>
      <c r="AC95" s="304"/>
      <c r="AD95" s="304">
        <v>1.1395900230960039</v>
      </c>
      <c r="AE95" s="304">
        <v>1.2133781431480664</v>
      </c>
      <c r="AF95" s="304">
        <v>0.85353462172618866</v>
      </c>
      <c r="AG95" s="304"/>
      <c r="AH95" s="304">
        <v>0.534039563307244</v>
      </c>
      <c r="AI95" s="304">
        <v>0.50154399615195699</v>
      </c>
      <c r="AJ95" s="304">
        <v>0.40149890155465662</v>
      </c>
      <c r="AK95" s="304"/>
      <c r="AL95" s="304">
        <v>5.066181906042079E-2</v>
      </c>
      <c r="AM95" s="304">
        <v>4.7068066367805077E-2</v>
      </c>
      <c r="AN95" s="304">
        <v>3.5021293256620012E-2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5.5040840221111518</v>
      </c>
      <c r="C96" s="305">
        <f t="shared" si="83"/>
        <v>5.1101488626012577</v>
      </c>
      <c r="D96" s="305">
        <f t="shared" si="84"/>
        <v>3.877895503146048</v>
      </c>
      <c r="E96" s="305"/>
      <c r="F96" s="304">
        <v>3.490704158679285E-2</v>
      </c>
      <c r="G96" s="304">
        <v>5.0452377800002716E-2</v>
      </c>
      <c r="H96" s="304">
        <v>8.1577612964542717E-2</v>
      </c>
      <c r="I96" s="304"/>
      <c r="J96" s="304">
        <v>0.38842894940729406</v>
      </c>
      <c r="K96" s="304">
        <v>0.53362575678460278</v>
      </c>
      <c r="L96" s="304">
        <v>0.68630987623616946</v>
      </c>
      <c r="M96" s="304"/>
      <c r="N96" s="304">
        <v>1.0011824915461844</v>
      </c>
      <c r="O96" s="304">
        <v>1.1741967948098007</v>
      </c>
      <c r="P96" s="304">
        <v>1.2275014894275822</v>
      </c>
      <c r="Q96" s="304"/>
      <c r="R96" s="304">
        <v>0.61295855608352146</v>
      </c>
      <c r="S96" s="304">
        <v>0.70789852471307668</v>
      </c>
      <c r="T96" s="304">
        <v>0.74308124447057899</v>
      </c>
      <c r="U96" s="304"/>
      <c r="V96" s="304">
        <v>0.37236921422070407</v>
      </c>
      <c r="W96" s="304">
        <v>0.38798146688048063</v>
      </c>
      <c r="X96" s="304">
        <v>0.34423128483937232</v>
      </c>
      <c r="Y96" s="304"/>
      <c r="Z96" s="304">
        <v>1.29201345968098</v>
      </c>
      <c r="AA96" s="304">
        <v>1.2797623775070008</v>
      </c>
      <c r="AB96" s="304">
        <v>0.68258184885496775</v>
      </c>
      <c r="AC96" s="304"/>
      <c r="AD96" s="304">
        <v>1.067234989908783</v>
      </c>
      <c r="AE96" s="304">
        <v>0.67231777009612059</v>
      </c>
      <c r="AF96" s="304">
        <v>9.3428326145130247E-2</v>
      </c>
      <c r="AG96" s="304"/>
      <c r="AH96" s="304">
        <v>0.68156085559614232</v>
      </c>
      <c r="AI96" s="304">
        <v>0.28845955256027656</v>
      </c>
      <c r="AJ96" s="304">
        <v>1.3531630892960859E-2</v>
      </c>
      <c r="AK96" s="304"/>
      <c r="AL96" s="304">
        <v>5.3428464080750415E-2</v>
      </c>
      <c r="AM96" s="304">
        <v>1.5454241449896509E-2</v>
      </c>
      <c r="AN96" s="304">
        <v>5.6521893147440782E-3</v>
      </c>
    </row>
    <row r="97" spans="1:40" x14ac:dyDescent="0.2">
      <c r="A97" s="13" t="str">
        <f t="shared" si="80"/>
        <v>Skilled trades occupations</v>
      </c>
      <c r="B97" s="305">
        <f t="shared" si="82"/>
        <v>0.73115264708990113</v>
      </c>
      <c r="C97" s="305">
        <f t="shared" si="83"/>
        <v>0.71832457953484552</v>
      </c>
      <c r="D97" s="305">
        <f t="shared" si="84"/>
        <v>0.6561923054184241</v>
      </c>
      <c r="E97" s="304"/>
      <c r="F97" s="304">
        <v>5.8343731274952881E-3</v>
      </c>
      <c r="G97" s="304">
        <v>8.367026428287936E-3</v>
      </c>
      <c r="H97" s="304">
        <v>1.3336564252235797E-2</v>
      </c>
      <c r="I97" s="304"/>
      <c r="J97" s="304">
        <v>1.9465112677007654E-2</v>
      </c>
      <c r="K97" s="304">
        <v>3.0348359889369278E-2</v>
      </c>
      <c r="L97" s="304">
        <v>4.861441760160632E-2</v>
      </c>
      <c r="M97" s="304"/>
      <c r="N97" s="304">
        <v>8.2680009077111538E-2</v>
      </c>
      <c r="O97" s="304">
        <v>0.10525186935719245</v>
      </c>
      <c r="P97" s="304">
        <v>0.12519686932996302</v>
      </c>
      <c r="Q97" s="304"/>
      <c r="R97" s="304">
        <v>3.3963309199092649E-2</v>
      </c>
      <c r="S97" s="304">
        <v>3.9191082684502644E-2</v>
      </c>
      <c r="T97" s="304">
        <v>4.7689224414081938E-2</v>
      </c>
      <c r="U97" s="304"/>
      <c r="V97" s="304">
        <v>3.2539354993554384E-2</v>
      </c>
      <c r="W97" s="304">
        <v>3.7491466126842565E-2</v>
      </c>
      <c r="X97" s="304">
        <v>4.436836670919355E-2</v>
      </c>
      <c r="Y97" s="304"/>
      <c r="Z97" s="304">
        <v>0.1773934877750703</v>
      </c>
      <c r="AA97" s="304">
        <v>0.16210436129199235</v>
      </c>
      <c r="AB97" s="304">
        <v>0.12368083479490792</v>
      </c>
      <c r="AC97" s="304"/>
      <c r="AD97" s="304">
        <v>0.21370679343915011</v>
      </c>
      <c r="AE97" s="304">
        <v>0.18259894494046397</v>
      </c>
      <c r="AF97" s="304">
        <v>0.11502487495821792</v>
      </c>
      <c r="AG97" s="304"/>
      <c r="AH97" s="304">
        <v>0.13653428143205945</v>
      </c>
      <c r="AI97" s="304">
        <v>0.12540271329888214</v>
      </c>
      <c r="AJ97" s="304">
        <v>0.11846398787007767</v>
      </c>
      <c r="AK97" s="304"/>
      <c r="AL97" s="304">
        <v>2.9035925369359773E-2</v>
      </c>
      <c r="AM97" s="304">
        <v>2.756875551731219E-2</v>
      </c>
      <c r="AN97" s="304">
        <v>1.9817165488139908E-2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16.623347758485512</v>
      </c>
      <c r="C98" s="305">
        <f t="shared" si="83"/>
        <v>17.076348220355804</v>
      </c>
      <c r="D98" s="305">
        <f t="shared" si="84"/>
        <v>18.260621316556879</v>
      </c>
      <c r="E98" s="304"/>
      <c r="F98" s="304">
        <v>9.3408841489987272E-3</v>
      </c>
      <c r="G98" s="304">
        <v>1.3251362419781813E-2</v>
      </c>
      <c r="H98" s="304">
        <v>2.2266484675212941E-2</v>
      </c>
      <c r="I98" s="304"/>
      <c r="J98" s="304">
        <v>0.58604667971787394</v>
      </c>
      <c r="K98" s="304">
        <v>0.82140503546471233</v>
      </c>
      <c r="L98" s="304">
        <v>1.3710517127415272</v>
      </c>
      <c r="M98" s="304"/>
      <c r="N98" s="304">
        <v>1.816330595234642</v>
      </c>
      <c r="O98" s="304">
        <v>2.119927577827208</v>
      </c>
      <c r="P98" s="304">
        <v>2.5648498695955677</v>
      </c>
      <c r="Q98" s="304"/>
      <c r="R98" s="304">
        <v>1.5900417458302241</v>
      </c>
      <c r="S98" s="304">
        <v>1.5529961915335124</v>
      </c>
      <c r="T98" s="304">
        <v>1.5643528872930372</v>
      </c>
      <c r="U98" s="304"/>
      <c r="V98" s="304">
        <v>1.0138880896168307</v>
      </c>
      <c r="W98" s="304">
        <v>1.0561458145895235</v>
      </c>
      <c r="X98" s="304">
        <v>1.1594613286082216</v>
      </c>
      <c r="Y98" s="304"/>
      <c r="Z98" s="304">
        <v>6.7994410497473847</v>
      </c>
      <c r="AA98" s="304">
        <v>7.346618861387209</v>
      </c>
      <c r="AB98" s="304">
        <v>8.4805625958088076</v>
      </c>
      <c r="AC98" s="304"/>
      <c r="AD98" s="304">
        <v>4.2460990968799646</v>
      </c>
      <c r="AE98" s="304">
        <v>3.8174614998571097</v>
      </c>
      <c r="AF98" s="304">
        <v>2.7263076404453037</v>
      </c>
      <c r="AG98" s="304"/>
      <c r="AH98" s="304">
        <v>0.49856322500498174</v>
      </c>
      <c r="AI98" s="304">
        <v>0.29897334605868725</v>
      </c>
      <c r="AJ98" s="304">
        <v>0.3130344175341625</v>
      </c>
      <c r="AK98" s="304"/>
      <c r="AL98" s="304">
        <v>6.3596392304609686E-2</v>
      </c>
      <c r="AM98" s="304">
        <v>4.9568531218060145E-2</v>
      </c>
      <c r="AN98" s="304">
        <v>5.8734379855040098E-2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0.69985142436300429</v>
      </c>
      <c r="C99" s="305">
        <f t="shared" si="83"/>
        <v>0.76095276445901772</v>
      </c>
      <c r="D99" s="305">
        <f>SUM(H99,L99,P99,T99,X99,AB99,AF99,AJ99,AN99)</f>
        <v>0.7719056382371513</v>
      </c>
      <c r="E99" s="304"/>
      <c r="F99" s="304">
        <v>3.7966598501029095E-3</v>
      </c>
      <c r="G99" s="304">
        <v>5.8037269494268387E-3</v>
      </c>
      <c r="H99" s="304">
        <v>9.1821672680710911E-3</v>
      </c>
      <c r="I99" s="304"/>
      <c r="J99" s="304">
        <v>7.2089802590983854E-2</v>
      </c>
      <c r="K99" s="304">
        <v>9.9591953471363348E-2</v>
      </c>
      <c r="L99" s="304">
        <v>0.14695878415752114</v>
      </c>
      <c r="M99" s="304"/>
      <c r="N99" s="304">
        <v>0.16063987568466387</v>
      </c>
      <c r="O99" s="304">
        <v>0.18599700296604221</v>
      </c>
      <c r="P99" s="304">
        <v>0.20431924800834575</v>
      </c>
      <c r="Q99" s="304"/>
      <c r="R99" s="304">
        <v>8.6750530911221257E-2</v>
      </c>
      <c r="S99" s="304">
        <v>8.4141369264711982E-2</v>
      </c>
      <c r="T99" s="304">
        <v>8.2390865005524519E-2</v>
      </c>
      <c r="U99" s="304"/>
      <c r="V99" s="304">
        <v>5.1922859417679525E-2</v>
      </c>
      <c r="W99" s="304">
        <v>6.1186553311650488E-2</v>
      </c>
      <c r="X99" s="304">
        <v>6.7347555892934466E-2</v>
      </c>
      <c r="Y99" s="304"/>
      <c r="Z99" s="304">
        <v>0.15378106449304471</v>
      </c>
      <c r="AA99" s="304">
        <v>0.16610614515342173</v>
      </c>
      <c r="AB99" s="304">
        <v>0.16479223509198654</v>
      </c>
      <c r="AC99" s="304"/>
      <c r="AD99" s="304">
        <v>0.11483069157019188</v>
      </c>
      <c r="AE99" s="304">
        <v>0.10267035254398156</v>
      </c>
      <c r="AF99" s="304">
        <v>4.832790423030444E-2</v>
      </c>
      <c r="AG99" s="304"/>
      <c r="AH99" s="304">
        <v>4.275968294686501E-2</v>
      </c>
      <c r="AI99" s="304">
        <v>3.904835153134701E-2</v>
      </c>
      <c r="AJ99" s="304">
        <v>2.8875373499760697E-2</v>
      </c>
      <c r="AK99" s="304"/>
      <c r="AL99" s="304">
        <v>1.328025689825115E-2</v>
      </c>
      <c r="AM99" s="304">
        <v>1.6407309267072602E-2</v>
      </c>
      <c r="AN99" s="304">
        <v>1.9711505082702689E-2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0.5679273529029718</v>
      </c>
      <c r="C100" s="305">
        <f t="shared" si="83"/>
        <v>0.59740051800321414</v>
      </c>
      <c r="D100" s="305">
        <f t="shared" si="84"/>
        <v>0.5473032786148494</v>
      </c>
      <c r="E100" s="304"/>
      <c r="F100" s="304">
        <v>4.7287363560136846E-3</v>
      </c>
      <c r="G100" s="304">
        <v>7.6222350888688426E-3</v>
      </c>
      <c r="H100" s="304">
        <v>1.2095841984009715E-2</v>
      </c>
      <c r="I100" s="304"/>
      <c r="J100" s="304">
        <v>1.4726331809215605E-2</v>
      </c>
      <c r="K100" s="304">
        <v>2.5588539893534171E-2</v>
      </c>
      <c r="L100" s="304">
        <v>3.6334729812677657E-2</v>
      </c>
      <c r="M100" s="304"/>
      <c r="N100" s="304">
        <v>3.7024691075372436E-2</v>
      </c>
      <c r="O100" s="304">
        <v>4.4282084471009626E-2</v>
      </c>
      <c r="P100" s="304">
        <v>5.0231580919879421E-2</v>
      </c>
      <c r="Q100" s="304"/>
      <c r="R100" s="304">
        <v>1.1873311381614213E-2</v>
      </c>
      <c r="S100" s="304">
        <v>1.7811427287650203E-2</v>
      </c>
      <c r="T100" s="304">
        <v>2.2688338650035653E-2</v>
      </c>
      <c r="U100" s="304"/>
      <c r="V100" s="304">
        <v>4.7363226939901137E-2</v>
      </c>
      <c r="W100" s="304">
        <v>5.892327624167612E-2</v>
      </c>
      <c r="X100" s="304">
        <v>7.0219884401820851E-2</v>
      </c>
      <c r="Y100" s="304"/>
      <c r="Z100" s="304">
        <v>0.16377656418629788</v>
      </c>
      <c r="AA100" s="304">
        <v>0.16962298254089625</v>
      </c>
      <c r="AB100" s="304">
        <v>0.16149870701898256</v>
      </c>
      <c r="AC100" s="304"/>
      <c r="AD100" s="304">
        <v>0.13341744930569657</v>
      </c>
      <c r="AE100" s="304">
        <v>0.13179557078821111</v>
      </c>
      <c r="AF100" s="304">
        <v>8.7454815914022432E-2</v>
      </c>
      <c r="AG100" s="304"/>
      <c r="AH100" s="304">
        <v>0.12514816621839647</v>
      </c>
      <c r="AI100" s="304">
        <v>0.11954626482642051</v>
      </c>
      <c r="AJ100" s="304">
        <v>8.5837530585179275E-2</v>
      </c>
      <c r="AK100" s="304"/>
      <c r="AL100" s="304">
        <v>2.9868875630463958E-2</v>
      </c>
      <c r="AM100" s="304">
        <v>2.2208136864947228E-2</v>
      </c>
      <c r="AN100" s="304">
        <v>2.09418493282418E-2</v>
      </c>
    </row>
    <row r="101" spans="1:40" x14ac:dyDescent="0.2">
      <c r="A101" s="39" t="str">
        <f t="shared" si="80"/>
        <v>Elementary occupations</v>
      </c>
      <c r="B101" s="307">
        <f t="shared" si="82"/>
        <v>2.107318115830572</v>
      </c>
      <c r="C101" s="307">
        <f t="shared" si="83"/>
        <v>1.7603940941368204</v>
      </c>
      <c r="D101" s="307">
        <f t="shared" si="84"/>
        <v>1.4138439067177286</v>
      </c>
      <c r="E101" s="307"/>
      <c r="F101" s="307">
        <v>1.7774143205777123E-3</v>
      </c>
      <c r="G101" s="307">
        <v>2.3382033444457589E-3</v>
      </c>
      <c r="H101" s="307">
        <v>2.20854285327896E-3</v>
      </c>
      <c r="I101" s="307"/>
      <c r="J101" s="307">
        <v>2.4487958926327033E-2</v>
      </c>
      <c r="K101" s="307">
        <v>2.7939193439812802E-2</v>
      </c>
      <c r="L101" s="307">
        <v>4.295548973179112E-2</v>
      </c>
      <c r="M101" s="307"/>
      <c r="N101" s="307">
        <v>8.1497155517200048E-2</v>
      </c>
      <c r="O101" s="307">
        <v>7.7218720668685181E-2</v>
      </c>
      <c r="P101" s="307">
        <v>9.0103008698056125E-2</v>
      </c>
      <c r="Q101" s="307"/>
      <c r="R101" s="307">
        <v>8.5560631890857566E-2</v>
      </c>
      <c r="S101" s="307">
        <v>0.11372276349062289</v>
      </c>
      <c r="T101" s="307">
        <v>0.18281890926450323</v>
      </c>
      <c r="U101" s="307"/>
      <c r="V101" s="307">
        <v>5.6704560236859082E-2</v>
      </c>
      <c r="W101" s="307">
        <v>5.6324472910627262E-2</v>
      </c>
      <c r="X101" s="307">
        <v>5.6930416827873059E-2</v>
      </c>
      <c r="Y101" s="307"/>
      <c r="Z101" s="307">
        <v>0.43684018511700368</v>
      </c>
      <c r="AA101" s="307">
        <v>0.35803851447172907</v>
      </c>
      <c r="AB101" s="307">
        <v>0.26661708809608176</v>
      </c>
      <c r="AC101" s="307"/>
      <c r="AD101" s="307">
        <v>0.71040126819862737</v>
      </c>
      <c r="AE101" s="307">
        <v>0.59187048390795893</v>
      </c>
      <c r="AF101" s="307">
        <v>0.48230480352335692</v>
      </c>
      <c r="AG101" s="307"/>
      <c r="AH101" s="307">
        <v>0.57843660531443197</v>
      </c>
      <c r="AI101" s="307">
        <v>0.4320638464419303</v>
      </c>
      <c r="AJ101" s="307">
        <v>0.21723836686589115</v>
      </c>
      <c r="AK101" s="307"/>
      <c r="AL101" s="307">
        <v>0.13161233630868754</v>
      </c>
      <c r="AM101" s="307">
        <v>0.10087789546100816</v>
      </c>
      <c r="AN101" s="307">
        <v>7.2667280856896124E-2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Cornwall and the Isles of Scilly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Cornwall and the Isles of Scilly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Cornwall and the Isles of Scilly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Cornwall and the Isles of Scilly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Cornwall and the Isles of Scilly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Cornwall and the Isles of Scilly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Cornwall and the Isles of Scilly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Cornwall and the Isles of Scilly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Cornwall and the Isles of Scilly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0.18993360177414159</v>
      </c>
      <c r="C8" s="69">
        <v>0.25701596314502007</v>
      </c>
      <c r="D8" s="69">
        <v>0.26678520339177447</v>
      </c>
      <c r="E8" s="69">
        <v>0.33227383243574532</v>
      </c>
      <c r="F8" s="69">
        <v>0.51814764196279461</v>
      </c>
      <c r="G8" s="10"/>
      <c r="H8" s="69">
        <f>F8-D8</f>
        <v>0.25136243857102014</v>
      </c>
      <c r="I8" s="69">
        <f>'RD T1'!E36</f>
        <v>0.19486779742617885</v>
      </c>
      <c r="J8" s="69">
        <f>SUM(H8:I8)</f>
        <v>0.44623023599719902</v>
      </c>
      <c r="L8" t="str">
        <f>A8</f>
        <v>11 Corporate managers and directors</v>
      </c>
      <c r="M8" s="69">
        <v>1.6320993202880678</v>
      </c>
      <c r="N8" s="69">
        <v>2.2388373811830378</v>
      </c>
      <c r="O8" s="69">
        <v>2.2619571991181453</v>
      </c>
      <c r="P8" s="69">
        <v>2.6365817604729447</v>
      </c>
      <c r="Q8" s="69">
        <v>3.9689368481372065</v>
      </c>
      <c r="R8" s="10"/>
      <c r="S8" s="69">
        <f>Q8-O8</f>
        <v>1.7069796490190612</v>
      </c>
      <c r="T8" s="69">
        <f>'RD T1'!E65</f>
        <v>1.5922702818490149</v>
      </c>
      <c r="U8" s="69">
        <f>SUM(S8:T8)</f>
        <v>3.2992499308680761</v>
      </c>
      <c r="W8" t="str">
        <f>A8</f>
        <v>11 Corporate managers and directors</v>
      </c>
      <c r="X8" s="69">
        <v>4.177755143077265</v>
      </c>
      <c r="Y8" s="69">
        <v>4.7799011220122223</v>
      </c>
      <c r="Z8" s="69">
        <v>4.9283060303391846</v>
      </c>
      <c r="AA8" s="69">
        <v>4.8110594450882429</v>
      </c>
      <c r="AB8" s="69">
        <v>5.3763168664412522</v>
      </c>
      <c r="AC8" s="69"/>
      <c r="AD8" s="69">
        <f>AB8-Z8</f>
        <v>0.4480108361020676</v>
      </c>
      <c r="AE8" s="69">
        <f>'RD T1'!E94</f>
        <v>2.9926447044144471</v>
      </c>
      <c r="AF8" s="69">
        <f>SUM(AD8:AE8)</f>
        <v>3.4406555405165147</v>
      </c>
      <c r="AH8" t="str">
        <f>L8</f>
        <v>11 Corporate managers and directors</v>
      </c>
      <c r="AI8" s="69">
        <v>0.85935726274602098</v>
      </c>
      <c r="AJ8" s="69">
        <v>0.93540434735980482</v>
      </c>
      <c r="AK8" s="69">
        <v>1.0280454950512676</v>
      </c>
      <c r="AL8" s="69">
        <v>0.95376208704124987</v>
      </c>
      <c r="AM8" s="69">
        <v>1.0130640965113824</v>
      </c>
      <c r="AN8" s="69"/>
      <c r="AO8" s="69">
        <f>AM8-AK8</f>
        <v>-1.4981398539885227E-2</v>
      </c>
      <c r="AP8" s="69">
        <f>'RD T1'!E123</f>
        <v>0.53078220448970459</v>
      </c>
      <c r="AQ8" s="69">
        <f>SUM(AO8:AP8)</f>
        <v>0.51580080594981936</v>
      </c>
      <c r="AS8" t="str">
        <f>W8</f>
        <v>11 Corporate managers and directors</v>
      </c>
      <c r="AT8" s="69">
        <v>1.1951622269625284</v>
      </c>
      <c r="AU8" s="69">
        <v>1.2795529727733332</v>
      </c>
      <c r="AV8" s="69">
        <v>1.4006883056766746</v>
      </c>
      <c r="AW8" s="69">
        <v>1.2886215335444084</v>
      </c>
      <c r="AX8" s="69">
        <v>1.3933802727529505</v>
      </c>
      <c r="AY8" s="69"/>
      <c r="AZ8" s="69">
        <f>AX8-AV8</f>
        <v>-7.3080329237240615E-3</v>
      </c>
      <c r="BA8" s="69">
        <f>'RD T1'!E152</f>
        <v>0.74110476489441579</v>
      </c>
      <c r="BB8" s="69">
        <f>SUM(AZ8:BA8)</f>
        <v>0.73379673197069173</v>
      </c>
      <c r="BD8" t="str">
        <f>AH8</f>
        <v>11 Corporate managers and directors</v>
      </c>
      <c r="BE8" s="69">
        <v>3.1422733896383437</v>
      </c>
      <c r="BF8" s="69">
        <v>3.7824671275951256</v>
      </c>
      <c r="BG8" s="69">
        <v>3.8613762436747714</v>
      </c>
      <c r="BH8" s="69">
        <v>3.2957525867498214</v>
      </c>
      <c r="BI8" s="69">
        <v>3.4729408115618372</v>
      </c>
      <c r="BJ8" s="69"/>
      <c r="BK8" s="69">
        <f>BI8-BG8</f>
        <v>-0.38843543211293419</v>
      </c>
      <c r="BL8" s="69">
        <f>'RD T1'!E181</f>
        <v>1.4204510167910493</v>
      </c>
      <c r="BM8" s="69">
        <f>SUM(BK8:BL8)</f>
        <v>1.0320155846781152</v>
      </c>
      <c r="BO8" t="str">
        <f>AS8</f>
        <v>11 Corporate managers and directors</v>
      </c>
      <c r="BP8" s="69">
        <v>2.4173691518181171</v>
      </c>
      <c r="BQ8" s="69">
        <v>2.5649285782656892</v>
      </c>
      <c r="BR8" s="69">
        <v>2.7120279224757535</v>
      </c>
      <c r="BS8" s="69">
        <v>1.9973090137218372</v>
      </c>
      <c r="BT8" s="69">
        <v>1.5206341499329803</v>
      </c>
      <c r="BU8" s="69"/>
      <c r="BV8" s="69">
        <f>BT8-BR8</f>
        <v>-1.1913937725427732</v>
      </c>
      <c r="BW8" s="69">
        <f>'RD T1'!E210</f>
        <v>0.90561428204012506</v>
      </c>
      <c r="BX8" s="69">
        <f>SUM(BV8:BW8)</f>
        <v>-0.28577949050264817</v>
      </c>
      <c r="BZ8" t="str">
        <f>BD8</f>
        <v>11 Corporate managers and directors</v>
      </c>
      <c r="CA8" s="69">
        <v>1.422385569366053</v>
      </c>
      <c r="CB8" s="69">
        <v>1.9871496604370131</v>
      </c>
      <c r="CC8" s="69">
        <v>1.9668723333210387</v>
      </c>
      <c r="CD8" s="69">
        <v>1.6045332079858212</v>
      </c>
      <c r="CE8" s="69">
        <v>1.432627727827819</v>
      </c>
      <c r="CF8" s="69"/>
      <c r="CG8" s="69">
        <f>CE8-CC8</f>
        <v>-0.53424460549321973</v>
      </c>
      <c r="CH8" s="69">
        <f>'RD T1'!E239</f>
        <v>0.61415864914619489</v>
      </c>
      <c r="CI8" s="69">
        <f>SUM(CG8:CH8)</f>
        <v>7.9914043652975164E-2</v>
      </c>
      <c r="CK8" t="str">
        <f>BO8</f>
        <v>11 Corporate managers and directors</v>
      </c>
      <c r="CL8" s="69">
        <v>0.22356663850298431</v>
      </c>
      <c r="CM8" s="69">
        <v>0.288173720694333</v>
      </c>
      <c r="CN8" s="69">
        <v>0.36584676451949055</v>
      </c>
      <c r="CO8" s="69">
        <v>0.30409936707595836</v>
      </c>
      <c r="CP8" s="69">
        <v>0.25776252558417595</v>
      </c>
      <c r="CQ8" s="69"/>
      <c r="CR8" s="69">
        <f>CP8-CN8</f>
        <v>-0.1080842389353146</v>
      </c>
      <c r="CS8" s="69">
        <f>'RD T1'!E268</f>
        <v>0.10647101253241253</v>
      </c>
      <c r="CT8" s="69">
        <f>SUM(CR8:CS8)</f>
        <v>-1.6132264029020682E-3</v>
      </c>
    </row>
    <row r="9" spans="1:98" x14ac:dyDescent="0.2">
      <c r="A9" s="10" t="str">
        <f>name!D5</f>
        <v>12 Other managers and proprietors</v>
      </c>
      <c r="B9" s="69">
        <v>0.11144467575542942</v>
      </c>
      <c r="C9" s="69">
        <v>0.15074722163928464</v>
      </c>
      <c r="D9" s="69">
        <v>0.13250091927510882</v>
      </c>
      <c r="E9" s="69">
        <v>0.19814237631828355</v>
      </c>
      <c r="F9" s="69">
        <v>0.34090668556385739</v>
      </c>
      <c r="H9" s="69">
        <f t="shared" ref="H9:H32" si="26">F9-D9</f>
        <v>0.20840576628874857</v>
      </c>
      <c r="I9" s="69">
        <f>'RD T1'!E37</f>
        <v>0.13835843880708229</v>
      </c>
      <c r="J9" s="69">
        <f t="shared" ref="J9:J32" si="27">SUM(H9:I9)</f>
        <v>0.34676420509583084</v>
      </c>
      <c r="L9" t="str">
        <f t="shared" ref="L9:L32" si="28">A9</f>
        <v>12 Other managers and proprietors</v>
      </c>
      <c r="M9" s="69">
        <v>0.88120644426770078</v>
      </c>
      <c r="N9" s="69">
        <v>1.212124764598536</v>
      </c>
      <c r="O9" s="69">
        <v>1.1992109479302011</v>
      </c>
      <c r="P9" s="69">
        <v>1.7155116111062989</v>
      </c>
      <c r="Q9" s="69">
        <v>2.993026016124428</v>
      </c>
      <c r="S9" s="69">
        <f t="shared" ref="S9:S35" si="29">Q9-O9</f>
        <v>1.7938150681942269</v>
      </c>
      <c r="T9" s="69">
        <f>'RD T1'!E66</f>
        <v>1.2005441433640212</v>
      </c>
      <c r="U9" s="69">
        <f t="shared" ref="U9:U32" si="30">SUM(S9:T9)</f>
        <v>2.994359211558248</v>
      </c>
      <c r="W9" t="str">
        <f t="shared" ref="W9:W32" si="31">A9</f>
        <v>12 Other managers and proprietors</v>
      </c>
      <c r="X9" s="69">
        <v>2.3010724922111176</v>
      </c>
      <c r="Y9" s="69">
        <v>2.6145245625175488</v>
      </c>
      <c r="Z9" s="69">
        <v>2.6199018234311646</v>
      </c>
      <c r="AA9" s="69">
        <v>3.2079204454165398</v>
      </c>
      <c r="AB9" s="69">
        <v>4.1401217845999847</v>
      </c>
      <c r="AC9" s="69"/>
      <c r="AD9" s="69">
        <f t="shared" ref="AD9:AD32" si="32">AB9-Z9</f>
        <v>1.5202199611688201</v>
      </c>
      <c r="AE9" s="69">
        <f>'RD T1'!E95</f>
        <v>2.3131559213463064</v>
      </c>
      <c r="AF9" s="69">
        <f t="shared" ref="AF9:AF32" si="33">SUM(AD9:AE9)</f>
        <v>3.8333758825151265</v>
      </c>
      <c r="AH9" t="str">
        <f t="shared" ref="AH9:AH32" si="34">L9</f>
        <v>12 Other managers and proprietors</v>
      </c>
      <c r="AI9" s="69">
        <v>0.70861331069590749</v>
      </c>
      <c r="AJ9" s="69">
        <v>0.76951429668229987</v>
      </c>
      <c r="AK9" s="69">
        <v>0.83802440529205335</v>
      </c>
      <c r="AL9" s="69">
        <v>0.92577588739549743</v>
      </c>
      <c r="AM9" s="69">
        <v>1.1850637402851512</v>
      </c>
      <c r="AN9" s="69"/>
      <c r="AO9" s="69">
        <f t="shared" ref="AO9:AO32" si="35">AM9-AK9</f>
        <v>0.3470393349930978</v>
      </c>
      <c r="AP9" s="69">
        <f>'RD T1'!E124</f>
        <v>0.645807543473503</v>
      </c>
      <c r="AQ9" s="69">
        <f t="shared" ref="AQ9:AQ32" si="36">SUM(AO9:AP9)</f>
        <v>0.9928468784666008</v>
      </c>
      <c r="AS9" t="str">
        <f t="shared" ref="AS9:AS32" si="37">W9</f>
        <v>12 Other managers and proprietors</v>
      </c>
      <c r="AT9" s="69">
        <v>0.71315805211372407</v>
      </c>
      <c r="AU9" s="69">
        <v>0.76586215081144415</v>
      </c>
      <c r="AV9" s="69">
        <v>0.78934823314299685</v>
      </c>
      <c r="AW9" s="69">
        <v>0.90874093808705592</v>
      </c>
      <c r="AX9" s="69">
        <v>0.99839282179866895</v>
      </c>
      <c r="AY9" s="69"/>
      <c r="AZ9" s="69">
        <f t="shared" ref="AZ9:AZ32" si="38">AX9-AV9</f>
        <v>0.2090445886556721</v>
      </c>
      <c r="BA9" s="69">
        <f>'RD T1'!E153</f>
        <v>0.5824033647405662</v>
      </c>
      <c r="BB9" s="69">
        <f t="shared" ref="BB9:BB32" si="39">SUM(AZ9:BA9)</f>
        <v>0.7914479533962383</v>
      </c>
      <c r="BD9" t="str">
        <f t="shared" ref="BD9:BD32" si="40">AH9</f>
        <v>12 Other managers and proprietors</v>
      </c>
      <c r="BE9" s="69">
        <v>2.1279003728476842</v>
      </c>
      <c r="BF9" s="69">
        <v>2.1198058439549952</v>
      </c>
      <c r="BG9" s="69">
        <v>2.1584010839253414</v>
      </c>
      <c r="BH9" s="69">
        <v>1.9905762259445414</v>
      </c>
      <c r="BI9" s="69">
        <v>2.0711045297539741</v>
      </c>
      <c r="BJ9" s="69"/>
      <c r="BK9" s="69">
        <f t="shared" ref="BK9:BK32" si="41">BI9-BG9</f>
        <v>-8.729655417136728E-2</v>
      </c>
      <c r="BL9" s="69">
        <f>'RD T1'!E182</f>
        <v>0.88434090521867603</v>
      </c>
      <c r="BM9" s="69">
        <f t="shared" ref="BM9:BM32" si="42">SUM(BK9:BL9)</f>
        <v>0.79704435104730875</v>
      </c>
      <c r="BO9" t="str">
        <f t="shared" ref="BO9:BO32" si="43">AS9</f>
        <v>12 Other managers and proprietors</v>
      </c>
      <c r="BP9" s="69">
        <v>2.3559881417282398</v>
      </c>
      <c r="BQ9" s="69">
        <v>2.4430429054328417</v>
      </c>
      <c r="BR9" s="69">
        <v>2.4390621003957551</v>
      </c>
      <c r="BS9" s="69">
        <v>2.2780805584020385</v>
      </c>
      <c r="BT9" s="69">
        <v>1.8530288618833719</v>
      </c>
      <c r="BU9" s="69"/>
      <c r="BV9" s="69">
        <f t="shared" ref="BV9:BV32" si="44">BT9-BR9</f>
        <v>-0.5860332385123832</v>
      </c>
      <c r="BW9" s="69">
        <f>'RD T1'!E211</f>
        <v>1.1754541318861893</v>
      </c>
      <c r="BX9" s="69">
        <f t="shared" ref="BX9:BX32" si="45">SUM(BV9:BW9)</f>
        <v>0.5894208933738061</v>
      </c>
      <c r="BZ9" t="str">
        <f t="shared" ref="BZ9:BZ32" si="46">BD9</f>
        <v>12 Other managers and proprietors</v>
      </c>
      <c r="CA9" s="69">
        <v>1.4504444275821013</v>
      </c>
      <c r="CB9" s="69">
        <v>1.9570771694672504</v>
      </c>
      <c r="CC9" s="69">
        <v>1.8382744743176791</v>
      </c>
      <c r="CD9" s="69">
        <v>1.7744897467076854</v>
      </c>
      <c r="CE9" s="69">
        <v>1.4595138011108479</v>
      </c>
      <c r="CF9" s="69"/>
      <c r="CG9" s="69">
        <f t="shared" ref="CG9:CG32" si="47">CE9-CC9</f>
        <v>-0.37876067320683116</v>
      </c>
      <c r="CH9" s="69">
        <f>'RD T1'!E240</f>
        <v>0.72828963457428597</v>
      </c>
      <c r="CI9" s="69">
        <f t="shared" ref="CI9:CI32" si="48">SUM(CG9:CH9)</f>
        <v>0.34952896136745482</v>
      </c>
      <c r="CK9" t="str">
        <f t="shared" ref="CK9:CK32" si="49">BO9</f>
        <v>12 Other managers and proprietors</v>
      </c>
      <c r="CL9" s="69">
        <v>0.31921358483497414</v>
      </c>
      <c r="CM9" s="69">
        <v>0.29827372388397622</v>
      </c>
      <c r="CN9" s="69">
        <v>0.38135030944873327</v>
      </c>
      <c r="CO9" s="69">
        <v>0.31352435411774182</v>
      </c>
      <c r="CP9" s="69">
        <v>0.31810411365773772</v>
      </c>
      <c r="CQ9" s="69"/>
      <c r="CR9" s="69">
        <f t="shared" ref="CR9:CR32" si="50">CP9-CN9</f>
        <v>-6.3246195790995552E-2</v>
      </c>
      <c r="CS9" s="69">
        <f>'RD T1'!E269</f>
        <v>0.12054996081858677</v>
      </c>
      <c r="CT9" s="69">
        <f t="shared" ref="CT9:CT32" si="51">SUM(CR9:CS9)</f>
        <v>5.7303765027591214E-2</v>
      </c>
    </row>
    <row r="10" spans="1:98" x14ac:dyDescent="0.2">
      <c r="A10" s="10" t="str">
        <f>name!D6</f>
        <v>21 Science, research, engineering and technology professionals</v>
      </c>
      <c r="B10" s="69">
        <v>0.51765397069618646</v>
      </c>
      <c r="C10" s="69">
        <v>0.66005616956665303</v>
      </c>
      <c r="D10" s="69">
        <v>0.64092500501355476</v>
      </c>
      <c r="E10" s="69">
        <v>0.95043795550668064</v>
      </c>
      <c r="F10" s="69">
        <v>1.4275123648972621</v>
      </c>
      <c r="G10" s="11"/>
      <c r="H10" s="69">
        <f t="shared" si="26"/>
        <v>0.78658735988370732</v>
      </c>
      <c r="I10" s="69">
        <f>'RD T1'!E38</f>
        <v>0.39697079349789144</v>
      </c>
      <c r="J10" s="69">
        <f t="shared" si="27"/>
        <v>1.1835581533815986</v>
      </c>
      <c r="L10" t="str">
        <f t="shared" si="28"/>
        <v>21 Science, research, engineering and technology professionals</v>
      </c>
      <c r="M10" s="69">
        <v>2.0037936811038199</v>
      </c>
      <c r="N10" s="69">
        <v>2.6323743748929394</v>
      </c>
      <c r="O10" s="69">
        <v>2.6436732594753574</v>
      </c>
      <c r="P10" s="69">
        <v>4.204355051099645</v>
      </c>
      <c r="Q10" s="69">
        <v>6.4469333967508602</v>
      </c>
      <c r="R10" s="11"/>
      <c r="S10" s="69">
        <f t="shared" si="29"/>
        <v>3.8032601372755028</v>
      </c>
      <c r="T10" s="69">
        <f>'RD T1'!E67</f>
        <v>1.8739685930718812</v>
      </c>
      <c r="U10" s="69">
        <f t="shared" si="30"/>
        <v>5.6772287303473838</v>
      </c>
      <c r="W10" t="str">
        <f t="shared" si="31"/>
        <v>21 Science, research, engineering and technology professionals</v>
      </c>
      <c r="X10" s="69">
        <v>3.8655371385663586</v>
      </c>
      <c r="Y10" s="69">
        <v>3.9689880094911576</v>
      </c>
      <c r="Z10" s="69">
        <v>4.0338268382249076</v>
      </c>
      <c r="AA10" s="69">
        <v>5.0101921574634023</v>
      </c>
      <c r="AB10" s="69">
        <v>5.3815922480772524</v>
      </c>
      <c r="AC10" s="69"/>
      <c r="AD10" s="69">
        <f t="shared" si="32"/>
        <v>1.3477654098523448</v>
      </c>
      <c r="AE10" s="69">
        <f>'RD T1'!E96</f>
        <v>2.0717305607234522</v>
      </c>
      <c r="AF10" s="69">
        <f t="shared" si="33"/>
        <v>3.419495970575797</v>
      </c>
      <c r="AH10" t="str">
        <f t="shared" si="34"/>
        <v>21 Science, research, engineering and technology professionals</v>
      </c>
      <c r="AI10" s="69">
        <v>0.42450194135794467</v>
      </c>
      <c r="AJ10" s="69">
        <v>0.40386969782877791</v>
      </c>
      <c r="AK10" s="69">
        <v>0.45920725375421523</v>
      </c>
      <c r="AL10" s="69">
        <v>0.56345804412880363</v>
      </c>
      <c r="AM10" s="69">
        <v>0.63636674957225903</v>
      </c>
      <c r="AN10" s="69"/>
      <c r="AO10" s="69">
        <f t="shared" si="35"/>
        <v>0.1771594958180438</v>
      </c>
      <c r="AP10" s="69">
        <f>'RD T1'!E125</f>
        <v>0.23298602016771347</v>
      </c>
      <c r="AQ10" s="69">
        <f t="shared" si="36"/>
        <v>0.41014551598575727</v>
      </c>
      <c r="AS10" t="str">
        <f t="shared" si="37"/>
        <v>21 Science, research, engineering and technology professionals</v>
      </c>
      <c r="AT10" s="69">
        <v>1.1347350844444397</v>
      </c>
      <c r="AU10" s="69">
        <v>1.1138022492045574</v>
      </c>
      <c r="AV10" s="69">
        <v>1.1080592535505762</v>
      </c>
      <c r="AW10" s="69">
        <v>1.2243687311780007</v>
      </c>
      <c r="AX10" s="69">
        <v>1.1993053071758217</v>
      </c>
      <c r="AY10" s="69"/>
      <c r="AZ10" s="69">
        <f t="shared" si="38"/>
        <v>9.1246053625245516E-2</v>
      </c>
      <c r="BA10" s="69">
        <f>'RD T1'!E154</f>
        <v>0.45962316981299334</v>
      </c>
      <c r="BB10" s="69">
        <f t="shared" si="39"/>
        <v>0.55086922343823885</v>
      </c>
      <c r="BD10" t="str">
        <f t="shared" si="40"/>
        <v>21 Science, research, engineering and technology professionals</v>
      </c>
      <c r="BE10" s="69">
        <v>1.8269774539427643</v>
      </c>
      <c r="BF10" s="69">
        <v>2.0601637811733249</v>
      </c>
      <c r="BG10" s="69">
        <v>2.1903787193673696</v>
      </c>
      <c r="BH10" s="69">
        <v>2.5060949037636826</v>
      </c>
      <c r="BI10" s="69">
        <v>2.6267222482959931</v>
      </c>
      <c r="BJ10" s="69"/>
      <c r="BK10" s="69">
        <f t="shared" si="41"/>
        <v>0.43634352892862349</v>
      </c>
      <c r="BL10" s="69">
        <f>'RD T1'!E183</f>
        <v>0.70575865619415379</v>
      </c>
      <c r="BM10" s="69">
        <f t="shared" si="42"/>
        <v>1.1421021851227773</v>
      </c>
      <c r="BO10" t="str">
        <f t="shared" si="43"/>
        <v>21 Science, research, engineering and technology professionals</v>
      </c>
      <c r="BP10" s="69">
        <v>1.2239677777434974</v>
      </c>
      <c r="BQ10" s="69">
        <v>1.2462243693454056</v>
      </c>
      <c r="BR10" s="69">
        <v>1.3935484768386313</v>
      </c>
      <c r="BS10" s="69">
        <v>1.4194108060404576</v>
      </c>
      <c r="BT10" s="69">
        <v>1.205002928791542</v>
      </c>
      <c r="BU10" s="69"/>
      <c r="BV10" s="69">
        <f t="shared" si="44"/>
        <v>-0.18854554804708923</v>
      </c>
      <c r="BW10" s="69">
        <f>'RD T1'!E212</f>
        <v>0.46888954653432524</v>
      </c>
      <c r="BX10" s="69">
        <f t="shared" si="45"/>
        <v>0.28034399848723601</v>
      </c>
      <c r="BZ10" t="str">
        <f t="shared" si="46"/>
        <v>21 Science, research, engineering and technology professionals</v>
      </c>
      <c r="CA10" s="69">
        <v>0.59592326757512226</v>
      </c>
      <c r="CB10" s="69">
        <v>0.79780879078127054</v>
      </c>
      <c r="CC10" s="69">
        <v>0.8069100594956361</v>
      </c>
      <c r="CD10" s="69">
        <v>0.84996687244606473</v>
      </c>
      <c r="CE10" s="69">
        <v>0.60366580457629282</v>
      </c>
      <c r="CF10" s="69"/>
      <c r="CG10" s="69">
        <f t="shared" si="47"/>
        <v>-0.20324425491934328</v>
      </c>
      <c r="CH10" s="69">
        <f>'RD T1'!E241</f>
        <v>0.21423543447013335</v>
      </c>
      <c r="CI10" s="69">
        <f t="shared" si="48"/>
        <v>1.099117955079007E-2</v>
      </c>
      <c r="CK10" t="str">
        <f t="shared" si="49"/>
        <v>21 Science, research, engineering and technology professionals</v>
      </c>
      <c r="CL10" s="69">
        <v>8.5982547852081537E-2</v>
      </c>
      <c r="CM10" s="69">
        <v>0.11775821862995592</v>
      </c>
      <c r="CN10" s="69">
        <v>0.18035928147134728</v>
      </c>
      <c r="CO10" s="69">
        <v>0.19554706526052204</v>
      </c>
      <c r="CP10" s="69">
        <v>0.18125831437075765</v>
      </c>
      <c r="CQ10" s="69"/>
      <c r="CR10" s="69">
        <f t="shared" si="50"/>
        <v>8.9903289941037356E-4</v>
      </c>
      <c r="CS10" s="69">
        <f>'RD T1'!E270</f>
        <v>5.5905915308578594E-2</v>
      </c>
      <c r="CT10" s="69">
        <f t="shared" si="51"/>
        <v>5.6804948207988967E-2</v>
      </c>
    </row>
    <row r="11" spans="1:98" x14ac:dyDescent="0.2">
      <c r="A11" s="10" t="str">
        <f>name!D7</f>
        <v>22 Health professionals</v>
      </c>
      <c r="B11" s="69">
        <v>0.64153496053609427</v>
      </c>
      <c r="C11" s="69">
        <v>0.84096581748579624</v>
      </c>
      <c r="D11" s="69">
        <v>0.84762301285843289</v>
      </c>
      <c r="E11" s="69">
        <v>1.1273491726244411</v>
      </c>
      <c r="F11" s="69">
        <v>1.69089492086994</v>
      </c>
      <c r="G11" s="11"/>
      <c r="H11" s="69">
        <f t="shared" si="26"/>
        <v>0.84327190801150709</v>
      </c>
      <c r="I11" s="69">
        <f>'RD T1'!E39</f>
        <v>0.61545334818352215</v>
      </c>
      <c r="J11" s="69">
        <f t="shared" si="27"/>
        <v>1.4587252561950292</v>
      </c>
      <c r="L11" t="str">
        <f t="shared" si="28"/>
        <v>22 Health professionals</v>
      </c>
      <c r="M11" s="69">
        <v>1.7942602278022042</v>
      </c>
      <c r="N11" s="69">
        <v>2.4297048486164377</v>
      </c>
      <c r="O11" s="69">
        <v>2.4014661806914019</v>
      </c>
      <c r="P11" s="69">
        <v>2.8508564165135968</v>
      </c>
      <c r="Q11" s="69">
        <v>4.0694146026479654</v>
      </c>
      <c r="R11" s="11"/>
      <c r="S11" s="69">
        <f t="shared" si="29"/>
        <v>1.6679484219565635</v>
      </c>
      <c r="T11" s="69">
        <f>'RD T1'!E68</f>
        <v>1.6435458494676738</v>
      </c>
      <c r="U11" s="69">
        <f t="shared" si="30"/>
        <v>3.3114942714242375</v>
      </c>
      <c r="W11" t="str">
        <f t="shared" si="31"/>
        <v>22 Health professionals</v>
      </c>
      <c r="X11" s="69">
        <v>4.0143556392284303</v>
      </c>
      <c r="Y11" s="69">
        <v>4.3812952184179119</v>
      </c>
      <c r="Z11" s="69">
        <v>4.4656865707023128</v>
      </c>
      <c r="AA11" s="69">
        <v>4.5709540936364528</v>
      </c>
      <c r="AB11" s="69">
        <v>4.8123491755663457</v>
      </c>
      <c r="AC11" s="69"/>
      <c r="AD11" s="69">
        <f t="shared" si="32"/>
        <v>0.34666260486403289</v>
      </c>
      <c r="AE11" s="69">
        <f>'RD T1'!E97</f>
        <v>2.711687753466471</v>
      </c>
      <c r="AF11" s="69">
        <f t="shared" si="33"/>
        <v>3.0583503583305038</v>
      </c>
      <c r="AH11" t="str">
        <f t="shared" si="34"/>
        <v>22 Health professionals</v>
      </c>
      <c r="AI11" s="69">
        <v>2.1167170476954893</v>
      </c>
      <c r="AJ11" s="69">
        <v>1.5683675901315348</v>
      </c>
      <c r="AK11" s="69">
        <v>1.4440949913897925</v>
      </c>
      <c r="AL11" s="69">
        <v>0.77342125595589817</v>
      </c>
      <c r="AM11" s="69">
        <v>0.31898483395891025</v>
      </c>
      <c r="AN11" s="69"/>
      <c r="AO11" s="69">
        <f t="shared" si="35"/>
        <v>-1.1251101574308822</v>
      </c>
      <c r="AP11" s="69">
        <f>'RD T1'!E126</f>
        <v>0.26680806522556838</v>
      </c>
      <c r="AQ11" s="69">
        <f t="shared" si="36"/>
        <v>-0.85830209220531373</v>
      </c>
      <c r="AS11" t="str">
        <f t="shared" si="37"/>
        <v>22 Health professionals</v>
      </c>
      <c r="AT11" s="69">
        <v>0.27994455974831045</v>
      </c>
      <c r="AU11" s="69">
        <v>0.30369581625740782</v>
      </c>
      <c r="AV11" s="69">
        <v>0.34125505728029515</v>
      </c>
      <c r="AW11" s="69">
        <v>0.36048421790412444</v>
      </c>
      <c r="AX11" s="69">
        <v>0.3940474362354936</v>
      </c>
      <c r="AY11" s="69"/>
      <c r="AZ11" s="69">
        <f t="shared" si="38"/>
        <v>5.2792378955198449E-2</v>
      </c>
      <c r="BA11" s="69">
        <f>'RD T1'!E155</f>
        <v>0.19746915579602853</v>
      </c>
      <c r="BB11" s="69">
        <f t="shared" si="39"/>
        <v>0.25026153475122698</v>
      </c>
      <c r="BD11" t="str">
        <f t="shared" si="40"/>
        <v>22 Health professionals</v>
      </c>
      <c r="BE11" s="69">
        <v>1.0167293645504343</v>
      </c>
      <c r="BF11" s="69">
        <v>1.4009729211235824</v>
      </c>
      <c r="BG11" s="69">
        <v>1.3976291498836897</v>
      </c>
      <c r="BH11" s="69">
        <v>1.4747099788274565</v>
      </c>
      <c r="BI11" s="69">
        <v>1.6210126613722942</v>
      </c>
      <c r="BJ11" s="69"/>
      <c r="BK11" s="69">
        <f t="shared" si="41"/>
        <v>0.22338351148860447</v>
      </c>
      <c r="BL11" s="69">
        <f>'RD T1'!E184</f>
        <v>0.804725848518829</v>
      </c>
      <c r="BM11" s="69">
        <f t="shared" si="42"/>
        <v>1.0281093600074334</v>
      </c>
      <c r="BO11" t="str">
        <f t="shared" si="43"/>
        <v>22 Health professionals</v>
      </c>
      <c r="BP11" s="69">
        <v>0.84740316731286558</v>
      </c>
      <c r="BQ11" s="69">
        <v>1.0041480727371566</v>
      </c>
      <c r="BR11" s="69">
        <v>0.96140509916009709</v>
      </c>
      <c r="BS11" s="69">
        <v>0.84713564522289497</v>
      </c>
      <c r="BT11" s="69">
        <v>0.63254479144474496</v>
      </c>
      <c r="BU11" s="69"/>
      <c r="BV11" s="69">
        <f t="shared" si="44"/>
        <v>-0.32886030771535213</v>
      </c>
      <c r="BW11" s="69">
        <f>'RD T1'!E213</f>
        <v>0.40000409773076667</v>
      </c>
      <c r="BX11" s="69">
        <f t="shared" si="45"/>
        <v>7.1143790015414543E-2</v>
      </c>
      <c r="BZ11" t="str">
        <f t="shared" si="46"/>
        <v>22 Health professionals</v>
      </c>
      <c r="CA11" s="69">
        <v>0.37773983933713451</v>
      </c>
      <c r="CB11" s="69">
        <v>0.54853186628565875</v>
      </c>
      <c r="CC11" s="69">
        <v>0.50451456175930809</v>
      </c>
      <c r="CD11" s="69">
        <v>0.44855855926460259</v>
      </c>
      <c r="CE11" s="69">
        <v>0.33161936008178111</v>
      </c>
      <c r="CF11" s="69"/>
      <c r="CG11" s="69">
        <f t="shared" si="47"/>
        <v>-0.17289520167752698</v>
      </c>
      <c r="CH11" s="69">
        <f>'RD T1'!E242</f>
        <v>0.15729068354402326</v>
      </c>
      <c r="CI11" s="69">
        <f t="shared" si="48"/>
        <v>-1.560451813350372E-2</v>
      </c>
      <c r="CK11" t="str">
        <f t="shared" si="49"/>
        <v>22 Health professionals</v>
      </c>
      <c r="CL11" s="69">
        <v>4.1749065715551356E-2</v>
      </c>
      <c r="CM11" s="69">
        <v>4.8000930865934245E-2</v>
      </c>
      <c r="CN11" s="69">
        <v>6.2975468411998303E-2</v>
      </c>
      <c r="CO11" s="69">
        <v>6.6552711960821048E-2</v>
      </c>
      <c r="CP11" s="69">
        <v>7.4680775859974513E-2</v>
      </c>
      <c r="CQ11" s="69"/>
      <c r="CR11" s="69">
        <f t="shared" si="50"/>
        <v>1.170530744797621E-2</v>
      </c>
      <c r="CS11" s="69">
        <f>'RD T1'!E271</f>
        <v>3.1927928508788242E-2</v>
      </c>
      <c r="CT11" s="69">
        <f t="shared" si="51"/>
        <v>4.3633235956764452E-2</v>
      </c>
    </row>
    <row r="12" spans="1:98" x14ac:dyDescent="0.2">
      <c r="A12" s="10" t="str">
        <f>name!D8</f>
        <v>23 Teaching and other educational professionals</v>
      </c>
      <c r="B12" s="69">
        <v>0.98897106087872433</v>
      </c>
      <c r="C12" s="69">
        <v>1.1272696264973241</v>
      </c>
      <c r="D12" s="69">
        <v>1.090173785564339</v>
      </c>
      <c r="E12" s="69">
        <v>1.2436593896761741</v>
      </c>
      <c r="F12" s="69">
        <v>1.5610043529922828</v>
      </c>
      <c r="G12" s="11"/>
      <c r="H12" s="69">
        <f t="shared" si="26"/>
        <v>0.47083056742794382</v>
      </c>
      <c r="I12" s="69">
        <f>'RD T1'!E40</f>
        <v>0.66493248712350206</v>
      </c>
      <c r="J12" s="69">
        <f t="shared" si="27"/>
        <v>1.1357630545514459</v>
      </c>
      <c r="L12" t="str">
        <f t="shared" si="28"/>
        <v>23 Teaching and other educational professionals</v>
      </c>
      <c r="M12" s="69">
        <v>5.2594858770751678</v>
      </c>
      <c r="N12" s="69">
        <v>6.1700699032469108</v>
      </c>
      <c r="O12" s="69">
        <v>6.2130656858938949</v>
      </c>
      <c r="P12" s="69">
        <v>6.9449262594025294</v>
      </c>
      <c r="Q12" s="69">
        <v>8.6356025333625119</v>
      </c>
      <c r="R12" s="11"/>
      <c r="S12" s="69">
        <f t="shared" si="29"/>
        <v>2.4225368474686171</v>
      </c>
      <c r="T12" s="69">
        <f>'RD T1'!E69</f>
        <v>3.854744218344123</v>
      </c>
      <c r="U12" s="69">
        <f t="shared" si="30"/>
        <v>6.2772810658127405</v>
      </c>
      <c r="W12" t="str">
        <f t="shared" si="31"/>
        <v>23 Teaching and other educational professionals</v>
      </c>
      <c r="X12" s="69">
        <v>3.7931871389538037</v>
      </c>
      <c r="Y12" s="69">
        <v>3.2185317711366874</v>
      </c>
      <c r="Z12" s="69">
        <v>3.3675347434872389</v>
      </c>
      <c r="AA12" s="69">
        <v>2.7756938939630285</v>
      </c>
      <c r="AB12" s="69">
        <v>2.1207236060374099</v>
      </c>
      <c r="AC12" s="69"/>
      <c r="AD12" s="69">
        <f t="shared" si="32"/>
        <v>-1.246811137449829</v>
      </c>
      <c r="AE12" s="69">
        <f>'RD T1'!E98</f>
        <v>1.4024298323214546</v>
      </c>
      <c r="AF12" s="69">
        <f t="shared" si="33"/>
        <v>0.15561869487162561</v>
      </c>
      <c r="AH12" t="str">
        <f t="shared" si="34"/>
        <v>23 Teaching and other educational professionals</v>
      </c>
      <c r="AI12" s="69">
        <v>0.60027356143706001</v>
      </c>
      <c r="AJ12" s="69">
        <v>0.35183916094502199</v>
      </c>
      <c r="AK12" s="69">
        <v>0.30846164303140733</v>
      </c>
      <c r="AL12" s="69">
        <v>0.19521102072709046</v>
      </c>
      <c r="AM12" s="69">
        <v>0.20291011426100994</v>
      </c>
      <c r="AN12" s="69"/>
      <c r="AO12" s="69">
        <f t="shared" si="35"/>
        <v>-0.10555152877039739</v>
      </c>
      <c r="AP12" s="69">
        <f>'RD T1'!E127</f>
        <v>7.1962847313029668E-2</v>
      </c>
      <c r="AQ12" s="69">
        <f t="shared" si="36"/>
        <v>-3.3588681457367722E-2</v>
      </c>
      <c r="AS12" t="str">
        <f t="shared" si="37"/>
        <v>23 Teaching and other educational professionals</v>
      </c>
      <c r="AT12" s="69">
        <v>0.15840097932025807</v>
      </c>
      <c r="AU12" s="69">
        <v>0.16100431724630257</v>
      </c>
      <c r="AV12" s="69">
        <v>0.14702711456190118</v>
      </c>
      <c r="AW12" s="69">
        <v>0.12137423759780436</v>
      </c>
      <c r="AX12" s="69">
        <v>0.10073257577446518</v>
      </c>
      <c r="AY12" s="69"/>
      <c r="AZ12" s="69">
        <f t="shared" si="38"/>
        <v>-4.6294538787436001E-2</v>
      </c>
      <c r="BA12" s="69">
        <f>'RD T1'!E156</f>
        <v>6.1806770814286718E-2</v>
      </c>
      <c r="BB12" s="69">
        <f t="shared" si="39"/>
        <v>1.5512232026850717E-2</v>
      </c>
      <c r="BD12" t="str">
        <f t="shared" si="40"/>
        <v>23 Teaching and other educational professionals</v>
      </c>
      <c r="BE12" s="69">
        <v>0.59213972958744687</v>
      </c>
      <c r="BF12" s="69">
        <v>0.65474587205147883</v>
      </c>
      <c r="BG12" s="69">
        <v>0.62865025783559114</v>
      </c>
      <c r="BH12" s="69">
        <v>0.55106982548436168</v>
      </c>
      <c r="BI12" s="69">
        <v>0.58808263188986176</v>
      </c>
      <c r="BJ12" s="69"/>
      <c r="BK12" s="69">
        <f t="shared" si="41"/>
        <v>-4.056762594572938E-2</v>
      </c>
      <c r="BL12" s="69">
        <f>'RD T1'!E185</f>
        <v>0.23609607215767045</v>
      </c>
      <c r="BM12" s="69">
        <f t="shared" si="42"/>
        <v>0.19552844621194107</v>
      </c>
      <c r="BO12" t="str">
        <f t="shared" si="43"/>
        <v>23 Teaching and other educational professionals</v>
      </c>
      <c r="BP12" s="69">
        <v>0.42908773274938261</v>
      </c>
      <c r="BQ12" s="69">
        <v>0.44729895627034849</v>
      </c>
      <c r="BR12" s="69">
        <v>0.40804376303809126</v>
      </c>
      <c r="BS12" s="69">
        <v>0.32636500365142695</v>
      </c>
      <c r="BT12" s="69">
        <v>0.24745622277821114</v>
      </c>
      <c r="BU12" s="69"/>
      <c r="BV12" s="69">
        <f t="shared" si="44"/>
        <v>-0.16058754025988012</v>
      </c>
      <c r="BW12" s="69">
        <f>'RD T1'!E214</f>
        <v>0.14831223680169137</v>
      </c>
      <c r="BX12" s="69">
        <f t="shared" si="45"/>
        <v>-1.2275303458188752E-2</v>
      </c>
      <c r="BZ12" t="str">
        <f t="shared" si="46"/>
        <v>23 Teaching and other educational professionals</v>
      </c>
      <c r="CA12" s="69">
        <v>0.26839366528056025</v>
      </c>
      <c r="CB12" s="69">
        <v>0.34713261631641124</v>
      </c>
      <c r="CC12" s="69">
        <v>0.36734426435933953</v>
      </c>
      <c r="CD12" s="69">
        <v>0.31591525448306979</v>
      </c>
      <c r="CE12" s="69">
        <v>0.25005686583554881</v>
      </c>
      <c r="CF12" s="69"/>
      <c r="CG12" s="69">
        <f t="shared" si="47"/>
        <v>-0.11728739852379072</v>
      </c>
      <c r="CH12" s="69">
        <f>'RD T1'!E243</f>
        <v>0.11848180760799489</v>
      </c>
      <c r="CI12" s="69">
        <f t="shared" si="48"/>
        <v>1.1944090842041649E-3</v>
      </c>
      <c r="CK12" t="str">
        <f t="shared" si="49"/>
        <v>23 Teaching and other educational professionals</v>
      </c>
      <c r="CL12" s="69">
        <v>4.3647930371808807E-2</v>
      </c>
      <c r="CM12" s="69">
        <v>4.8711021211998044E-2</v>
      </c>
      <c r="CN12" s="69">
        <v>6.8361514214149779E-2</v>
      </c>
      <c r="CO12" s="69">
        <v>6.2858694350941227E-2</v>
      </c>
      <c r="CP12" s="69">
        <v>5.2533508784037397E-2</v>
      </c>
      <c r="CQ12" s="69"/>
      <c r="CR12" s="69">
        <f t="shared" si="50"/>
        <v>-1.5828005430112382E-2</v>
      </c>
      <c r="CS12" s="69">
        <f>'RD T1'!E272</f>
        <v>2.5021339933469625E-2</v>
      </c>
      <c r="CT12" s="69">
        <f t="shared" si="51"/>
        <v>9.1933345033572422E-3</v>
      </c>
    </row>
    <row r="13" spans="1:98" x14ac:dyDescent="0.2">
      <c r="A13" s="10" t="str">
        <f>name!D9</f>
        <v>24 Business, media and public service professionals</v>
      </c>
      <c r="B13" s="69">
        <v>0.19588859716825194</v>
      </c>
      <c r="C13" s="69">
        <v>0.26073816927183496</v>
      </c>
      <c r="D13" s="69">
        <v>0.2599446937292077</v>
      </c>
      <c r="E13" s="69">
        <v>0.35356215957918918</v>
      </c>
      <c r="F13" s="69">
        <v>0.54498619021581907</v>
      </c>
      <c r="G13" s="11"/>
      <c r="H13" s="69">
        <f t="shared" si="26"/>
        <v>0.28504149648661137</v>
      </c>
      <c r="I13" s="69">
        <f>'RD T1'!E41</f>
        <v>0.19018601884984149</v>
      </c>
      <c r="J13" s="69">
        <f t="shared" si="27"/>
        <v>0.47522751533645285</v>
      </c>
      <c r="L13" t="str">
        <f t="shared" si="28"/>
        <v>24 Business, media and public service professionals</v>
      </c>
      <c r="M13" s="69">
        <v>2.5854029350775178</v>
      </c>
      <c r="N13" s="69">
        <v>3.4492693209629568</v>
      </c>
      <c r="O13" s="69">
        <v>3.6510114270580707</v>
      </c>
      <c r="P13" s="69">
        <v>4.695891614273787</v>
      </c>
      <c r="Q13" s="69">
        <v>6.8004047926643709</v>
      </c>
      <c r="R13" s="11"/>
      <c r="S13" s="69">
        <f t="shared" si="29"/>
        <v>3.1493933656063002</v>
      </c>
      <c r="T13" s="69">
        <f>'RD T1'!E70</f>
        <v>2.5723527019679797</v>
      </c>
      <c r="U13" s="69">
        <f t="shared" si="30"/>
        <v>5.7217460675742799</v>
      </c>
      <c r="W13" t="str">
        <f t="shared" si="31"/>
        <v>24 Business, media and public service professionals</v>
      </c>
      <c r="X13" s="69">
        <v>4.7743890937884101</v>
      </c>
      <c r="Y13" s="69">
        <v>5.0100060680288303</v>
      </c>
      <c r="Z13" s="69">
        <v>5.4535119185332119</v>
      </c>
      <c r="AA13" s="69">
        <v>5.713604327458115</v>
      </c>
      <c r="AB13" s="69">
        <v>5.9042447339806738</v>
      </c>
      <c r="AC13" s="69"/>
      <c r="AD13" s="69">
        <f t="shared" si="32"/>
        <v>0.45073281544746191</v>
      </c>
      <c r="AE13" s="69">
        <f>'RD T1'!E99</f>
        <v>3.020665671005077</v>
      </c>
      <c r="AF13" s="69">
        <f t="shared" si="33"/>
        <v>3.4713984864525389</v>
      </c>
      <c r="AH13" t="str">
        <f t="shared" si="34"/>
        <v>24 Business, media and public service professionals</v>
      </c>
      <c r="AI13" s="69">
        <v>0.57330307395479141</v>
      </c>
      <c r="AJ13" s="69">
        <v>0.51362491193202797</v>
      </c>
      <c r="AK13" s="69">
        <v>0.57230025933017969</v>
      </c>
      <c r="AL13" s="69">
        <v>0.53791402967956814</v>
      </c>
      <c r="AM13" s="69">
        <v>0.54160469457359228</v>
      </c>
      <c r="AN13" s="69"/>
      <c r="AO13" s="69">
        <f t="shared" si="35"/>
        <v>-3.0695564756587412E-2</v>
      </c>
      <c r="AP13" s="69">
        <f>'RD T1'!E128</f>
        <v>0.20831528373494379</v>
      </c>
      <c r="AQ13" s="69">
        <f t="shared" si="36"/>
        <v>0.17761971897835638</v>
      </c>
      <c r="AS13" t="str">
        <f t="shared" si="37"/>
        <v>24 Business, media and public service professionals</v>
      </c>
      <c r="AT13" s="69">
        <v>0.81981407881169155</v>
      </c>
      <c r="AU13" s="69">
        <v>0.83077626362128076</v>
      </c>
      <c r="AV13" s="69">
        <v>0.92668206040749856</v>
      </c>
      <c r="AW13" s="69">
        <v>0.96673000948168653</v>
      </c>
      <c r="AX13" s="69">
        <v>1.0240427524171138</v>
      </c>
      <c r="AY13" s="69"/>
      <c r="AZ13" s="69">
        <f t="shared" si="38"/>
        <v>9.7360692009615279E-2</v>
      </c>
      <c r="BA13" s="69">
        <f>'RD T1'!E157</f>
        <v>0.4911069876004448</v>
      </c>
      <c r="BB13" s="69">
        <f t="shared" si="39"/>
        <v>0.58846767961006008</v>
      </c>
      <c r="BD13" t="str">
        <f t="shared" si="40"/>
        <v>24 Business, media and public service professionals</v>
      </c>
      <c r="BE13" s="69">
        <v>2.0017278643662002</v>
      </c>
      <c r="BF13" s="69">
        <v>2.4008091510213654</v>
      </c>
      <c r="BG13" s="69">
        <v>2.5850766225977146</v>
      </c>
      <c r="BH13" s="69">
        <v>2.6712437720322377</v>
      </c>
      <c r="BI13" s="69">
        <v>2.9604594559608155</v>
      </c>
      <c r="BJ13" s="69"/>
      <c r="BK13" s="69">
        <f t="shared" si="41"/>
        <v>0.37538283336310085</v>
      </c>
      <c r="BL13" s="69">
        <f>'RD T1'!E186</f>
        <v>1.0940300400689147</v>
      </c>
      <c r="BM13" s="69">
        <f t="shared" si="42"/>
        <v>1.4694128734320155</v>
      </c>
      <c r="BO13" t="str">
        <f t="shared" si="43"/>
        <v>24 Business, media and public service professionals</v>
      </c>
      <c r="BP13" s="69">
        <v>1.3164595587043173</v>
      </c>
      <c r="BQ13" s="69">
        <v>1.3614190366445618</v>
      </c>
      <c r="BR13" s="69">
        <v>1.5727212885173452</v>
      </c>
      <c r="BS13" s="69">
        <v>1.3755851436737829</v>
      </c>
      <c r="BT13" s="69">
        <v>1.0970112952286466</v>
      </c>
      <c r="BU13" s="69"/>
      <c r="BV13" s="69">
        <f t="shared" si="44"/>
        <v>-0.47570999328869856</v>
      </c>
      <c r="BW13" s="69">
        <f>'RD T1'!E215</f>
        <v>0.54541226565518297</v>
      </c>
      <c r="BX13" s="69">
        <f t="shared" si="45"/>
        <v>6.9702272366484408E-2</v>
      </c>
      <c r="BZ13" t="str">
        <f t="shared" si="46"/>
        <v>24 Business, media and public service professionals</v>
      </c>
      <c r="CA13" s="69">
        <v>0.70582131555287364</v>
      </c>
      <c r="CB13" s="69">
        <v>1.0073294785738114</v>
      </c>
      <c r="CC13" s="69">
        <v>1.0467870463379734</v>
      </c>
      <c r="CD13" s="69">
        <v>0.95537220325806393</v>
      </c>
      <c r="CE13" s="69">
        <v>0.76864791588804993</v>
      </c>
      <c r="CF13" s="69"/>
      <c r="CG13" s="69">
        <f t="shared" si="47"/>
        <v>-0.27813913044992344</v>
      </c>
      <c r="CH13" s="69">
        <f>'RD T1'!E244</f>
        <v>0.31146711105022917</v>
      </c>
      <c r="CI13" s="69">
        <f t="shared" si="48"/>
        <v>3.3327980600305729E-2</v>
      </c>
      <c r="CK13" t="str">
        <f t="shared" si="49"/>
        <v>24 Business, media and public service professionals</v>
      </c>
      <c r="CL13" s="69">
        <v>0.10844315199810416</v>
      </c>
      <c r="CM13" s="69">
        <v>0.13964469233511675</v>
      </c>
      <c r="CN13" s="69">
        <v>0.19579248876511648</v>
      </c>
      <c r="CO13" s="69">
        <v>0.18168774220297604</v>
      </c>
      <c r="CP13" s="69">
        <v>0.15928698169020586</v>
      </c>
      <c r="CQ13" s="69"/>
      <c r="CR13" s="69">
        <f t="shared" si="50"/>
        <v>-3.6505507074910626E-2</v>
      </c>
      <c r="CS13" s="69">
        <f>'RD T1'!E273</f>
        <v>6.3323085399050516E-2</v>
      </c>
      <c r="CT13" s="69">
        <f t="shared" si="51"/>
        <v>2.681757832413989E-2</v>
      </c>
    </row>
    <row r="14" spans="1:98" x14ac:dyDescent="0.2">
      <c r="A14" s="10" t="str">
        <f>name!D10</f>
        <v>31 Science, engineering and technology associate professionals</v>
      </c>
      <c r="B14" s="69">
        <v>6.3007760593317877E-2</v>
      </c>
      <c r="C14" s="69">
        <v>8.8404806602167901E-2</v>
      </c>
      <c r="D14" s="69">
        <v>0.10085845265230763</v>
      </c>
      <c r="E14" s="69">
        <v>0.1232789083043523</v>
      </c>
      <c r="F14" s="69">
        <v>0.20201685191777186</v>
      </c>
      <c r="G14" s="11"/>
      <c r="H14" s="69">
        <f t="shared" si="26"/>
        <v>0.10115839926546423</v>
      </c>
      <c r="I14" s="69">
        <f>'RD T1'!E42</f>
        <v>6.6539812775650367E-2</v>
      </c>
      <c r="J14" s="69">
        <f t="shared" si="27"/>
        <v>0.1676982120411146</v>
      </c>
      <c r="L14" t="str">
        <f t="shared" si="28"/>
        <v>31 Science, engineering and technology associate professionals</v>
      </c>
      <c r="M14" s="69">
        <v>0.37635066897415753</v>
      </c>
      <c r="N14" s="69">
        <v>0.50097933134581329</v>
      </c>
      <c r="O14" s="69">
        <v>0.53475267909829005</v>
      </c>
      <c r="P14" s="69">
        <v>0.65745579409128019</v>
      </c>
      <c r="Q14" s="69">
        <v>1.0051889288077966</v>
      </c>
      <c r="R14" s="11"/>
      <c r="S14" s="69">
        <f t="shared" si="29"/>
        <v>0.47043624970950659</v>
      </c>
      <c r="T14" s="69">
        <f>'RD T1'!E71</f>
        <v>0.32729014504103388</v>
      </c>
      <c r="U14" s="69">
        <f t="shared" si="30"/>
        <v>0.79772639475054041</v>
      </c>
      <c r="W14" t="str">
        <f t="shared" si="31"/>
        <v>31 Science, engineering and technology associate professionals</v>
      </c>
      <c r="X14" s="69">
        <v>0.89235899984924416</v>
      </c>
      <c r="Y14" s="69">
        <v>0.95598072998298278</v>
      </c>
      <c r="Z14" s="69">
        <v>1.0359599382203624</v>
      </c>
      <c r="AA14" s="69">
        <v>1.0375126597314495</v>
      </c>
      <c r="AB14" s="69">
        <v>1.1388318485452098</v>
      </c>
      <c r="AC14" s="69"/>
      <c r="AD14" s="69">
        <f t="shared" si="32"/>
        <v>0.10287191032484744</v>
      </c>
      <c r="AE14" s="69">
        <f>'RD T1'!E100</f>
        <v>0.49389681273275843</v>
      </c>
      <c r="AF14" s="69">
        <f t="shared" si="33"/>
        <v>0.59676872305760587</v>
      </c>
      <c r="AH14" t="str">
        <f t="shared" si="34"/>
        <v>31 Science, engineering and technology associate professionals</v>
      </c>
      <c r="AI14" s="69">
        <v>0.17286922141249333</v>
      </c>
      <c r="AJ14" s="69">
        <v>0.19721528571974328</v>
      </c>
      <c r="AK14" s="69">
        <v>0.20443978771349008</v>
      </c>
      <c r="AL14" s="69">
        <v>0.22055578622431005</v>
      </c>
      <c r="AM14" s="69">
        <v>0.28080734021488574</v>
      </c>
      <c r="AN14" s="69"/>
      <c r="AO14" s="69">
        <f t="shared" si="35"/>
        <v>7.6367552501395652E-2</v>
      </c>
      <c r="AP14" s="69">
        <f>'RD T1'!E129</f>
        <v>0.11507466361573716</v>
      </c>
      <c r="AQ14" s="69">
        <f t="shared" si="36"/>
        <v>0.1914422161171328</v>
      </c>
      <c r="AS14" t="str">
        <f t="shared" si="37"/>
        <v>31 Science, engineering and technology associate professionals</v>
      </c>
      <c r="AT14" s="69">
        <v>0.45460598888958026</v>
      </c>
      <c r="AU14" s="69">
        <v>0.46315737648342437</v>
      </c>
      <c r="AV14" s="69">
        <v>0.48012420247496901</v>
      </c>
      <c r="AW14" s="69">
        <v>0.43197374851087622</v>
      </c>
      <c r="AX14" s="69">
        <v>0.42517996157456234</v>
      </c>
      <c r="AY14" s="69"/>
      <c r="AZ14" s="69">
        <f t="shared" si="38"/>
        <v>-5.4944240900406671E-2</v>
      </c>
      <c r="BA14" s="69">
        <f>'RD T1'!E158</f>
        <v>0.17431116294030433</v>
      </c>
      <c r="BB14" s="69">
        <f t="shared" si="39"/>
        <v>0.11936692203989765</v>
      </c>
      <c r="BD14" t="str">
        <f t="shared" si="40"/>
        <v>31 Science, engineering and technology associate professionals</v>
      </c>
      <c r="BE14" s="69">
        <v>0.79478041591426407</v>
      </c>
      <c r="BF14" s="69">
        <v>0.83055917904722831</v>
      </c>
      <c r="BG14" s="69">
        <v>0.90806529512546175</v>
      </c>
      <c r="BH14" s="69">
        <v>0.72939320737744917</v>
      </c>
      <c r="BI14" s="69">
        <v>0.59447909547666045</v>
      </c>
      <c r="BJ14" s="69"/>
      <c r="BK14" s="69">
        <f t="shared" si="41"/>
        <v>-0.3135861996488013</v>
      </c>
      <c r="BL14" s="69">
        <f>'RD T1'!E187</f>
        <v>0.23271901994792721</v>
      </c>
      <c r="BM14" s="69">
        <f t="shared" si="42"/>
        <v>-8.0867179700874092E-2</v>
      </c>
      <c r="BO14" t="str">
        <f t="shared" si="43"/>
        <v>31 Science, engineering and technology associate professionals</v>
      </c>
      <c r="BP14" s="69">
        <v>0.51206424011590357</v>
      </c>
      <c r="BQ14" s="69">
        <v>0.54830094194290147</v>
      </c>
      <c r="BR14" s="69">
        <v>0.63587076509865548</v>
      </c>
      <c r="BS14" s="69">
        <v>0.52663747332468691</v>
      </c>
      <c r="BT14" s="69">
        <v>0.48857873810052543</v>
      </c>
      <c r="BU14" s="69"/>
      <c r="BV14" s="69">
        <f t="shared" si="44"/>
        <v>-0.14729202699813004</v>
      </c>
      <c r="BW14" s="69">
        <f>'RD T1'!E216</f>
        <v>0.20792673015298802</v>
      </c>
      <c r="BX14" s="69">
        <f t="shared" si="45"/>
        <v>6.0634703154857972E-2</v>
      </c>
      <c r="BZ14" t="str">
        <f t="shared" si="46"/>
        <v>31 Science, engineering and technology associate professionals</v>
      </c>
      <c r="CA14" s="69">
        <v>0.34855063288847271</v>
      </c>
      <c r="CB14" s="69">
        <v>0.48130421819288999</v>
      </c>
      <c r="CC14" s="69">
        <v>0.52450807862090421</v>
      </c>
      <c r="CD14" s="69">
        <v>0.46315560016310103</v>
      </c>
      <c r="CE14" s="69">
        <v>0.43266821152511242</v>
      </c>
      <c r="CF14" s="69"/>
      <c r="CG14" s="69">
        <f t="shared" si="47"/>
        <v>-9.1839867095791783E-2</v>
      </c>
      <c r="CH14" s="69">
        <f>'RD T1'!E245</f>
        <v>0.15034050947049948</v>
      </c>
      <c r="CI14" s="69">
        <f t="shared" si="48"/>
        <v>5.8500642374707701E-2</v>
      </c>
      <c r="CK14" t="str">
        <f t="shared" si="49"/>
        <v>31 Science, engineering and technology associate professionals</v>
      </c>
      <c r="CL14" s="69">
        <v>5.5123715713833676E-2</v>
      </c>
      <c r="CM14" s="69">
        <v>7.884129737509897E-2</v>
      </c>
      <c r="CN14" s="69">
        <v>0.10996543013368407</v>
      </c>
      <c r="CO14" s="69">
        <v>0.1079403416485767</v>
      </c>
      <c r="CP14" s="69">
        <v>0.12764981603355807</v>
      </c>
      <c r="CQ14" s="69"/>
      <c r="CR14" s="69">
        <f t="shared" si="50"/>
        <v>1.7684385899874006E-2</v>
      </c>
      <c r="CS14" s="69">
        <f>'RD T1'!E274</f>
        <v>4.386290809734221E-2</v>
      </c>
      <c r="CT14" s="69">
        <f t="shared" si="51"/>
        <v>6.1547293997216215E-2</v>
      </c>
    </row>
    <row r="15" spans="1:98" x14ac:dyDescent="0.2">
      <c r="A15" s="10" t="str">
        <f>name!D11</f>
        <v>32 Health and social care associate professionals</v>
      </c>
      <c r="B15" s="69">
        <v>2.3323740835204231E-2</v>
      </c>
      <c r="C15" s="69">
        <v>3.0671906994531394E-2</v>
      </c>
      <c r="D15" s="69">
        <v>2.5956954605856418E-2</v>
      </c>
      <c r="E15" s="69">
        <v>5.0030509287749804E-2</v>
      </c>
      <c r="F15" s="69">
        <v>9.1957981666488262E-2</v>
      </c>
      <c r="G15" s="11"/>
      <c r="H15" s="69">
        <f t="shared" si="26"/>
        <v>6.6001027060631851E-2</v>
      </c>
      <c r="I15" s="69">
        <f>'RD T1'!E43</f>
        <v>3.581472921380429E-2</v>
      </c>
      <c r="J15" s="69">
        <f t="shared" si="27"/>
        <v>0.10181575627443615</v>
      </c>
      <c r="L15" t="str">
        <f t="shared" si="28"/>
        <v>32 Health and social care associate professionals</v>
      </c>
      <c r="M15" s="69">
        <v>0.44429755484878242</v>
      </c>
      <c r="N15" s="69">
        <v>0.57998898116383979</v>
      </c>
      <c r="O15" s="69">
        <v>0.57907411939456166</v>
      </c>
      <c r="P15" s="69">
        <v>1.1477845176555146</v>
      </c>
      <c r="Q15" s="69">
        <v>2.0475324220316518</v>
      </c>
      <c r="R15" s="11"/>
      <c r="S15" s="69">
        <f t="shared" si="29"/>
        <v>1.4684583026370901</v>
      </c>
      <c r="T15" s="69">
        <f>'RD T1'!E72</f>
        <v>0.80437808094962482</v>
      </c>
      <c r="U15" s="69">
        <f t="shared" si="30"/>
        <v>2.2728363835867151</v>
      </c>
      <c r="W15" t="str">
        <f t="shared" si="31"/>
        <v>32 Health and social care associate professionals</v>
      </c>
      <c r="X15" s="69">
        <v>1.4340387867491102</v>
      </c>
      <c r="Y15" s="69">
        <v>1.4899502020040378</v>
      </c>
      <c r="Z15" s="69">
        <v>1.5668636004139405</v>
      </c>
      <c r="AA15" s="69">
        <v>2.7131169907854957</v>
      </c>
      <c r="AB15" s="69">
        <v>3.4816924841226249</v>
      </c>
      <c r="AC15" s="69"/>
      <c r="AD15" s="69">
        <f t="shared" si="32"/>
        <v>1.9148288837086844</v>
      </c>
      <c r="AE15" s="69">
        <f>'RD T1'!E101</f>
        <v>1.870641996845898</v>
      </c>
      <c r="AF15" s="69">
        <f t="shared" si="33"/>
        <v>3.7854708805545823</v>
      </c>
      <c r="AH15" t="str">
        <f t="shared" si="34"/>
        <v>32 Health and social care associate professionals</v>
      </c>
      <c r="AI15" s="69">
        <v>1.0060165844561608</v>
      </c>
      <c r="AJ15" s="69">
        <v>0.78949179387212531</v>
      </c>
      <c r="AK15" s="69">
        <v>0.78742505482760672</v>
      </c>
      <c r="AL15" s="69">
        <v>0.91259074237558224</v>
      </c>
      <c r="AM15" s="69">
        <v>0.59400248247636045</v>
      </c>
      <c r="AN15" s="69"/>
      <c r="AO15" s="69">
        <f t="shared" si="35"/>
        <v>-0.19342257235124627</v>
      </c>
      <c r="AP15" s="69">
        <f>'RD T1'!E130</f>
        <v>0.36220843262076435</v>
      </c>
      <c r="AQ15" s="69">
        <f t="shared" si="36"/>
        <v>0.16878586026951808</v>
      </c>
      <c r="AS15" t="str">
        <f t="shared" si="37"/>
        <v>32 Health and social care associate professionals</v>
      </c>
      <c r="AT15" s="69">
        <v>0.22788306881926823</v>
      </c>
      <c r="AU15" s="69">
        <v>0.23409208279223928</v>
      </c>
      <c r="AV15" s="69">
        <v>0.26443960235006475</v>
      </c>
      <c r="AW15" s="69">
        <v>0.40269282185189254</v>
      </c>
      <c r="AX15" s="69">
        <v>0.48355898526426039</v>
      </c>
      <c r="AY15" s="69"/>
      <c r="AZ15" s="69">
        <f t="shared" si="38"/>
        <v>0.21911938291419564</v>
      </c>
      <c r="BA15" s="69">
        <f>'RD T1'!E159</f>
        <v>0.24974339753525221</v>
      </c>
      <c r="BB15" s="69">
        <f t="shared" si="39"/>
        <v>0.46886278044944785</v>
      </c>
      <c r="BD15" t="str">
        <f t="shared" si="40"/>
        <v>32 Health and social care associate professionals</v>
      </c>
      <c r="BE15" s="69">
        <v>0.82958540420038163</v>
      </c>
      <c r="BF15" s="69">
        <v>1.0799926785992411</v>
      </c>
      <c r="BG15" s="69">
        <v>1.0743908486041862</v>
      </c>
      <c r="BH15" s="69">
        <v>1.800322209891686</v>
      </c>
      <c r="BI15" s="69">
        <v>2.2534847247963081</v>
      </c>
      <c r="BJ15" s="69"/>
      <c r="BK15" s="69">
        <f t="shared" si="41"/>
        <v>1.1790938761921219</v>
      </c>
      <c r="BL15" s="69">
        <f>'RD T1'!E188</f>
        <v>1.018777561926578</v>
      </c>
      <c r="BM15" s="69">
        <f t="shared" si="42"/>
        <v>2.1978714381186997</v>
      </c>
      <c r="BO15" t="str">
        <f t="shared" si="43"/>
        <v>32 Health and social care associate professionals</v>
      </c>
      <c r="BP15" s="69">
        <v>0.72178157686229716</v>
      </c>
      <c r="BQ15" s="69">
        <v>0.81703021478034887</v>
      </c>
      <c r="BR15" s="69">
        <v>0.74320123503977087</v>
      </c>
      <c r="BS15" s="69">
        <v>1.0314309775633257</v>
      </c>
      <c r="BT15" s="69">
        <v>0.83764439994322493</v>
      </c>
      <c r="BU15" s="69"/>
      <c r="BV15" s="69">
        <f t="shared" si="44"/>
        <v>9.4443164903454058E-2</v>
      </c>
      <c r="BW15" s="69">
        <f>'RD T1'!E217</f>
        <v>0.50713352102775155</v>
      </c>
      <c r="BX15" s="69">
        <f t="shared" si="45"/>
        <v>0.60157668593120561</v>
      </c>
      <c r="BZ15" t="str">
        <f t="shared" si="46"/>
        <v>32 Health and social care associate professionals</v>
      </c>
      <c r="CA15" s="69">
        <v>0.23343078790499505</v>
      </c>
      <c r="CB15" s="69">
        <v>0.26238684812579977</v>
      </c>
      <c r="CC15" s="69">
        <v>0.24553911135065218</v>
      </c>
      <c r="CD15" s="69">
        <v>0.31984731378511994</v>
      </c>
      <c r="CE15" s="69">
        <v>0.26417327618591602</v>
      </c>
      <c r="CF15" s="69"/>
      <c r="CG15" s="69">
        <f t="shared" si="47"/>
        <v>1.8634164835263839E-2</v>
      </c>
      <c r="CH15" s="69">
        <f>'RD T1'!E246</f>
        <v>0.11676598891606334</v>
      </c>
      <c r="CI15" s="69">
        <f t="shared" si="48"/>
        <v>0.13540015375132719</v>
      </c>
      <c r="CK15" t="str">
        <f t="shared" si="49"/>
        <v>32 Health and social care associate professionals</v>
      </c>
      <c r="CL15" s="69">
        <v>2.334626145172301E-2</v>
      </c>
      <c r="CM15" s="69">
        <v>2.2848691385035935E-2</v>
      </c>
      <c r="CN15" s="69">
        <v>3.1908647294461211E-2</v>
      </c>
      <c r="CO15" s="69">
        <v>4.6521842827506106E-2</v>
      </c>
      <c r="CP15" s="69">
        <v>5.4633093794490321E-2</v>
      </c>
      <c r="CQ15" s="69"/>
      <c r="CR15" s="69">
        <f t="shared" si="50"/>
        <v>2.2724446500029111E-2</v>
      </c>
      <c r="CS15" s="69">
        <f>'RD T1'!E275</f>
        <v>2.1539247503422822E-2</v>
      </c>
      <c r="CT15" s="69">
        <f t="shared" si="51"/>
        <v>4.4263694003451932E-2</v>
      </c>
    </row>
    <row r="16" spans="1:98" x14ac:dyDescent="0.2">
      <c r="A16" s="10" t="str">
        <f>name!D12</f>
        <v>33 Protective service occupations</v>
      </c>
      <c r="B16" s="69">
        <v>5.1808914519270747E-3</v>
      </c>
      <c r="C16" s="69">
        <v>6.0936972664319819E-3</v>
      </c>
      <c r="D16" s="69">
        <v>6.3338420701282636E-3</v>
      </c>
      <c r="E16" s="69">
        <v>8.6326333372681203E-3</v>
      </c>
      <c r="F16" s="69">
        <v>1.3864604261667869E-2</v>
      </c>
      <c r="G16" s="11"/>
      <c r="H16" s="69">
        <f t="shared" si="26"/>
        <v>7.5307621915396052E-3</v>
      </c>
      <c r="I16" s="69">
        <f>'RD T1'!E44</f>
        <v>3.1591986396893499E-3</v>
      </c>
      <c r="J16" s="69">
        <f t="shared" si="27"/>
        <v>1.0689960831228956E-2</v>
      </c>
      <c r="L16" t="str">
        <f t="shared" si="28"/>
        <v>33 Protective service occupations</v>
      </c>
      <c r="M16" s="69">
        <v>7.8809830562110633E-2</v>
      </c>
      <c r="N16" s="69">
        <v>9.7047062924450714E-2</v>
      </c>
      <c r="O16" s="69">
        <v>0.10095487129772755</v>
      </c>
      <c r="P16" s="69">
        <v>0.11874650872518062</v>
      </c>
      <c r="Q16" s="69">
        <v>0.19928430655214607</v>
      </c>
      <c r="R16" s="11"/>
      <c r="S16" s="69">
        <f t="shared" si="29"/>
        <v>9.8329435254418521E-2</v>
      </c>
      <c r="T16" s="69">
        <f>'RD T1'!E73</f>
        <v>4.3708496717042175E-2</v>
      </c>
      <c r="U16" s="69">
        <f t="shared" si="30"/>
        <v>0.1420379319714607</v>
      </c>
      <c r="W16" t="str">
        <f t="shared" si="31"/>
        <v>33 Protective service occupations</v>
      </c>
      <c r="X16" s="69">
        <v>0.35420784157554125</v>
      </c>
      <c r="Y16" s="69">
        <v>0.37462423438306275</v>
      </c>
      <c r="Z16" s="69">
        <v>0.4181749148914608</v>
      </c>
      <c r="AA16" s="69">
        <v>0.39636512377536587</v>
      </c>
      <c r="AB16" s="69">
        <v>0.5002554583751091</v>
      </c>
      <c r="AC16" s="69"/>
      <c r="AD16" s="69">
        <f t="shared" si="32"/>
        <v>8.2080543483648294E-2</v>
      </c>
      <c r="AE16" s="69">
        <f>'RD T1'!E102</f>
        <v>0.18307710907757144</v>
      </c>
      <c r="AF16" s="69">
        <f t="shared" si="33"/>
        <v>0.2651576525612197</v>
      </c>
      <c r="AH16" t="str">
        <f t="shared" si="34"/>
        <v>33 Protective service occupations</v>
      </c>
      <c r="AI16" s="69">
        <v>9.6506164025619137E-2</v>
      </c>
      <c r="AJ16" s="69">
        <v>9.8964460429758705E-2</v>
      </c>
      <c r="AK16" s="69">
        <v>0.11156092840771274</v>
      </c>
      <c r="AL16" s="69">
        <v>0.1111956540788803</v>
      </c>
      <c r="AM16" s="69">
        <v>0.14650873743526657</v>
      </c>
      <c r="AN16" s="69"/>
      <c r="AO16" s="69">
        <f t="shared" si="35"/>
        <v>3.4947809027553831E-2</v>
      </c>
      <c r="AP16" s="69">
        <f>'RD T1'!E131</f>
        <v>4.5751612795444395E-2</v>
      </c>
      <c r="AQ16" s="69">
        <f t="shared" si="36"/>
        <v>8.0699421822998219E-2</v>
      </c>
      <c r="AS16" t="str">
        <f t="shared" si="37"/>
        <v>33 Protective service occupations</v>
      </c>
      <c r="AT16" s="69">
        <v>8.9646806215219518E-2</v>
      </c>
      <c r="AU16" s="69">
        <v>7.9871864841892418E-2</v>
      </c>
      <c r="AV16" s="69">
        <v>8.8999844097297401E-2</v>
      </c>
      <c r="AW16" s="69">
        <v>7.3902355997337688E-2</v>
      </c>
      <c r="AX16" s="69">
        <v>8.326644007336953E-2</v>
      </c>
      <c r="AY16" s="69"/>
      <c r="AZ16" s="69">
        <f t="shared" si="38"/>
        <v>-5.7334040239278711E-3</v>
      </c>
      <c r="BA16" s="69">
        <f>'RD T1'!E160</f>
        <v>2.8101049607219156E-2</v>
      </c>
      <c r="BB16" s="69">
        <f t="shared" si="39"/>
        <v>2.2367645583291285E-2</v>
      </c>
      <c r="BD16" t="str">
        <f t="shared" si="40"/>
        <v>33 Protective service occupations</v>
      </c>
      <c r="BE16" s="69">
        <v>0.37373696803090989</v>
      </c>
      <c r="BF16" s="69">
        <v>0.35560740170834465</v>
      </c>
      <c r="BG16" s="69">
        <v>0.36927845311482638</v>
      </c>
      <c r="BH16" s="69">
        <v>0.29932921120769534</v>
      </c>
      <c r="BI16" s="69">
        <v>0.27248702198819386</v>
      </c>
      <c r="BJ16" s="69"/>
      <c r="BK16" s="69">
        <f t="shared" si="41"/>
        <v>-9.6791431126632521E-2</v>
      </c>
      <c r="BL16" s="69">
        <f>'RD T1'!E189</f>
        <v>6.985518058343132E-2</v>
      </c>
      <c r="BM16" s="69">
        <f t="shared" si="42"/>
        <v>-2.6936250543201201E-2</v>
      </c>
      <c r="BO16" t="str">
        <f t="shared" si="43"/>
        <v>33 Protective service occupations</v>
      </c>
      <c r="BP16" s="69">
        <v>0.39372397595660924</v>
      </c>
      <c r="BQ16" s="69">
        <v>0.36654004328474948</v>
      </c>
      <c r="BR16" s="69">
        <v>0.39719997233805615</v>
      </c>
      <c r="BS16" s="69">
        <v>0.28023220762942991</v>
      </c>
      <c r="BT16" s="69">
        <v>0.18784962145935877</v>
      </c>
      <c r="BU16" s="69"/>
      <c r="BV16" s="69">
        <f t="shared" si="44"/>
        <v>-0.20935035087869738</v>
      </c>
      <c r="BW16" s="69">
        <f>'RD T1'!E218</f>
        <v>7.8967123012573151E-2</v>
      </c>
      <c r="BX16" s="69">
        <f t="shared" si="45"/>
        <v>-0.13038322786612422</v>
      </c>
      <c r="BZ16" t="str">
        <f t="shared" si="46"/>
        <v>33 Protective service occupations</v>
      </c>
      <c r="CA16" s="69">
        <v>0.19886195575800478</v>
      </c>
      <c r="CB16" s="69">
        <v>0.24757821805879021</v>
      </c>
      <c r="CC16" s="69">
        <v>0.24990482947243542</v>
      </c>
      <c r="CD16" s="69">
        <v>0.20736905838703457</v>
      </c>
      <c r="CE16" s="69">
        <v>0.22505534182916181</v>
      </c>
      <c r="CF16" s="69"/>
      <c r="CG16" s="69">
        <f t="shared" si="47"/>
        <v>-2.4849487643273604E-2</v>
      </c>
      <c r="CH16" s="69">
        <f>'RD T1'!E247</f>
        <v>6.4880646928634045E-2</v>
      </c>
      <c r="CI16" s="69">
        <f t="shared" si="48"/>
        <v>4.003115928536044E-2</v>
      </c>
      <c r="CK16" t="str">
        <f t="shared" si="49"/>
        <v>33 Protective service occupations</v>
      </c>
      <c r="CL16" s="69">
        <v>2.3438395859884206E-2</v>
      </c>
      <c r="CM16" s="69">
        <v>2.0755208244511925E-2</v>
      </c>
      <c r="CN16" s="69">
        <v>2.9738804266978849E-2</v>
      </c>
      <c r="CO16" s="69">
        <v>2.4119791159378599E-2</v>
      </c>
      <c r="CP16" s="69">
        <v>3.4379653432438283E-2</v>
      </c>
      <c r="CQ16" s="69"/>
      <c r="CR16" s="69">
        <f t="shared" si="50"/>
        <v>4.6408491654594333E-3</v>
      </c>
      <c r="CS16" s="69">
        <f>'RD T1'!E276</f>
        <v>5.7909901004728629E-3</v>
      </c>
      <c r="CT16" s="69">
        <f t="shared" si="51"/>
        <v>1.0431839265932295E-2</v>
      </c>
    </row>
    <row r="17" spans="1:98" x14ac:dyDescent="0.2">
      <c r="A17" s="10" t="str">
        <f>name!D13</f>
        <v>34 Culture, media and sports occupations</v>
      </c>
      <c r="B17" s="69">
        <v>4.4410182111520397E-2</v>
      </c>
      <c r="C17" s="69">
        <v>7.7077811538363711E-2</v>
      </c>
      <c r="D17" s="69">
        <v>7.0465466088439038E-2</v>
      </c>
      <c r="E17" s="69">
        <v>8.8329039782698279E-2</v>
      </c>
      <c r="F17" s="69">
        <v>0.1375980682923188</v>
      </c>
      <c r="G17" s="11"/>
      <c r="H17" s="69">
        <f t="shared" si="26"/>
        <v>6.713260220387976E-2</v>
      </c>
      <c r="I17" s="69">
        <f>'RD T1'!E45</f>
        <v>5.4741590618710138E-2</v>
      </c>
      <c r="J17" s="69">
        <f t="shared" si="27"/>
        <v>0.12187419282258991</v>
      </c>
      <c r="L17" t="str">
        <f t="shared" si="28"/>
        <v>34 Culture, media and sports occupations</v>
      </c>
      <c r="M17" s="69">
        <v>0.86321580594375169</v>
      </c>
      <c r="N17" s="69">
        <v>1.1455611014553819</v>
      </c>
      <c r="O17" s="69">
        <v>1.1503296689040992</v>
      </c>
      <c r="P17" s="69">
        <v>1.4211761831489806</v>
      </c>
      <c r="Q17" s="69">
        <v>2.1906674568467861</v>
      </c>
      <c r="R17" s="11"/>
      <c r="S17" s="69">
        <f t="shared" si="29"/>
        <v>1.0403377879426869</v>
      </c>
      <c r="T17" s="69">
        <f>'RD T1'!E74</f>
        <v>0.85368026607742109</v>
      </c>
      <c r="U17" s="69">
        <f t="shared" si="30"/>
        <v>1.8940180540201079</v>
      </c>
      <c r="W17" t="str">
        <f t="shared" si="31"/>
        <v>34 Culture, media and sports occupations</v>
      </c>
      <c r="X17" s="69">
        <v>2.0257008619054542</v>
      </c>
      <c r="Y17" s="69">
        <v>1.9981224944146772</v>
      </c>
      <c r="Z17" s="69">
        <v>1.9809532264370153</v>
      </c>
      <c r="AA17" s="69">
        <v>2.0373382072448454</v>
      </c>
      <c r="AB17" s="69">
        <v>2.2558828325200322</v>
      </c>
      <c r="AC17" s="69"/>
      <c r="AD17" s="69">
        <f t="shared" si="32"/>
        <v>0.27492960608301686</v>
      </c>
      <c r="AE17" s="69">
        <f>'RD T1'!E103</f>
        <v>1.0758942316864823</v>
      </c>
      <c r="AF17" s="69">
        <f t="shared" si="33"/>
        <v>1.3508238377694992</v>
      </c>
      <c r="AH17" t="str">
        <f t="shared" si="34"/>
        <v>34 Culture, media and sports occupations</v>
      </c>
      <c r="AI17" s="69">
        <v>0.24179124028320714</v>
      </c>
      <c r="AJ17" s="69">
        <v>0.21815806919749633</v>
      </c>
      <c r="AK17" s="69">
        <v>0.26474489266986312</v>
      </c>
      <c r="AL17" s="69">
        <v>0.26354006812772313</v>
      </c>
      <c r="AM17" s="69">
        <v>0.3382269763115659</v>
      </c>
      <c r="AN17" s="69"/>
      <c r="AO17" s="69">
        <f t="shared" si="35"/>
        <v>7.3482083641702778E-2</v>
      </c>
      <c r="AP17" s="69">
        <f>'RD T1'!E132</f>
        <v>0.14674894478797992</v>
      </c>
      <c r="AQ17" s="69">
        <f t="shared" si="36"/>
        <v>0.2202310284296827</v>
      </c>
      <c r="AS17" t="str">
        <f t="shared" si="37"/>
        <v>34 Culture, media and sports occupations</v>
      </c>
      <c r="AT17" s="69">
        <v>0.35872401734124887</v>
      </c>
      <c r="AU17" s="69">
        <v>0.32929820362209766</v>
      </c>
      <c r="AV17" s="69">
        <v>0.32868358434083456</v>
      </c>
      <c r="AW17" s="69">
        <v>0.32061593532773724</v>
      </c>
      <c r="AX17" s="69">
        <v>0.33909095666402522</v>
      </c>
      <c r="AY17" s="69"/>
      <c r="AZ17" s="69">
        <f t="shared" si="38"/>
        <v>1.0407372323190667E-2</v>
      </c>
      <c r="BA17" s="69">
        <f>'RD T1'!E161</f>
        <v>0.16044659540656825</v>
      </c>
      <c r="BB17" s="69">
        <f t="shared" si="39"/>
        <v>0.17085396772975892</v>
      </c>
      <c r="BD17" t="str">
        <f t="shared" si="40"/>
        <v>34 Culture, media and sports occupations</v>
      </c>
      <c r="BE17" s="69">
        <v>0.99618265657362914</v>
      </c>
      <c r="BF17" s="69">
        <v>1.0145065975752781</v>
      </c>
      <c r="BG17" s="69">
        <v>0.94101255753067126</v>
      </c>
      <c r="BH17" s="69">
        <v>0.85121355932904696</v>
      </c>
      <c r="BI17" s="69">
        <v>0.93094247434145516</v>
      </c>
      <c r="BJ17" s="69"/>
      <c r="BK17" s="69">
        <f t="shared" si="41"/>
        <v>-1.0070083189216095E-2</v>
      </c>
      <c r="BL17" s="69">
        <f>'RD T1'!E190</f>
        <v>0.34124657771290162</v>
      </c>
      <c r="BM17" s="69">
        <f t="shared" si="42"/>
        <v>0.33117649452368553</v>
      </c>
      <c r="BO17" t="str">
        <f t="shared" si="43"/>
        <v>34 Culture, media and sports occupations</v>
      </c>
      <c r="BP17" s="69">
        <v>0.51790979244684832</v>
      </c>
      <c r="BQ17" s="69">
        <v>0.45493421737597484</v>
      </c>
      <c r="BR17" s="69">
        <v>0.39015469746186332</v>
      </c>
      <c r="BS17" s="69">
        <v>0.27996894782097181</v>
      </c>
      <c r="BT17" s="69">
        <v>0.14425658460669216</v>
      </c>
      <c r="BU17" s="69"/>
      <c r="BV17" s="69">
        <f t="shared" si="44"/>
        <v>-0.24589811285517116</v>
      </c>
      <c r="BW17" s="69">
        <f>'RD T1'!E219</f>
        <v>9.6129507292929794E-2</v>
      </c>
      <c r="BX17" s="69">
        <f t="shared" si="45"/>
        <v>-0.14976860556224136</v>
      </c>
      <c r="BZ17" t="str">
        <f t="shared" si="46"/>
        <v>34 Culture, media and sports occupations</v>
      </c>
      <c r="CA17" s="69">
        <v>0.33394536416029724</v>
      </c>
      <c r="CB17" s="69">
        <v>0.39484915511890023</v>
      </c>
      <c r="CC17" s="69">
        <v>0.35762802150043299</v>
      </c>
      <c r="CD17" s="69">
        <v>0.26199867034711039</v>
      </c>
      <c r="CE17" s="69">
        <v>0.17505474477959179</v>
      </c>
      <c r="CF17" s="69"/>
      <c r="CG17" s="69">
        <f t="shared" si="47"/>
        <v>-0.1825732767208412</v>
      </c>
      <c r="CH17" s="69">
        <f>'RD T1'!E248</f>
        <v>8.4861006619677853E-2</v>
      </c>
      <c r="CI17" s="69">
        <f t="shared" si="48"/>
        <v>-9.7712270101163345E-2</v>
      </c>
      <c r="CK17" t="str">
        <f t="shared" si="49"/>
        <v>34 Culture, media and sports occupations</v>
      </c>
      <c r="CL17" s="69">
        <v>6.2701561568443698E-2</v>
      </c>
      <c r="CM17" s="69">
        <v>7.9048972741587648E-2</v>
      </c>
      <c r="CN17" s="69">
        <v>9.3220647465760254E-2</v>
      </c>
      <c r="CO17" s="69">
        <v>7.9400134987155646E-2</v>
      </c>
      <c r="CP17" s="69">
        <v>6.8075678129615055E-2</v>
      </c>
      <c r="CQ17" s="69"/>
      <c r="CR17" s="69">
        <f t="shared" si="50"/>
        <v>-2.5144969336145198E-2</v>
      </c>
      <c r="CS17" s="69">
        <f>'RD T1'!E277</f>
        <v>2.6582043781263866E-2</v>
      </c>
      <c r="CT17" s="69">
        <f t="shared" si="51"/>
        <v>1.4370744451186676E-3</v>
      </c>
    </row>
    <row r="18" spans="1:98" x14ac:dyDescent="0.2">
      <c r="A18" s="10" t="str">
        <f>name!D14</f>
        <v>35 Business and public service associate professionals</v>
      </c>
      <c r="B18" s="69">
        <v>0.14354251636334373</v>
      </c>
      <c r="C18" s="69">
        <v>0.17688176658157095</v>
      </c>
      <c r="D18" s="69">
        <v>0.17233761263983866</v>
      </c>
      <c r="E18" s="69">
        <v>0.23725565706020163</v>
      </c>
      <c r="F18" s="69">
        <v>0.3757863503201011</v>
      </c>
      <c r="G18" s="11"/>
      <c r="H18" s="69">
        <f t="shared" si="26"/>
        <v>0.20344873768026245</v>
      </c>
      <c r="I18" s="69">
        <f>'RD T1'!E46</f>
        <v>0.12800118464860635</v>
      </c>
      <c r="J18" s="69">
        <f t="shared" si="27"/>
        <v>0.33144992232886883</v>
      </c>
      <c r="L18" t="str">
        <f t="shared" si="28"/>
        <v>35 Business and public service associate professionals</v>
      </c>
      <c r="M18" s="69">
        <v>1.5151379534823772</v>
      </c>
      <c r="N18" s="69">
        <v>1.9145340851919546</v>
      </c>
      <c r="O18" s="69">
        <v>1.9901452680416392</v>
      </c>
      <c r="P18" s="69">
        <v>2.6040633555102373</v>
      </c>
      <c r="Q18" s="69">
        <v>3.8276498495544309</v>
      </c>
      <c r="R18" s="11"/>
      <c r="S18" s="69">
        <f t="shared" si="29"/>
        <v>1.8375045815127917</v>
      </c>
      <c r="T18" s="69">
        <f>'RD T1'!E75</f>
        <v>1.4373820281008478</v>
      </c>
      <c r="U18" s="69">
        <f t="shared" si="30"/>
        <v>3.2748866096136395</v>
      </c>
      <c r="W18" t="str">
        <f t="shared" si="31"/>
        <v>35 Business and public service associate professionals</v>
      </c>
      <c r="X18" s="69">
        <v>3.4598555449155475</v>
      </c>
      <c r="Y18" s="69">
        <v>3.4682213794405854</v>
      </c>
      <c r="Z18" s="69">
        <v>3.6058095554958176</v>
      </c>
      <c r="AA18" s="69">
        <v>3.9117129709372085</v>
      </c>
      <c r="AB18" s="69">
        <v>4.1731564764123723</v>
      </c>
      <c r="AC18" s="69"/>
      <c r="AD18" s="69">
        <f t="shared" si="32"/>
        <v>0.5673469209165547</v>
      </c>
      <c r="AE18" s="69">
        <f>'RD T1'!E104</f>
        <v>2.0896885197926616</v>
      </c>
      <c r="AF18" s="69">
        <f t="shared" si="33"/>
        <v>2.6570354407092163</v>
      </c>
      <c r="AH18" t="str">
        <f t="shared" si="34"/>
        <v>35 Business and public service associate professionals</v>
      </c>
      <c r="AI18" s="69">
        <v>0.94673326687910031</v>
      </c>
      <c r="AJ18" s="69">
        <v>0.94544678303644836</v>
      </c>
      <c r="AK18" s="69">
        <v>1.0497861007303522</v>
      </c>
      <c r="AL18" s="69">
        <v>1.1346892504518347</v>
      </c>
      <c r="AM18" s="69">
        <v>1.2590862772927707</v>
      </c>
      <c r="AN18" s="69"/>
      <c r="AO18" s="69">
        <f t="shared" si="35"/>
        <v>0.20930017656241851</v>
      </c>
      <c r="AP18" s="69">
        <f>'RD T1'!E133</f>
        <v>0.57530505348006145</v>
      </c>
      <c r="AQ18" s="69">
        <f t="shared" si="36"/>
        <v>0.78460523004247995</v>
      </c>
      <c r="AS18" t="str">
        <f t="shared" si="37"/>
        <v>35 Business and public service associate professionals</v>
      </c>
      <c r="AT18" s="69">
        <v>0.87845230360403581</v>
      </c>
      <c r="AU18" s="69">
        <v>0.84557415390544688</v>
      </c>
      <c r="AV18" s="69">
        <v>0.89820380674532085</v>
      </c>
      <c r="AW18" s="69">
        <v>0.95774516902771878</v>
      </c>
      <c r="AX18" s="69">
        <v>1.0504389727872334</v>
      </c>
      <c r="AY18" s="69"/>
      <c r="AZ18" s="69">
        <f t="shared" si="38"/>
        <v>0.15223516604191256</v>
      </c>
      <c r="BA18" s="69">
        <f>'RD T1'!E162</f>
        <v>0.47994662418604433</v>
      </c>
      <c r="BB18" s="69">
        <f t="shared" si="39"/>
        <v>0.63218179022795695</v>
      </c>
      <c r="BD18" t="str">
        <f t="shared" si="40"/>
        <v>35 Business and public service associate professionals</v>
      </c>
      <c r="BE18" s="69">
        <v>2.790272502865474</v>
      </c>
      <c r="BF18" s="69">
        <v>3.0053152302028665</v>
      </c>
      <c r="BG18" s="69">
        <v>3.125392033062536</v>
      </c>
      <c r="BH18" s="69">
        <v>3.0571113813565796</v>
      </c>
      <c r="BI18" s="69">
        <v>3.1353241481286509</v>
      </c>
      <c r="BJ18" s="69"/>
      <c r="BK18" s="69">
        <f t="shared" si="41"/>
        <v>9.9321150661149105E-3</v>
      </c>
      <c r="BL18" s="69">
        <f>'RD T1'!E191</f>
        <v>1.2163373708135896</v>
      </c>
      <c r="BM18" s="69">
        <f t="shared" si="42"/>
        <v>1.2262694858797045</v>
      </c>
      <c r="BO18" t="str">
        <f t="shared" si="43"/>
        <v>35 Business and public service associate professionals</v>
      </c>
      <c r="BP18" s="69">
        <v>2.1942709673365419</v>
      </c>
      <c r="BQ18" s="69">
        <v>2.1148438606430702</v>
      </c>
      <c r="BR18" s="69">
        <v>2.2573532716692819</v>
      </c>
      <c r="BS18" s="69">
        <v>1.9114549117976667</v>
      </c>
      <c r="BT18" s="69">
        <v>1.4907119381243894</v>
      </c>
      <c r="BU18" s="69"/>
      <c r="BV18" s="69">
        <f t="shared" si="44"/>
        <v>-0.7666413335448925</v>
      </c>
      <c r="BW18" s="69">
        <f>'RD T1'!E220</f>
        <v>0.73184212355216716</v>
      </c>
      <c r="BX18" s="69">
        <f t="shared" si="45"/>
        <v>-3.4799209992725344E-2</v>
      </c>
      <c r="BZ18" t="str">
        <f t="shared" si="46"/>
        <v>35 Business and public service associate professionals</v>
      </c>
      <c r="CA18" s="69">
        <v>1.2128936360630811</v>
      </c>
      <c r="CB18" s="69">
        <v>1.5297553740385812</v>
      </c>
      <c r="CC18" s="69">
        <v>1.4530333337190386</v>
      </c>
      <c r="CD18" s="69">
        <v>1.2523829024894353</v>
      </c>
      <c r="CE18" s="69">
        <v>0.94058714435703461</v>
      </c>
      <c r="CF18" s="69"/>
      <c r="CG18" s="69">
        <f t="shared" si="47"/>
        <v>-0.51244618936200403</v>
      </c>
      <c r="CH18" s="69">
        <f>'RD T1'!E249</f>
        <v>0.37206436216858224</v>
      </c>
      <c r="CI18" s="69">
        <f t="shared" si="48"/>
        <v>-0.14038182719342179</v>
      </c>
      <c r="CK18" t="str">
        <f t="shared" si="49"/>
        <v>35 Business and public service associate professionals</v>
      </c>
      <c r="CL18" s="69">
        <v>0.20176241456232372</v>
      </c>
      <c r="CM18" s="69">
        <v>0.2200296265929283</v>
      </c>
      <c r="CN18" s="69">
        <v>0.28194642822243865</v>
      </c>
      <c r="CO18" s="69">
        <v>0.1985927400873031</v>
      </c>
      <c r="CP18" s="69">
        <v>0.15205539056704909</v>
      </c>
      <c r="CQ18" s="69"/>
      <c r="CR18" s="69">
        <f t="shared" si="50"/>
        <v>-0.12989103765538956</v>
      </c>
      <c r="CS18" s="69">
        <f>'RD T1'!E278</f>
        <v>6.2847022832696456E-2</v>
      </c>
      <c r="CT18" s="69">
        <f t="shared" si="51"/>
        <v>-6.7044014822693107E-2</v>
      </c>
    </row>
    <row r="19" spans="1:98" x14ac:dyDescent="0.2">
      <c r="A19" s="10" t="str">
        <f>name!D15</f>
        <v>41 Administrative occupations</v>
      </c>
      <c r="B19" s="69">
        <v>8.8237090474026059E-2</v>
      </c>
      <c r="C19" s="69">
        <v>0.10909988945936203</v>
      </c>
      <c r="D19" s="69">
        <v>0.10857695535689002</v>
      </c>
      <c r="E19" s="69">
        <v>0.15945112039745835</v>
      </c>
      <c r="F19" s="69">
        <v>0.27640997724462296</v>
      </c>
      <c r="G19" s="11"/>
      <c r="H19" s="69">
        <f t="shared" si="26"/>
        <v>0.16783302188773294</v>
      </c>
      <c r="I19" s="69">
        <f>'RD T1'!E47</f>
        <v>0.10621716857648726</v>
      </c>
      <c r="J19" s="69">
        <f t="shared" si="27"/>
        <v>0.27405019046422019</v>
      </c>
      <c r="L19" t="str">
        <f t="shared" si="28"/>
        <v>41 Administrative occupations</v>
      </c>
      <c r="M19" s="69">
        <v>1.0098381886460752</v>
      </c>
      <c r="N19" s="69">
        <v>1.2159193550686367</v>
      </c>
      <c r="O19" s="69">
        <v>1.2996416610056092</v>
      </c>
      <c r="P19" s="69">
        <v>1.8409221254504522</v>
      </c>
      <c r="Q19" s="69">
        <v>3.0100891149081619</v>
      </c>
      <c r="R19" s="11"/>
      <c r="S19" s="69">
        <f t="shared" si="29"/>
        <v>1.7104474539025527</v>
      </c>
      <c r="T19" s="69">
        <f>'RD T1'!E76</f>
        <v>1.1931526127050995</v>
      </c>
      <c r="U19" s="69">
        <f t="shared" si="30"/>
        <v>2.9036000666076522</v>
      </c>
      <c r="W19" t="str">
        <f t="shared" si="31"/>
        <v>41 Administrative occupations</v>
      </c>
      <c r="X19" s="69">
        <v>3.599431426296313</v>
      </c>
      <c r="Y19" s="69">
        <v>3.4511599390858545</v>
      </c>
      <c r="Z19" s="69">
        <v>3.870379182756063</v>
      </c>
      <c r="AA19" s="69">
        <v>4.8047179451956836</v>
      </c>
      <c r="AB19" s="69">
        <v>5.9040566536889916</v>
      </c>
      <c r="AC19" s="69"/>
      <c r="AD19" s="69">
        <f t="shared" si="32"/>
        <v>2.0336774709329286</v>
      </c>
      <c r="AE19" s="69">
        <f>'RD T1'!E105</f>
        <v>2.9512365610760742</v>
      </c>
      <c r="AF19" s="69">
        <f t="shared" si="33"/>
        <v>4.9849140320090033</v>
      </c>
      <c r="AH19" t="str">
        <f t="shared" si="34"/>
        <v>41 Administrative occupations</v>
      </c>
      <c r="AI19" s="69">
        <v>1.45207938601404</v>
      </c>
      <c r="AJ19" s="69">
        <v>1.3908276057020899</v>
      </c>
      <c r="AK19" s="69">
        <v>1.5329714473395877</v>
      </c>
      <c r="AL19" s="69">
        <v>1.8019894874356863</v>
      </c>
      <c r="AM19" s="69">
        <v>2.1413559484493216</v>
      </c>
      <c r="AN19" s="69"/>
      <c r="AO19" s="69">
        <f t="shared" si="35"/>
        <v>0.60838450110973397</v>
      </c>
      <c r="AP19" s="69">
        <f>'RD T1'!E134</f>
        <v>1.1454912539499238</v>
      </c>
      <c r="AQ19" s="69">
        <f t="shared" si="36"/>
        <v>1.7538757550596578</v>
      </c>
      <c r="AS19" t="str">
        <f t="shared" si="37"/>
        <v>41 Administrative occupations</v>
      </c>
      <c r="AT19" s="69">
        <v>1.3525173928149024</v>
      </c>
      <c r="AU19" s="69">
        <v>1.2871740814424661</v>
      </c>
      <c r="AV19" s="69">
        <v>1.420295485399466</v>
      </c>
      <c r="AW19" s="69">
        <v>1.6084145555125811</v>
      </c>
      <c r="AX19" s="69">
        <v>1.8668653639259376</v>
      </c>
      <c r="AY19" s="69"/>
      <c r="AZ19" s="69">
        <f t="shared" si="38"/>
        <v>0.44656987852647156</v>
      </c>
      <c r="BA19" s="69">
        <f>'RD T1'!E163</f>
        <v>0.94794048016542076</v>
      </c>
      <c r="BB19" s="69">
        <f t="shared" si="39"/>
        <v>1.3945103586918923</v>
      </c>
      <c r="BD19" t="str">
        <f t="shared" si="40"/>
        <v>41 Administrative occupations</v>
      </c>
      <c r="BE19" s="69">
        <v>4.3850329733678786</v>
      </c>
      <c r="BF19" s="69">
        <v>4.4964775033103246</v>
      </c>
      <c r="BG19" s="69">
        <v>4.5815529355165374</v>
      </c>
      <c r="BH19" s="69">
        <v>4.7351729376767517</v>
      </c>
      <c r="BI19" s="69">
        <v>4.4396530577792603</v>
      </c>
      <c r="BJ19" s="69"/>
      <c r="BK19" s="69">
        <f t="shared" si="41"/>
        <v>-0.14189987773727708</v>
      </c>
      <c r="BL19" s="69">
        <f>'RD T1'!E192</f>
        <v>2.1091566741282479</v>
      </c>
      <c r="BM19" s="69">
        <f t="shared" si="42"/>
        <v>1.9672567963909708</v>
      </c>
      <c r="BO19" t="str">
        <f t="shared" si="43"/>
        <v>41 Administrative occupations</v>
      </c>
      <c r="BP19" s="69">
        <v>5.1298278316686892</v>
      </c>
      <c r="BQ19" s="69">
        <v>4.6626271439624061</v>
      </c>
      <c r="BR19" s="69">
        <v>4.4758073481551159</v>
      </c>
      <c r="BS19" s="69">
        <v>3.8840384453767358</v>
      </c>
      <c r="BT19" s="69">
        <v>2.4693569913010669</v>
      </c>
      <c r="BU19" s="69"/>
      <c r="BV19" s="69">
        <f t="shared" si="44"/>
        <v>-2.006450356854049</v>
      </c>
      <c r="BW19" s="69">
        <f>'RD T1'!E221</f>
        <v>1.5313230690682531</v>
      </c>
      <c r="BX19" s="69">
        <f t="shared" si="45"/>
        <v>-0.47512728778579594</v>
      </c>
      <c r="BZ19" t="str">
        <f t="shared" si="46"/>
        <v>41 Administrative occupations</v>
      </c>
      <c r="CA19" s="69">
        <v>2.3511623617659336</v>
      </c>
      <c r="CB19" s="69">
        <v>2.4315974009645656</v>
      </c>
      <c r="CC19" s="69">
        <v>2.48617672026836</v>
      </c>
      <c r="CD19" s="69">
        <v>1.8580101716986501</v>
      </c>
      <c r="CE19" s="69">
        <v>0.75561049841337602</v>
      </c>
      <c r="CF19" s="69"/>
      <c r="CG19" s="69">
        <f t="shared" si="47"/>
        <v>-1.730566221854984</v>
      </c>
      <c r="CH19" s="69">
        <f>'RD T1'!E250</f>
        <v>0.51701187947846461</v>
      </c>
      <c r="CI19" s="69">
        <f t="shared" si="48"/>
        <v>-1.2135543423765194</v>
      </c>
      <c r="CK19" t="str">
        <f t="shared" si="49"/>
        <v>41 Administrative occupations</v>
      </c>
      <c r="CL19" s="69">
        <v>0.47337802206175461</v>
      </c>
      <c r="CM19" s="69">
        <v>0.38280504224326267</v>
      </c>
      <c r="CN19" s="69">
        <v>0.43568339266655681</v>
      </c>
      <c r="CO19" s="69">
        <v>0.27605361312110432</v>
      </c>
      <c r="CP19" s="69">
        <v>0.12240038626176687</v>
      </c>
      <c r="CQ19" s="69"/>
      <c r="CR19" s="69">
        <f t="shared" si="50"/>
        <v>-0.31328300640478995</v>
      </c>
      <c r="CS19" s="69">
        <f>'RD T1'!E279</f>
        <v>7.5625265501613317E-2</v>
      </c>
      <c r="CT19" s="69">
        <f t="shared" si="51"/>
        <v>-0.23765774090317665</v>
      </c>
    </row>
    <row r="20" spans="1:98" x14ac:dyDescent="0.2">
      <c r="A20" s="10" t="str">
        <f>name!D16</f>
        <v>42 Secretarial and related occupations</v>
      </c>
      <c r="B20" s="69">
        <v>1.3698062766412332E-2</v>
      </c>
      <c r="C20" s="69">
        <v>1.9156457568297158E-2</v>
      </c>
      <c r="D20" s="69">
        <v>1.6661348704297758E-2</v>
      </c>
      <c r="E20" s="69">
        <v>2.8269495100890881E-2</v>
      </c>
      <c r="F20" s="69">
        <v>6.2149040985552476E-2</v>
      </c>
      <c r="G20" s="11"/>
      <c r="H20" s="69">
        <f t="shared" si="26"/>
        <v>4.5487692281254717E-2</v>
      </c>
      <c r="I20" s="69">
        <f>'RD T1'!E48</f>
        <v>2.5355313136523075E-2</v>
      </c>
      <c r="J20" s="69">
        <f t="shared" si="27"/>
        <v>7.0843005417777799E-2</v>
      </c>
      <c r="L20" t="str">
        <f t="shared" si="28"/>
        <v>42 Secretarial and related occupations</v>
      </c>
      <c r="M20" s="69">
        <v>0.22828023086959318</v>
      </c>
      <c r="N20" s="69">
        <v>0.24932074494757397</v>
      </c>
      <c r="O20" s="69">
        <v>0.26463696213626364</v>
      </c>
      <c r="P20" s="69">
        <v>0.41047771552348611</v>
      </c>
      <c r="Q20" s="69">
        <v>0.63944448777788199</v>
      </c>
      <c r="R20" s="11"/>
      <c r="S20" s="69">
        <f t="shared" si="29"/>
        <v>0.37480752564161834</v>
      </c>
      <c r="T20" s="69">
        <f>'RD T1'!E77</f>
        <v>0.28195745455166626</v>
      </c>
      <c r="U20" s="69">
        <f t="shared" si="30"/>
        <v>0.65676498019328466</v>
      </c>
      <c r="W20" t="str">
        <f t="shared" si="31"/>
        <v>42 Secretarial and related occupations</v>
      </c>
      <c r="X20" s="69">
        <v>0.75652067402011802</v>
      </c>
      <c r="Y20" s="69">
        <v>0.6870307307798873</v>
      </c>
      <c r="Z20" s="69">
        <v>0.73118000002441341</v>
      </c>
      <c r="AA20" s="69">
        <v>1.0163058191515586</v>
      </c>
      <c r="AB20" s="69">
        <v>1.7655482211586386</v>
      </c>
      <c r="AC20" s="69"/>
      <c r="AD20" s="69">
        <f t="shared" si="32"/>
        <v>1.0343682211342253</v>
      </c>
      <c r="AE20" s="69">
        <f>'RD T1'!E106</f>
        <v>0.75268724753730731</v>
      </c>
      <c r="AF20" s="69">
        <f t="shared" si="33"/>
        <v>1.7870554686715328</v>
      </c>
      <c r="AH20" t="str">
        <f t="shared" si="34"/>
        <v>42 Secretarial and related occupations</v>
      </c>
      <c r="AI20" s="69">
        <v>0.34368109486168291</v>
      </c>
      <c r="AJ20" s="69">
        <v>0.28098838025264605</v>
      </c>
      <c r="AK20" s="69">
        <v>0.32595420724269686</v>
      </c>
      <c r="AL20" s="69">
        <v>0.38086370741347353</v>
      </c>
      <c r="AM20" s="69">
        <v>0.40253630506486771</v>
      </c>
      <c r="AN20" s="69"/>
      <c r="AO20" s="69">
        <f t="shared" si="35"/>
        <v>7.6582097822170847E-2</v>
      </c>
      <c r="AP20" s="69">
        <f>'RD T1'!E135</f>
        <v>0.25331083407715282</v>
      </c>
      <c r="AQ20" s="69">
        <f t="shared" si="36"/>
        <v>0.32989293189932367</v>
      </c>
      <c r="AS20" t="str">
        <f t="shared" si="37"/>
        <v>42 Secretarial and related occupations</v>
      </c>
      <c r="AT20" s="69">
        <v>0.27710816911342684</v>
      </c>
      <c r="AU20" s="69">
        <v>0.22156972802658123</v>
      </c>
      <c r="AV20" s="69">
        <v>0.27018094202736942</v>
      </c>
      <c r="AW20" s="69">
        <v>0.30083485048576458</v>
      </c>
      <c r="AX20" s="69">
        <v>0.50640212719766842</v>
      </c>
      <c r="AY20" s="69"/>
      <c r="AZ20" s="69">
        <f t="shared" si="38"/>
        <v>0.236221185170299</v>
      </c>
      <c r="BA20" s="69">
        <f>'RD T1'!E164</f>
        <v>0.18771149824085803</v>
      </c>
      <c r="BB20" s="69">
        <f t="shared" si="39"/>
        <v>0.42393268341115703</v>
      </c>
      <c r="BD20" t="str">
        <f t="shared" si="40"/>
        <v>42 Secretarial and related occupations</v>
      </c>
      <c r="BE20" s="69">
        <v>1.1107239604269867</v>
      </c>
      <c r="BF20" s="69">
        <v>1.066169205693944</v>
      </c>
      <c r="BG20" s="69">
        <v>0.9804217016778014</v>
      </c>
      <c r="BH20" s="69">
        <v>0.96900215098459253</v>
      </c>
      <c r="BI20" s="69">
        <v>0.31975849029217623</v>
      </c>
      <c r="BJ20" s="69"/>
      <c r="BK20" s="69">
        <f t="shared" si="41"/>
        <v>-0.66066321138562523</v>
      </c>
      <c r="BL20" s="69">
        <f>'RD T1'!E193</f>
        <v>0.31953734980305198</v>
      </c>
      <c r="BM20" s="69">
        <f t="shared" si="42"/>
        <v>-0.34112586158257324</v>
      </c>
      <c r="BO20" t="str">
        <f t="shared" si="43"/>
        <v>42 Secretarial and related occupations</v>
      </c>
      <c r="BP20" s="69">
        <v>1.565817581852565</v>
      </c>
      <c r="BQ20" s="69">
        <v>1.3149775700427351</v>
      </c>
      <c r="BR20" s="69">
        <v>1.1065088005015384</v>
      </c>
      <c r="BS20" s="69">
        <v>0.77186738284581735</v>
      </c>
      <c r="BT20" s="69">
        <v>0.18719465345820344</v>
      </c>
      <c r="BU20" s="69"/>
      <c r="BV20" s="69">
        <f t="shared" si="44"/>
        <v>-0.91931414704333503</v>
      </c>
      <c r="BW20" s="69">
        <f>'RD T1'!E222</f>
        <v>0.28234060719357057</v>
      </c>
      <c r="BX20" s="69">
        <f t="shared" si="45"/>
        <v>-0.63697353984976446</v>
      </c>
      <c r="BZ20" t="str">
        <f t="shared" si="46"/>
        <v>42 Secretarial and related occupations</v>
      </c>
      <c r="CA20" s="69">
        <v>1.0030888076639788</v>
      </c>
      <c r="CB20" s="69">
        <v>1.0658353617846035</v>
      </c>
      <c r="CC20" s="69">
        <v>1.012897942189074</v>
      </c>
      <c r="CD20" s="69">
        <v>0.62689100972995637</v>
      </c>
      <c r="CE20" s="69">
        <v>0.19729238851295094</v>
      </c>
      <c r="CF20" s="69"/>
      <c r="CG20" s="69">
        <f t="shared" si="47"/>
        <v>-0.81560555367612309</v>
      </c>
      <c r="CH20" s="69">
        <f>'RD T1'!E251</f>
        <v>0.19975691933296227</v>
      </c>
      <c r="CI20" s="69">
        <f t="shared" si="48"/>
        <v>-0.61584863434316084</v>
      </c>
      <c r="CK20" t="str">
        <f t="shared" si="49"/>
        <v>42 Secretarial and related occupations</v>
      </c>
      <c r="CL20" s="69">
        <v>0.18240512742075593</v>
      </c>
      <c r="CM20" s="69">
        <v>0.15143840565095884</v>
      </c>
      <c r="CN20" s="69">
        <v>0.16346008455225766</v>
      </c>
      <c r="CO20" s="69">
        <v>0.13637878587438526</v>
      </c>
      <c r="CP20" s="69">
        <v>3.5592060059909371E-2</v>
      </c>
      <c r="CQ20" s="69"/>
      <c r="CR20" s="69">
        <f t="shared" si="50"/>
        <v>-0.1278680244923483</v>
      </c>
      <c r="CS20" s="69">
        <f>'RD T1'!E280</f>
        <v>4.1545999177687046E-2</v>
      </c>
      <c r="CT20" s="69">
        <f t="shared" si="51"/>
        <v>-8.6322025314661252E-2</v>
      </c>
    </row>
    <row r="21" spans="1:98" x14ac:dyDescent="0.2">
      <c r="A21" s="10" t="str">
        <f>name!D17</f>
        <v>51 Skilled agricultural and related trades</v>
      </c>
      <c r="B21" s="69">
        <v>1.0948191113074409E-2</v>
      </c>
      <c r="C21" s="69">
        <v>2.0063438280818444E-2</v>
      </c>
      <c r="D21" s="69">
        <v>1.6871561017207704E-2</v>
      </c>
      <c r="E21" s="69">
        <v>2.1726545767812799E-2</v>
      </c>
      <c r="F21" s="69">
        <v>3.6867601917783967E-2</v>
      </c>
      <c r="G21" s="11"/>
      <c r="H21" s="69">
        <f t="shared" si="26"/>
        <v>1.9996040900576263E-2</v>
      </c>
      <c r="I21" s="69">
        <f>'RD T1'!E49</f>
        <v>1.9895232368321521E-2</v>
      </c>
      <c r="J21" s="69">
        <f t="shared" si="27"/>
        <v>3.9891273268897784E-2</v>
      </c>
      <c r="L21" t="str">
        <f t="shared" si="28"/>
        <v>51 Skilled agricultural and related trades</v>
      </c>
      <c r="M21" s="69">
        <v>7.1734950265960135E-2</v>
      </c>
      <c r="N21" s="69">
        <v>7.3341805095192655E-2</v>
      </c>
      <c r="O21" s="69">
        <v>8.2236271025566909E-2</v>
      </c>
      <c r="P21" s="69">
        <v>0.10531075293320179</v>
      </c>
      <c r="Q21" s="69">
        <v>0.16825841093546337</v>
      </c>
      <c r="R21" s="11"/>
      <c r="S21" s="69">
        <f t="shared" si="29"/>
        <v>8.6022139909896461E-2</v>
      </c>
      <c r="T21" s="69">
        <f>'RD T1'!E78</f>
        <v>6.1899453669484947E-2</v>
      </c>
      <c r="U21" s="69">
        <f t="shared" si="30"/>
        <v>0.14792159357938139</v>
      </c>
      <c r="W21" t="str">
        <f t="shared" si="31"/>
        <v>51 Skilled agricultural and related trades</v>
      </c>
      <c r="X21" s="69">
        <v>0.60711159453779395</v>
      </c>
      <c r="Y21" s="69">
        <v>0.55826929003045878</v>
      </c>
      <c r="Z21" s="69">
        <v>0.67358370564072179</v>
      </c>
      <c r="AA21" s="69">
        <v>0.80139904271485263</v>
      </c>
      <c r="AB21" s="69">
        <v>1.1253751506134357</v>
      </c>
      <c r="AC21" s="69"/>
      <c r="AD21" s="69">
        <f t="shared" si="32"/>
        <v>0.45179144497271395</v>
      </c>
      <c r="AE21" s="69">
        <f>'RD T1'!E107</f>
        <v>0.59889044269359615</v>
      </c>
      <c r="AF21" s="69">
        <f t="shared" si="33"/>
        <v>1.0506818876663102</v>
      </c>
      <c r="AH21" t="str">
        <f t="shared" si="34"/>
        <v>51 Skilled agricultural and related trades</v>
      </c>
      <c r="AI21" s="69">
        <v>0.27301836851618327</v>
      </c>
      <c r="AJ21" s="69">
        <v>0.28081267303780749</v>
      </c>
      <c r="AK21" s="69">
        <v>0.2882029110981259</v>
      </c>
      <c r="AL21" s="69">
        <v>0.33583452632805405</v>
      </c>
      <c r="AM21" s="69">
        <v>0.44661134112743484</v>
      </c>
      <c r="AN21" s="69"/>
      <c r="AO21" s="69">
        <f t="shared" si="35"/>
        <v>0.15840843002930893</v>
      </c>
      <c r="AP21" s="69">
        <f>'RD T1'!E136</f>
        <v>0.258260906280528</v>
      </c>
      <c r="AQ21" s="69">
        <f t="shared" si="36"/>
        <v>0.41666933630983694</v>
      </c>
      <c r="AS21" t="str">
        <f t="shared" si="37"/>
        <v>51 Skilled agricultural and related trades</v>
      </c>
      <c r="AT21" s="69">
        <v>0.46273770723390201</v>
      </c>
      <c r="AU21" s="69">
        <v>0.44304962584455637</v>
      </c>
      <c r="AV21" s="69">
        <v>0.4636255367325261</v>
      </c>
      <c r="AW21" s="69">
        <v>0.52576385947815929</v>
      </c>
      <c r="AX21" s="69">
        <v>0.68272986777837241</v>
      </c>
      <c r="AY21" s="69"/>
      <c r="AZ21" s="69">
        <f t="shared" si="38"/>
        <v>0.21910433104584631</v>
      </c>
      <c r="BA21" s="69">
        <f>'RD T1'!E165</f>
        <v>0.3602444507677256</v>
      </c>
      <c r="BB21" s="69">
        <f t="shared" si="39"/>
        <v>0.57934878181357186</v>
      </c>
      <c r="BD21" t="str">
        <f t="shared" si="40"/>
        <v>51 Skilled agricultural and related trades</v>
      </c>
      <c r="BE21" s="69">
        <v>0.93650695300194919</v>
      </c>
      <c r="BF21" s="69">
        <v>0.85195511726085316</v>
      </c>
      <c r="BG21" s="69">
        <v>0.8647027013098203</v>
      </c>
      <c r="BH21" s="69">
        <v>0.81144778769993742</v>
      </c>
      <c r="BI21" s="69">
        <v>0.8624602812091583</v>
      </c>
      <c r="BJ21" s="69"/>
      <c r="BK21" s="69">
        <f t="shared" si="41"/>
        <v>-2.2424201006620015E-3</v>
      </c>
      <c r="BL21" s="69">
        <f>'RD T1'!E194</f>
        <v>0.38808491485241614</v>
      </c>
      <c r="BM21" s="69">
        <f t="shared" si="42"/>
        <v>0.38584249475175414</v>
      </c>
      <c r="BO21" t="str">
        <f t="shared" si="43"/>
        <v>51 Skilled agricultural and related trades</v>
      </c>
      <c r="BP21" s="69">
        <v>1.2581705640241747</v>
      </c>
      <c r="BQ21" s="69">
        <v>1.0324603163303383</v>
      </c>
      <c r="BR21" s="69">
        <v>1.0846519528434646</v>
      </c>
      <c r="BS21" s="69">
        <v>0.97333093639474955</v>
      </c>
      <c r="BT21" s="69">
        <v>0.94117103377477107</v>
      </c>
      <c r="BU21" s="69"/>
      <c r="BV21" s="69">
        <f t="shared" si="44"/>
        <v>-0.14348091906869354</v>
      </c>
      <c r="BW21" s="69">
        <f>'RD T1'!E223</f>
        <v>0.52125139324829428</v>
      </c>
      <c r="BX21" s="69">
        <f t="shared" si="45"/>
        <v>0.37777047417960075</v>
      </c>
      <c r="BZ21" t="str">
        <f t="shared" si="46"/>
        <v>51 Skilled agricultural and related trades</v>
      </c>
      <c r="CA21" s="69">
        <v>1.0069313658482852</v>
      </c>
      <c r="CB21" s="69">
        <v>1.0701089073798637</v>
      </c>
      <c r="CC21" s="69">
        <v>0.98893829818647172</v>
      </c>
      <c r="CD21" s="69">
        <v>0.88740564767912711</v>
      </c>
      <c r="CE21" s="69">
        <v>0.89514060912340121</v>
      </c>
      <c r="CF21" s="69"/>
      <c r="CG21" s="69">
        <f t="shared" si="47"/>
        <v>-9.3797689063070511E-2</v>
      </c>
      <c r="CH21" s="69">
        <f>'RD T1'!E252</f>
        <v>0.36378282094008146</v>
      </c>
      <c r="CI21" s="69">
        <f t="shared" si="48"/>
        <v>0.26998513187701095</v>
      </c>
      <c r="CK21" t="str">
        <f t="shared" si="49"/>
        <v>51 Skilled agricultural and related trades</v>
      </c>
      <c r="CL21" s="69">
        <v>0.47346254989419384</v>
      </c>
      <c r="CM21" s="69">
        <v>0.47174136757649571</v>
      </c>
      <c r="CN21" s="69">
        <v>0.75757158658163493</v>
      </c>
      <c r="CO21" s="69">
        <v>0.55349961225122601</v>
      </c>
      <c r="CP21" s="69">
        <v>0.1900009366363142</v>
      </c>
      <c r="CQ21" s="69"/>
      <c r="CR21" s="69">
        <f t="shared" si="50"/>
        <v>-0.56757064994532069</v>
      </c>
      <c r="CS21" s="69">
        <f>'RD T1'!E281</f>
        <v>0.16000049453573956</v>
      </c>
      <c r="CT21" s="69">
        <f t="shared" si="51"/>
        <v>-0.40757015540958114</v>
      </c>
    </row>
    <row r="22" spans="1:98" x14ac:dyDescent="0.2">
      <c r="A22" s="10" t="str">
        <f>name!D18</f>
        <v>52 Skilled metal, electrical and electronic trades</v>
      </c>
      <c r="B22" s="69">
        <v>7.6919271736027956E-3</v>
      </c>
      <c r="C22" s="69">
        <v>1.0336254225687274E-2</v>
      </c>
      <c r="D22" s="69">
        <v>1.0129351214281065E-2</v>
      </c>
      <c r="E22" s="69">
        <v>1.5020116739522877E-2</v>
      </c>
      <c r="F22" s="69">
        <v>2.3576207316971382E-2</v>
      </c>
      <c r="G22" s="11"/>
      <c r="H22" s="69">
        <f t="shared" si="26"/>
        <v>1.3446856102690316E-2</v>
      </c>
      <c r="I22" s="69">
        <f>'RD T1'!E50</f>
        <v>6.9255058288752325E-3</v>
      </c>
      <c r="J22" s="69">
        <f t="shared" si="27"/>
        <v>2.0372361931565549E-2</v>
      </c>
      <c r="L22" t="str">
        <f t="shared" si="28"/>
        <v>52 Skilled metal, electrical and electronic trades</v>
      </c>
      <c r="M22" s="69">
        <v>0.16016153031397615</v>
      </c>
      <c r="N22" s="69">
        <v>0.19833279234211987</v>
      </c>
      <c r="O22" s="69">
        <v>0.15712836218914344</v>
      </c>
      <c r="P22" s="69">
        <v>0.27029677817025821</v>
      </c>
      <c r="Q22" s="69">
        <v>0.50373261859555341</v>
      </c>
      <c r="R22" s="11"/>
      <c r="S22" s="69">
        <f t="shared" si="29"/>
        <v>0.34660425640640996</v>
      </c>
      <c r="T22" s="69">
        <f>'RD T1'!E79</f>
        <v>0.16092640439027042</v>
      </c>
      <c r="U22" s="69">
        <f t="shared" si="30"/>
        <v>0.50753066079668041</v>
      </c>
      <c r="W22" t="str">
        <f t="shared" si="31"/>
        <v>52 Skilled metal, electrical and electronic trades</v>
      </c>
      <c r="X22" s="69">
        <v>0.50211739847911219</v>
      </c>
      <c r="Y22" s="69">
        <v>0.50359234907197914</v>
      </c>
      <c r="Z22" s="69">
        <v>0.42197379324784773</v>
      </c>
      <c r="AA22" s="69">
        <v>0.54946524110903561</v>
      </c>
      <c r="AB22" s="69">
        <v>0.71088992159439335</v>
      </c>
      <c r="AC22" s="69"/>
      <c r="AD22" s="69">
        <f t="shared" si="32"/>
        <v>0.28891612834654562</v>
      </c>
      <c r="AE22" s="69">
        <f>'RD T1'!E108</f>
        <v>0.30339232712001618</v>
      </c>
      <c r="AF22" s="69">
        <f t="shared" si="33"/>
        <v>0.59230845546656186</v>
      </c>
      <c r="AH22" t="str">
        <f t="shared" si="34"/>
        <v>52 Skilled metal, electrical and electronic trades</v>
      </c>
      <c r="AI22" s="69">
        <v>0.20433091230934261</v>
      </c>
      <c r="AJ22" s="69">
        <v>0.19528882274036</v>
      </c>
      <c r="AK22" s="69">
        <v>0.17523341097382031</v>
      </c>
      <c r="AL22" s="69">
        <v>0.21980965903910243</v>
      </c>
      <c r="AM22" s="69">
        <v>0.27897744107645611</v>
      </c>
      <c r="AN22" s="69"/>
      <c r="AO22" s="69">
        <f t="shared" si="35"/>
        <v>0.1037440301026358</v>
      </c>
      <c r="AP22" s="69">
        <f>'RD T1'!E137</f>
        <v>0.10959109318744507</v>
      </c>
      <c r="AQ22" s="69">
        <f t="shared" si="36"/>
        <v>0.21333512329008086</v>
      </c>
      <c r="AS22" t="str">
        <f t="shared" si="37"/>
        <v>52 Skilled metal, electrical and electronic trades</v>
      </c>
      <c r="AT22" s="69">
        <v>0.76149990637229215</v>
      </c>
      <c r="AU22" s="69">
        <v>0.72223138613486149</v>
      </c>
      <c r="AV22" s="69">
        <v>0.64308128646858465</v>
      </c>
      <c r="AW22" s="69">
        <v>0.75428090402543202</v>
      </c>
      <c r="AX22" s="69">
        <v>0.91859157255750612</v>
      </c>
      <c r="AY22" s="69"/>
      <c r="AZ22" s="69">
        <f t="shared" si="38"/>
        <v>0.27551028608892147</v>
      </c>
      <c r="BA22" s="69">
        <f>'RD T1'!E166</f>
        <v>0.37433032726803506</v>
      </c>
      <c r="BB22" s="69">
        <f t="shared" si="39"/>
        <v>0.64984061335695653</v>
      </c>
      <c r="BD22" t="str">
        <f t="shared" si="40"/>
        <v>52 Skilled metal, electrical and electronic trades</v>
      </c>
      <c r="BE22" s="69">
        <v>4.8201100241263628</v>
      </c>
      <c r="BF22" s="69">
        <v>4.6304949636364343</v>
      </c>
      <c r="BG22" s="69">
        <v>4.0814775169268822</v>
      </c>
      <c r="BH22" s="69">
        <v>4.0979282195657127</v>
      </c>
      <c r="BI22" s="69">
        <v>4.1113853407389671</v>
      </c>
      <c r="BJ22" s="69"/>
      <c r="BK22" s="69">
        <f t="shared" si="41"/>
        <v>2.9907823812084899E-2</v>
      </c>
      <c r="BL22" s="69">
        <f>'RD T1'!E195</f>
        <v>1.3844213934984708</v>
      </c>
      <c r="BM22" s="69">
        <f t="shared" si="42"/>
        <v>1.4143292173105557</v>
      </c>
      <c r="BO22" t="str">
        <f t="shared" si="43"/>
        <v>52 Skilled metal, electrical and electronic trades</v>
      </c>
      <c r="BP22" s="69">
        <v>2.6235536436128766</v>
      </c>
      <c r="BQ22" s="69">
        <v>2.2239563583346307</v>
      </c>
      <c r="BR22" s="69">
        <v>2.1632460281762569</v>
      </c>
      <c r="BS22" s="69">
        <v>1.887772004350569</v>
      </c>
      <c r="BT22" s="69">
        <v>1.4519632379069145</v>
      </c>
      <c r="BU22" s="69"/>
      <c r="BV22" s="69">
        <f t="shared" si="44"/>
        <v>-0.71128279026934238</v>
      </c>
      <c r="BW22" s="69">
        <f>'RD T1'!E224</f>
        <v>0.69949951344353589</v>
      </c>
      <c r="BX22" s="69">
        <f t="shared" si="45"/>
        <v>-1.1783276825806488E-2</v>
      </c>
      <c r="BZ22" t="str">
        <f t="shared" si="46"/>
        <v>52 Skilled metal, electrical and electronic trades</v>
      </c>
      <c r="CA22" s="69">
        <v>1.2103037128811245</v>
      </c>
      <c r="CB22" s="69">
        <v>1.3470869301495652</v>
      </c>
      <c r="CC22" s="69">
        <v>1.0579166799210733</v>
      </c>
      <c r="CD22" s="69">
        <v>0.94547171492338744</v>
      </c>
      <c r="CE22" s="69">
        <v>0.51976261513964384</v>
      </c>
      <c r="CF22" s="69"/>
      <c r="CG22" s="69">
        <f t="shared" si="47"/>
        <v>-0.53815406478142946</v>
      </c>
      <c r="CH22" s="69">
        <f>'RD T1'!E253</f>
        <v>0.27501196206679185</v>
      </c>
      <c r="CI22" s="69">
        <f t="shared" si="48"/>
        <v>-0.26314210271463762</v>
      </c>
      <c r="CK22" t="str">
        <f t="shared" si="49"/>
        <v>52 Skilled metal, electrical and electronic trades</v>
      </c>
      <c r="CL22" s="69">
        <v>0.28770098664218896</v>
      </c>
      <c r="CM22" s="69">
        <v>0.30755633831323026</v>
      </c>
      <c r="CN22" s="69">
        <v>0.3784150380960371</v>
      </c>
      <c r="CO22" s="69">
        <v>0.26632137617423662</v>
      </c>
      <c r="CP22" s="69">
        <v>0.12721865403009469</v>
      </c>
      <c r="CQ22" s="69"/>
      <c r="CR22" s="69">
        <f t="shared" si="50"/>
        <v>-0.25119638406594241</v>
      </c>
      <c r="CS22" s="69">
        <f>'RD T1'!E282</f>
        <v>7.2024111415083761E-2</v>
      </c>
      <c r="CT22" s="69">
        <f t="shared" si="51"/>
        <v>-0.17917227265085867</v>
      </c>
    </row>
    <row r="23" spans="1:98" x14ac:dyDescent="0.2">
      <c r="A23" s="10" t="str">
        <f>name!D19</f>
        <v>53 Skilled construction and building trades</v>
      </c>
      <c r="B23" s="69">
        <v>5.0284340540507552E-3</v>
      </c>
      <c r="C23" s="69">
        <v>3.7046556556744217E-3</v>
      </c>
      <c r="D23" s="69">
        <v>2.5530792910241108E-3</v>
      </c>
      <c r="E23" s="69">
        <v>5.0697315257712339E-3</v>
      </c>
      <c r="F23" s="69">
        <v>6.3722392536759527E-3</v>
      </c>
      <c r="G23" s="11"/>
      <c r="H23" s="69">
        <f t="shared" si="26"/>
        <v>3.8191599626518418E-3</v>
      </c>
      <c r="I23" s="69">
        <f>'RD T1'!E51</f>
        <v>2.2238848530551749E-3</v>
      </c>
      <c r="J23" s="69">
        <f t="shared" si="27"/>
        <v>6.0430448157070167E-3</v>
      </c>
      <c r="L23" t="str">
        <f t="shared" si="28"/>
        <v>53 Skilled construction and building trades</v>
      </c>
      <c r="M23" s="69">
        <v>9.6356205035411077E-2</v>
      </c>
      <c r="N23" s="69">
        <v>0.1143065662374517</v>
      </c>
      <c r="O23" s="69">
        <v>8.4576255603513423E-2</v>
      </c>
      <c r="P23" s="69">
        <v>0.13777308745985459</v>
      </c>
      <c r="Q23" s="69">
        <v>0.19713815110922422</v>
      </c>
      <c r="R23" s="11"/>
      <c r="S23" s="69">
        <f t="shared" si="29"/>
        <v>0.1125618955057108</v>
      </c>
      <c r="T23" s="69">
        <f>'RD T1'!E80</f>
        <v>7.1382826346684636E-2</v>
      </c>
      <c r="U23" s="69">
        <f t="shared" si="30"/>
        <v>0.18394472185239544</v>
      </c>
      <c r="W23" t="str">
        <f t="shared" si="31"/>
        <v>53 Skilled construction and building trades</v>
      </c>
      <c r="X23" s="69">
        <v>0.40067438211130191</v>
      </c>
      <c r="Y23" s="69">
        <v>0.36080484580139055</v>
      </c>
      <c r="Z23" s="69">
        <v>0.29842267888078522</v>
      </c>
      <c r="AA23" s="69">
        <v>0.39124506688646482</v>
      </c>
      <c r="AB23" s="69">
        <v>0.45631856669349824</v>
      </c>
      <c r="AC23" s="69"/>
      <c r="AD23" s="69">
        <f t="shared" si="32"/>
        <v>0.15789588781271302</v>
      </c>
      <c r="AE23" s="69">
        <f>'RD T1'!E109</f>
        <v>0.21203280423823812</v>
      </c>
      <c r="AF23" s="69">
        <f t="shared" si="33"/>
        <v>0.36992869205095114</v>
      </c>
      <c r="AH23" t="str">
        <f t="shared" si="34"/>
        <v>53 Skilled construction and building trades</v>
      </c>
      <c r="AI23" s="69">
        <v>0.23744005494667708</v>
      </c>
      <c r="AJ23" s="69">
        <v>0.26300074171367083</v>
      </c>
      <c r="AK23" s="69">
        <v>0.20598797715035633</v>
      </c>
      <c r="AL23" s="69">
        <v>0.27968506251156822</v>
      </c>
      <c r="AM23" s="69">
        <v>0.3412453647130651</v>
      </c>
      <c r="AN23" s="69"/>
      <c r="AO23" s="69">
        <f t="shared" si="35"/>
        <v>0.13525738756270878</v>
      </c>
      <c r="AP23" s="69">
        <f>'RD T1'!E138</f>
        <v>0.16800684383224718</v>
      </c>
      <c r="AQ23" s="69">
        <f t="shared" si="36"/>
        <v>0.30326423139495595</v>
      </c>
      <c r="AS23" t="str">
        <f t="shared" si="37"/>
        <v>53 Skilled construction and building trades</v>
      </c>
      <c r="AT23" s="69">
        <v>0.39392712284299369</v>
      </c>
      <c r="AU23" s="69">
        <v>0.38434207536311704</v>
      </c>
      <c r="AV23" s="69">
        <v>0.31428236644476781</v>
      </c>
      <c r="AW23" s="69">
        <v>0.40401158937802167</v>
      </c>
      <c r="AX23" s="69">
        <v>0.45139867199877942</v>
      </c>
      <c r="AY23" s="69"/>
      <c r="AZ23" s="69">
        <f t="shared" si="38"/>
        <v>0.13711630555401161</v>
      </c>
      <c r="BA23" s="69">
        <f>'RD T1'!E167</f>
        <v>0.23258894995535431</v>
      </c>
      <c r="BB23" s="69">
        <f t="shared" si="39"/>
        <v>0.36970525550936595</v>
      </c>
      <c r="BD23" t="str">
        <f t="shared" si="40"/>
        <v>53 Skilled construction and building trades</v>
      </c>
      <c r="BE23" s="69">
        <v>4.6465598150762206</v>
      </c>
      <c r="BF23" s="69">
        <v>4.4443681372825212</v>
      </c>
      <c r="BG23" s="69">
        <v>3.4407880286284018</v>
      </c>
      <c r="BH23" s="69">
        <v>3.590046814042954</v>
      </c>
      <c r="BI23" s="69">
        <v>3.4000593189496078</v>
      </c>
      <c r="BJ23" s="69"/>
      <c r="BK23" s="69">
        <f t="shared" si="41"/>
        <v>-4.0728709678794051E-2</v>
      </c>
      <c r="BL23" s="69">
        <f>'RD T1'!E196</f>
        <v>1.3006197506628185</v>
      </c>
      <c r="BM23" s="69">
        <f t="shared" si="42"/>
        <v>1.2598910409840245</v>
      </c>
      <c r="BO23" t="str">
        <f t="shared" si="43"/>
        <v>53 Skilled construction and building trades</v>
      </c>
      <c r="BP23" s="69">
        <v>3.612970609073284</v>
      </c>
      <c r="BQ23" s="69">
        <v>3.4372912743075696</v>
      </c>
      <c r="BR23" s="69">
        <v>3.0061956595767012</v>
      </c>
      <c r="BS23" s="69">
        <v>3.0223888162442889</v>
      </c>
      <c r="BT23" s="69">
        <v>2.8347727495139798</v>
      </c>
      <c r="BU23" s="69"/>
      <c r="BV23" s="69">
        <f t="shared" si="44"/>
        <v>-0.17142291006272137</v>
      </c>
      <c r="BW23" s="69">
        <f>'RD T1'!E225</f>
        <v>1.4270723439229231</v>
      </c>
      <c r="BX23" s="69">
        <f t="shared" si="45"/>
        <v>1.2556494338602018</v>
      </c>
      <c r="BZ23" t="str">
        <f t="shared" si="46"/>
        <v>53 Skilled construction and building trades</v>
      </c>
      <c r="CA23" s="69">
        <v>1.716068529740683</v>
      </c>
      <c r="CB23" s="69">
        <v>2.0620069768896405</v>
      </c>
      <c r="CC23" s="69">
        <v>1.4716254544885439</v>
      </c>
      <c r="CD23" s="69">
        <v>1.5312405610543909</v>
      </c>
      <c r="CE23" s="69">
        <v>1.5828538011238733</v>
      </c>
      <c r="CF23" s="69"/>
      <c r="CG23" s="69">
        <f t="shared" si="47"/>
        <v>0.11122834663532943</v>
      </c>
      <c r="CH23" s="69">
        <f>'RD T1'!E254</f>
        <v>0.56655178474740242</v>
      </c>
      <c r="CI23" s="69">
        <f t="shared" si="48"/>
        <v>0.67778013138273185</v>
      </c>
      <c r="CK23" t="str">
        <f t="shared" si="49"/>
        <v>53 Skilled construction and building trades</v>
      </c>
      <c r="CL23" s="69">
        <v>0.56694702458407742</v>
      </c>
      <c r="CM23" s="69">
        <v>0.60608706093382336</v>
      </c>
      <c r="CN23" s="69">
        <v>0.69777521802733233</v>
      </c>
      <c r="CO23" s="69">
        <v>0.41777207313590925</v>
      </c>
      <c r="CP23" s="69">
        <v>0.12280368584512263</v>
      </c>
      <c r="CQ23" s="69"/>
      <c r="CR23" s="69">
        <f t="shared" si="50"/>
        <v>-0.57497153218220975</v>
      </c>
      <c r="CS23" s="69">
        <f>'RD T1'!E283</f>
        <v>0.10382572772602744</v>
      </c>
      <c r="CT23" s="69">
        <f t="shared" si="51"/>
        <v>-0.47114580445618232</v>
      </c>
    </row>
    <row r="24" spans="1:98" x14ac:dyDescent="0.2">
      <c r="A24" s="10" t="str">
        <f>name!D20</f>
        <v>54 Textiles, printing and other skilled trades</v>
      </c>
      <c r="B24" s="69">
        <v>1.7164694328181813E-2</v>
      </c>
      <c r="C24" s="69">
        <v>2.0627638797491379E-2</v>
      </c>
      <c r="D24" s="69">
        <v>1.845148359128913E-2</v>
      </c>
      <c r="E24" s="69">
        <v>3.0346724922484577E-2</v>
      </c>
      <c r="F24" s="69">
        <v>5.2447816181140895E-2</v>
      </c>
      <c r="G24" s="11"/>
      <c r="H24" s="69">
        <f t="shared" si="26"/>
        <v>3.3996332589851769E-2</v>
      </c>
      <c r="I24" s="69">
        <f>'RD T1'!E52</f>
        <v>1.829489415026642E-2</v>
      </c>
      <c r="J24" s="69">
        <f t="shared" si="27"/>
        <v>5.2291226740118185E-2</v>
      </c>
      <c r="L24" t="str">
        <f t="shared" si="28"/>
        <v>54 Textiles, printing and other skilled trades</v>
      </c>
      <c r="M24" s="69">
        <v>0.15867353564627751</v>
      </c>
      <c r="N24" s="69">
        <v>0.22283106047771981</v>
      </c>
      <c r="O24" s="69">
        <v>0.22017975413172053</v>
      </c>
      <c r="P24" s="69">
        <v>0.3328265736599787</v>
      </c>
      <c r="Q24" s="69">
        <v>0.59482508797417222</v>
      </c>
      <c r="R24" s="11"/>
      <c r="S24" s="69">
        <f t="shared" si="29"/>
        <v>0.37464533384245169</v>
      </c>
      <c r="T24" s="69">
        <f>'RD T1'!E81</f>
        <v>0.21900685986610771</v>
      </c>
      <c r="U24" s="69">
        <f t="shared" si="30"/>
        <v>0.59365219370855937</v>
      </c>
      <c r="W24" t="str">
        <f t="shared" si="31"/>
        <v>54 Textiles, printing and other skilled trades</v>
      </c>
      <c r="X24" s="69">
        <v>0.48572855089428807</v>
      </c>
      <c r="Y24" s="69">
        <v>0.4774920104251934</v>
      </c>
      <c r="Z24" s="69">
        <v>0.4740905438786252</v>
      </c>
      <c r="AA24" s="69">
        <v>0.65650760559631072</v>
      </c>
      <c r="AB24" s="69">
        <v>0.84393049707194268</v>
      </c>
      <c r="AC24" s="69"/>
      <c r="AD24" s="69">
        <f t="shared" si="32"/>
        <v>0.36983995319331747</v>
      </c>
      <c r="AE24" s="69">
        <f>'RD T1'!E110</f>
        <v>0.39652313572243469</v>
      </c>
      <c r="AF24" s="69">
        <f t="shared" si="33"/>
        <v>0.76636308891575222</v>
      </c>
      <c r="AH24" t="str">
        <f t="shared" si="34"/>
        <v>54 Textiles, printing and other skilled trades</v>
      </c>
      <c r="AI24" s="69">
        <v>0.24412285405530057</v>
      </c>
      <c r="AJ24" s="69">
        <v>0.21550904340160937</v>
      </c>
      <c r="AK24" s="69">
        <v>0.25931838138115526</v>
      </c>
      <c r="AL24" s="69">
        <v>0.32399300694837729</v>
      </c>
      <c r="AM24" s="69">
        <v>0.44904766892857623</v>
      </c>
      <c r="AN24" s="69"/>
      <c r="AO24" s="69">
        <f t="shared" si="35"/>
        <v>0.18972928754742097</v>
      </c>
      <c r="AP24" s="69">
        <f>'RD T1'!E139</f>
        <v>0.2227746873612626</v>
      </c>
      <c r="AQ24" s="69">
        <f t="shared" si="36"/>
        <v>0.41250397490868357</v>
      </c>
      <c r="AS24" t="str">
        <f t="shared" si="37"/>
        <v>54 Textiles, printing and other skilled trades</v>
      </c>
      <c r="AT24" s="69">
        <v>0.24217280786955167</v>
      </c>
      <c r="AU24" s="69">
        <v>0.22461543603743614</v>
      </c>
      <c r="AV24" s="69">
        <v>0.24159551037172097</v>
      </c>
      <c r="AW24" s="69">
        <v>0.29913188854728101</v>
      </c>
      <c r="AX24" s="69">
        <v>0.30403881400749883</v>
      </c>
      <c r="AY24" s="69"/>
      <c r="AZ24" s="69">
        <f t="shared" si="38"/>
        <v>6.2443303635777853E-2</v>
      </c>
      <c r="BA24" s="69">
        <f>'RD T1'!E168</f>
        <v>0.1782943025769734</v>
      </c>
      <c r="BB24" s="69">
        <f t="shared" si="39"/>
        <v>0.24073760621275125</v>
      </c>
      <c r="BD24" t="str">
        <f t="shared" si="40"/>
        <v>54 Textiles, printing and other skilled trades</v>
      </c>
      <c r="BE24" s="69">
        <v>1.6639075029842514</v>
      </c>
      <c r="BF24" s="69">
        <v>1.6266526368877974</v>
      </c>
      <c r="BG24" s="69">
        <v>1.3954767944218558</v>
      </c>
      <c r="BH24" s="69">
        <v>1.6406300904813031</v>
      </c>
      <c r="BI24" s="69">
        <v>1.7227850508587246</v>
      </c>
      <c r="BJ24" s="69"/>
      <c r="BK24" s="69">
        <f t="shared" si="41"/>
        <v>0.32730825643686878</v>
      </c>
      <c r="BL24" s="69">
        <f>'RD T1'!E197</f>
        <v>0.66728511111053601</v>
      </c>
      <c r="BM24" s="69">
        <f t="shared" si="42"/>
        <v>0.99459336754740479</v>
      </c>
      <c r="BO24" t="str">
        <f t="shared" si="43"/>
        <v>54 Textiles, printing and other skilled trades</v>
      </c>
      <c r="BP24" s="69">
        <v>1.9565320653631839</v>
      </c>
      <c r="BQ24" s="69">
        <v>1.6486133029476333</v>
      </c>
      <c r="BR24" s="69">
        <v>1.6651874359713486</v>
      </c>
      <c r="BS24" s="69">
        <v>1.6098858994985898</v>
      </c>
      <c r="BT24" s="69">
        <v>1.4879742990230895</v>
      </c>
      <c r="BU24" s="69"/>
      <c r="BV24" s="69">
        <f t="shared" si="44"/>
        <v>-0.17721313694825902</v>
      </c>
      <c r="BW24" s="69">
        <f>'RD T1'!E226</f>
        <v>0.63018326349415132</v>
      </c>
      <c r="BX24" s="69">
        <f t="shared" si="45"/>
        <v>0.4529701265458923</v>
      </c>
      <c r="BZ24" t="str">
        <f t="shared" si="46"/>
        <v>54 Textiles, printing and other skilled trades</v>
      </c>
      <c r="CA24" s="69">
        <v>1.4047002596680731</v>
      </c>
      <c r="CB24" s="69">
        <v>1.5600379620790461</v>
      </c>
      <c r="CC24" s="69">
        <v>1.4425516759542436</v>
      </c>
      <c r="CD24" s="69">
        <v>1.578569094054834</v>
      </c>
      <c r="CE24" s="69">
        <v>1.2141889913125865</v>
      </c>
      <c r="CF24" s="69"/>
      <c r="CG24" s="69">
        <f t="shared" si="47"/>
        <v>-0.2283626846416571</v>
      </c>
      <c r="CH24" s="69">
        <f>'RD T1'!E255</f>
        <v>0.51329080117202608</v>
      </c>
      <c r="CI24" s="69">
        <f t="shared" si="48"/>
        <v>0.28492811653036898</v>
      </c>
      <c r="CK24" t="str">
        <f t="shared" si="49"/>
        <v>54 Textiles, printing and other skilled trades</v>
      </c>
      <c r="CL24" s="69">
        <v>0.41135004909551809</v>
      </c>
      <c r="CM24" s="69">
        <v>0.36695249196409702</v>
      </c>
      <c r="CN24" s="69">
        <v>0.44789475068969953</v>
      </c>
      <c r="CO24" s="69">
        <v>0.24918622198608062</v>
      </c>
      <c r="CP24" s="69">
        <v>0.12170414451156483</v>
      </c>
      <c r="CQ24" s="69"/>
      <c r="CR24" s="69">
        <f t="shared" si="50"/>
        <v>-0.32619060617813467</v>
      </c>
      <c r="CS24" s="69">
        <f>'RD T1'!E284</f>
        <v>7.5503990225675013E-2</v>
      </c>
      <c r="CT24" s="69">
        <f t="shared" si="51"/>
        <v>-0.25068661595245967</v>
      </c>
    </row>
    <row r="25" spans="1:98" x14ac:dyDescent="0.2">
      <c r="A25" s="10" t="str">
        <f>name!D21</f>
        <v>61 Caring personal service occupations</v>
      </c>
      <c r="B25" s="69">
        <v>1.189553808221165E-2</v>
      </c>
      <c r="C25" s="69">
        <v>1.4228903360382447E-2</v>
      </c>
      <c r="D25" s="69">
        <v>1.3357430716086076E-2</v>
      </c>
      <c r="E25" s="69">
        <v>1.8070150097881228E-2</v>
      </c>
      <c r="F25" s="69">
        <v>2.9346723809671741E-2</v>
      </c>
      <c r="G25" s="11"/>
      <c r="H25" s="69">
        <f t="shared" si="26"/>
        <v>1.5989293093585665E-2</v>
      </c>
      <c r="I25" s="69">
        <f>'RD T1'!E53</f>
        <v>1.2019974711991566E-2</v>
      </c>
      <c r="J25" s="69">
        <f t="shared" si="27"/>
        <v>2.8009267805577231E-2</v>
      </c>
      <c r="L25" t="str">
        <f t="shared" si="28"/>
        <v>61 Caring personal service occupations</v>
      </c>
      <c r="M25" s="69">
        <v>0.61857397644247214</v>
      </c>
      <c r="N25" s="69">
        <v>0.72573690806728908</v>
      </c>
      <c r="O25" s="69">
        <v>0.73122992601865855</v>
      </c>
      <c r="P25" s="69">
        <v>1.0427049339707211</v>
      </c>
      <c r="Q25" s="69">
        <v>1.7328736727199083</v>
      </c>
      <c r="R25" s="11"/>
      <c r="S25" s="69">
        <f t="shared" si="29"/>
        <v>1.0016437467012498</v>
      </c>
      <c r="T25" s="69">
        <f>'RD T1'!E82</f>
        <v>0.74681144939960886</v>
      </c>
      <c r="U25" s="69">
        <f t="shared" si="30"/>
        <v>1.7484551961008585</v>
      </c>
      <c r="W25" t="str">
        <f t="shared" si="31"/>
        <v>61 Caring personal service occupations</v>
      </c>
      <c r="X25" s="69">
        <v>2.2974682944304479</v>
      </c>
      <c r="Y25" s="69">
        <v>2.179377735560085</v>
      </c>
      <c r="Z25" s="69">
        <v>2.3103104725403569</v>
      </c>
      <c r="AA25" s="69">
        <v>2.7267550570484844</v>
      </c>
      <c r="AB25" s="69">
        <v>3.2840901308161454</v>
      </c>
      <c r="AC25" s="69"/>
      <c r="AD25" s="69">
        <f t="shared" si="32"/>
        <v>0.9737796582757885</v>
      </c>
      <c r="AE25" s="69">
        <f>'RD T1'!E111</f>
        <v>1.9538596293650412</v>
      </c>
      <c r="AF25" s="69">
        <f t="shared" si="33"/>
        <v>2.9276392876408295</v>
      </c>
      <c r="AH25" t="str">
        <f t="shared" si="34"/>
        <v>61 Caring personal service occupations</v>
      </c>
      <c r="AI25" s="69">
        <v>2.1085261860967539</v>
      </c>
      <c r="AJ25" s="69">
        <v>1.751146398173794</v>
      </c>
      <c r="AK25" s="69">
        <v>1.8738783421445</v>
      </c>
      <c r="AL25" s="69">
        <v>1.8976714210059089</v>
      </c>
      <c r="AM25" s="69">
        <v>1.9703153961721958</v>
      </c>
      <c r="AN25" s="69"/>
      <c r="AO25" s="69">
        <f t="shared" si="35"/>
        <v>9.6437054027695757E-2</v>
      </c>
      <c r="AP25" s="69">
        <f>'RD T1'!E140</f>
        <v>1.1741468824383721</v>
      </c>
      <c r="AQ25" s="69">
        <f t="shared" si="36"/>
        <v>1.2705839364660678</v>
      </c>
      <c r="AS25" t="str">
        <f t="shared" si="37"/>
        <v>61 Caring personal service occupations</v>
      </c>
      <c r="AT25" s="69">
        <v>1.1630199021176122</v>
      </c>
      <c r="AU25" s="69">
        <v>1.0726025845809775</v>
      </c>
      <c r="AV25" s="69">
        <v>1.2060561504826302</v>
      </c>
      <c r="AW25" s="69">
        <v>1.2557032854991717</v>
      </c>
      <c r="AX25" s="69">
        <v>1.378774354103826</v>
      </c>
      <c r="AY25" s="69"/>
      <c r="AZ25" s="69">
        <f t="shared" si="38"/>
        <v>0.17271820362119583</v>
      </c>
      <c r="BA25" s="69">
        <f>'RD T1'!E169</f>
        <v>0.81831730186908591</v>
      </c>
      <c r="BB25" s="69">
        <f t="shared" si="39"/>
        <v>0.99103550549028174</v>
      </c>
      <c r="BD25" t="str">
        <f t="shared" si="40"/>
        <v>61 Caring personal service occupations</v>
      </c>
      <c r="BE25" s="69">
        <v>6.9353708067041389</v>
      </c>
      <c r="BF25" s="69">
        <v>7.832211002867755</v>
      </c>
      <c r="BG25" s="69">
        <v>7.3627683830636732</v>
      </c>
      <c r="BH25" s="69">
        <v>7.9609419160585135</v>
      </c>
      <c r="BI25" s="69">
        <v>9.2166868355423528</v>
      </c>
      <c r="BJ25" s="69"/>
      <c r="BK25" s="69">
        <f t="shared" si="41"/>
        <v>1.8539184524786796</v>
      </c>
      <c r="BL25" s="69">
        <f>'RD T1'!E198</f>
        <v>4.4719896705416717</v>
      </c>
      <c r="BM25" s="69">
        <f t="shared" si="42"/>
        <v>6.3259081230203513</v>
      </c>
      <c r="BO25" t="str">
        <f t="shared" si="43"/>
        <v>61 Caring personal service occupations</v>
      </c>
      <c r="BP25" s="69">
        <v>5.8836641365181697</v>
      </c>
      <c r="BQ25" s="69">
        <v>5.5452222102403823</v>
      </c>
      <c r="BR25" s="69">
        <v>4.6669724182334047</v>
      </c>
      <c r="BS25" s="69">
        <v>4.1866292844183608</v>
      </c>
      <c r="BT25" s="69">
        <v>3.0559976989751352</v>
      </c>
      <c r="BU25" s="69"/>
      <c r="BV25" s="69">
        <f t="shared" si="44"/>
        <v>-1.6109747192582695</v>
      </c>
      <c r="BW25" s="69">
        <f>'RD T1'!E227</f>
        <v>1.9655270442639245</v>
      </c>
      <c r="BX25" s="69">
        <f t="shared" si="45"/>
        <v>0.35455232500565503</v>
      </c>
      <c r="BZ25" t="str">
        <f t="shared" si="46"/>
        <v>61 Caring personal service occupations</v>
      </c>
      <c r="CA25" s="69">
        <v>1.3716013867174679</v>
      </c>
      <c r="CB25" s="69">
        <v>0.8966859227007119</v>
      </c>
      <c r="CC25" s="69">
        <v>0.79134410196322258</v>
      </c>
      <c r="CD25" s="69">
        <v>0.61764490054715815</v>
      </c>
      <c r="CE25" s="69">
        <v>0.61144471736197703</v>
      </c>
      <c r="CF25" s="69"/>
      <c r="CG25" s="69">
        <f t="shared" si="47"/>
        <v>-0.17989938460124555</v>
      </c>
      <c r="CH25" s="69">
        <f>'RD T1'!E256</f>
        <v>0.18578822153896354</v>
      </c>
      <c r="CI25" s="69">
        <f t="shared" si="48"/>
        <v>5.888836937717995E-3</v>
      </c>
      <c r="CK25" t="str">
        <f t="shared" si="49"/>
        <v>61 Caring personal service occupations</v>
      </c>
      <c r="CL25" s="69">
        <v>0.16574598459915135</v>
      </c>
      <c r="CM25" s="69">
        <v>0.13127747212072313</v>
      </c>
      <c r="CN25" s="69">
        <v>0.15603164318704241</v>
      </c>
      <c r="CO25" s="69">
        <v>0.16420594481607098</v>
      </c>
      <c r="CP25" s="69">
        <v>0.18267595492262292</v>
      </c>
      <c r="CQ25" s="69"/>
      <c r="CR25" s="69">
        <f t="shared" si="50"/>
        <v>2.6644311735580517E-2</v>
      </c>
      <c r="CS25" s="69">
        <f>'RD T1'!E285</f>
        <v>5.7688479370779526E-2</v>
      </c>
      <c r="CT25" s="69">
        <f t="shared" si="51"/>
        <v>8.433279110636005E-2</v>
      </c>
    </row>
    <row r="26" spans="1:98" x14ac:dyDescent="0.2">
      <c r="A26" s="10" t="str">
        <f>name!D22</f>
        <v>62 Leisure, travel and related personal service occupations</v>
      </c>
      <c r="B26" s="69">
        <v>5.3869349403732128E-3</v>
      </c>
      <c r="C26" s="69">
        <v>1.0454647494074692E-2</v>
      </c>
      <c r="D26" s="69">
        <v>1.0652881108057715E-2</v>
      </c>
      <c r="E26" s="69">
        <v>1.636124147088729E-2</v>
      </c>
      <c r="F26" s="69">
        <v>2.5468283800022987E-2</v>
      </c>
      <c r="G26" s="11"/>
      <c r="H26" s="69">
        <f t="shared" si="26"/>
        <v>1.4815402691965272E-2</v>
      </c>
      <c r="I26" s="69">
        <f>'RD T1'!E54</f>
        <v>1.1152529384516656E-2</v>
      </c>
      <c r="J26" s="69">
        <f t="shared" si="27"/>
        <v>2.5967932076481928E-2</v>
      </c>
      <c r="L26" t="str">
        <f t="shared" si="28"/>
        <v>62 Leisure, travel and related personal service occupations</v>
      </c>
      <c r="M26" s="69">
        <v>0.14127960133531134</v>
      </c>
      <c r="N26" s="69">
        <v>0.17874130413049688</v>
      </c>
      <c r="O26" s="69">
        <v>0.15600032476337278</v>
      </c>
      <c r="P26" s="69">
        <v>0.21522981039002889</v>
      </c>
      <c r="Q26" s="69">
        <v>0.39290351706749682</v>
      </c>
      <c r="R26" s="11"/>
      <c r="S26" s="69">
        <f t="shared" si="29"/>
        <v>0.23690319230412404</v>
      </c>
      <c r="T26" s="69">
        <f>'RD T1'!E83</f>
        <v>0.14856103243516913</v>
      </c>
      <c r="U26" s="69">
        <f t="shared" si="30"/>
        <v>0.3854642247392932</v>
      </c>
      <c r="W26" t="str">
        <f t="shared" si="31"/>
        <v>62 Leisure, travel and related personal service occupations</v>
      </c>
      <c r="X26" s="69">
        <v>0.54258884248444306</v>
      </c>
      <c r="Y26" s="69">
        <v>0.62382172380511514</v>
      </c>
      <c r="Z26" s="69">
        <v>0.59028318053535933</v>
      </c>
      <c r="AA26" s="69">
        <v>0.75957371653154648</v>
      </c>
      <c r="AB26" s="69">
        <v>1.0822724131126884</v>
      </c>
      <c r="AC26" s="69"/>
      <c r="AD26" s="69">
        <f t="shared" si="32"/>
        <v>0.49198923257732907</v>
      </c>
      <c r="AE26" s="69">
        <f>'RD T1'!E112</f>
        <v>0.54612614948083094</v>
      </c>
      <c r="AF26" s="69">
        <f t="shared" si="33"/>
        <v>1.0381153820581601</v>
      </c>
      <c r="AH26" t="str">
        <f t="shared" si="34"/>
        <v>62 Leisure, travel and related personal service occupations</v>
      </c>
      <c r="AI26" s="69">
        <v>0.37595186576377737</v>
      </c>
      <c r="AJ26" s="69">
        <v>0.42901350947256117</v>
      </c>
      <c r="AK26" s="69">
        <v>0.41694549504262102</v>
      </c>
      <c r="AL26" s="69">
        <v>0.50846837138323442</v>
      </c>
      <c r="AM26" s="69">
        <v>0.73444590180417413</v>
      </c>
      <c r="AN26" s="69"/>
      <c r="AO26" s="69">
        <f t="shared" si="35"/>
        <v>0.31750040676155311</v>
      </c>
      <c r="AP26" s="69">
        <f>'RD T1'!E141</f>
        <v>0.37287044181233031</v>
      </c>
      <c r="AQ26" s="69">
        <f t="shared" si="36"/>
        <v>0.69037084857388342</v>
      </c>
      <c r="AS26" t="str">
        <f t="shared" si="37"/>
        <v>62 Leisure, travel and related personal service occupations</v>
      </c>
      <c r="AT26" s="69">
        <v>0.38937044312258184</v>
      </c>
      <c r="AU26" s="69">
        <v>0.49046658432322093</v>
      </c>
      <c r="AV26" s="69">
        <v>0.47655895749144916</v>
      </c>
      <c r="AW26" s="69">
        <v>0.58350695876168313</v>
      </c>
      <c r="AX26" s="69">
        <v>0.86772236218696208</v>
      </c>
      <c r="AY26" s="69"/>
      <c r="AZ26" s="69">
        <f t="shared" si="38"/>
        <v>0.39116340469551292</v>
      </c>
      <c r="BA26" s="69">
        <f>'RD T1'!E170</f>
        <v>0.43930906646726037</v>
      </c>
      <c r="BB26" s="69">
        <f t="shared" si="39"/>
        <v>0.83047247116277334</v>
      </c>
      <c r="BD26" t="str">
        <f t="shared" si="40"/>
        <v>62 Leisure, travel and related personal service occupations</v>
      </c>
      <c r="BE26" s="69">
        <v>1.6125358537180314</v>
      </c>
      <c r="BF26" s="69">
        <v>1.7862006194527345</v>
      </c>
      <c r="BG26" s="69">
        <v>1.4415302854692813</v>
      </c>
      <c r="BH26" s="69">
        <v>1.4309609522772913</v>
      </c>
      <c r="BI26" s="69">
        <v>1.4314854408827453</v>
      </c>
      <c r="BJ26" s="69"/>
      <c r="BK26" s="69">
        <f t="shared" si="41"/>
        <v>-1.0044844586535984E-2</v>
      </c>
      <c r="BL26" s="69">
        <f>'RD T1'!E199</f>
        <v>0.62064471812319355</v>
      </c>
      <c r="BM26" s="69">
        <f t="shared" si="42"/>
        <v>0.61059987353665757</v>
      </c>
      <c r="BO26" t="str">
        <f t="shared" si="43"/>
        <v>62 Leisure, travel and related personal service occupations</v>
      </c>
      <c r="BP26" s="69">
        <v>1.8416847666215985</v>
      </c>
      <c r="BQ26" s="69">
        <v>1.9224763326663283</v>
      </c>
      <c r="BR26" s="69">
        <v>1.5549258849481125</v>
      </c>
      <c r="BS26" s="69">
        <v>1.4168076696556742</v>
      </c>
      <c r="BT26" s="69">
        <v>1.1878640842779282</v>
      </c>
      <c r="BU26" s="69"/>
      <c r="BV26" s="69">
        <f t="shared" si="44"/>
        <v>-0.36706180067018424</v>
      </c>
      <c r="BW26" s="69">
        <f>'RD T1'!E228</f>
        <v>0.67025205182313929</v>
      </c>
      <c r="BX26" s="69">
        <f t="shared" si="45"/>
        <v>0.30319025115295506</v>
      </c>
      <c r="BZ26" t="str">
        <f t="shared" si="46"/>
        <v>62 Leisure, travel and related personal service occupations</v>
      </c>
      <c r="CA26" s="69">
        <v>0.95353747222632723</v>
      </c>
      <c r="CB26" s="69">
        <v>1.289690659041451</v>
      </c>
      <c r="CC26" s="69">
        <v>1.1536830371694149</v>
      </c>
      <c r="CD26" s="69">
        <v>1.1617771507452899</v>
      </c>
      <c r="CE26" s="69">
        <v>1.1255510287477637</v>
      </c>
      <c r="CF26" s="69"/>
      <c r="CG26" s="69">
        <f t="shared" si="47"/>
        <v>-2.81320084216512E-2</v>
      </c>
      <c r="CH26" s="69">
        <f>'RD T1'!E257</f>
        <v>0.45218937862359387</v>
      </c>
      <c r="CI26" s="69">
        <f t="shared" si="48"/>
        <v>0.42405737020194267</v>
      </c>
      <c r="CK26" t="str">
        <f t="shared" si="49"/>
        <v>62 Leisure, travel and related personal service occupations</v>
      </c>
      <c r="CL26" s="69">
        <v>0.28226340212511952</v>
      </c>
      <c r="CM26" s="69">
        <v>0.24305610849187309</v>
      </c>
      <c r="CN26" s="69">
        <v>0.26324312627678853</v>
      </c>
      <c r="CO26" s="69">
        <v>0.15349415525364951</v>
      </c>
      <c r="CP26" s="69">
        <v>9.8530092480296774E-2</v>
      </c>
      <c r="CQ26" s="69"/>
      <c r="CR26" s="69">
        <f t="shared" si="50"/>
        <v>-0.16471303379649177</v>
      </c>
      <c r="CS26" s="69">
        <f>'RD T1'!E286</f>
        <v>5.1556712809795298E-2</v>
      </c>
      <c r="CT26" s="69">
        <f t="shared" si="51"/>
        <v>-0.11315632098669648</v>
      </c>
    </row>
    <row r="27" spans="1:98" x14ac:dyDescent="0.2">
      <c r="A27" s="10" t="str">
        <f>name!D23</f>
        <v>63 Community and civil enforcement occupations</v>
      </c>
      <c r="B27" s="69">
        <v>3.6249143787339406E-4</v>
      </c>
      <c r="C27" s="69">
        <v>3.4335698792797522E-4</v>
      </c>
      <c r="D27" s="69">
        <v>3.7166401430975993E-4</v>
      </c>
      <c r="E27" s="69">
        <v>4.4434868161293066E-4</v>
      </c>
      <c r="F27" s="69">
        <v>7.4253544771512756E-4</v>
      </c>
      <c r="G27" s="11"/>
      <c r="H27" s="69">
        <f t="shared" si="26"/>
        <v>3.7087143340536763E-4</v>
      </c>
      <c r="I27" s="69">
        <f>'RD T1'!E55</f>
        <v>2.7052596980438532E-4</v>
      </c>
      <c r="J27" s="69">
        <f t="shared" si="27"/>
        <v>6.4139740320975295E-4</v>
      </c>
      <c r="L27" t="str">
        <f t="shared" si="28"/>
        <v>63 Community and civil enforcement occupations</v>
      </c>
      <c r="M27" s="69">
        <v>6.8310474630415589E-3</v>
      </c>
      <c r="N27" s="69">
        <v>6.6650234400981636E-3</v>
      </c>
      <c r="O27" s="69">
        <v>9.2323097660564016E-3</v>
      </c>
      <c r="P27" s="69">
        <v>7.4121674518906923E-3</v>
      </c>
      <c r="Q27" s="69">
        <v>1.2730481081999917E-2</v>
      </c>
      <c r="R27" s="11"/>
      <c r="S27" s="69">
        <f t="shared" si="29"/>
        <v>3.4981713159435157E-3</v>
      </c>
      <c r="T27" s="69">
        <f>'RD T1'!E84</f>
        <v>4.7601162588015913E-3</v>
      </c>
      <c r="U27" s="69">
        <f t="shared" si="30"/>
        <v>8.258287574745107E-3</v>
      </c>
      <c r="W27" t="str">
        <f t="shared" si="31"/>
        <v>63 Community and civil enforcement occupations</v>
      </c>
      <c r="X27" s="69">
        <v>2.939650103672704E-2</v>
      </c>
      <c r="Y27" s="69">
        <v>2.7563910203609366E-2</v>
      </c>
      <c r="Z27" s="69">
        <v>3.3024582624412664E-2</v>
      </c>
      <c r="AA27" s="69">
        <v>3.050422508612366E-2</v>
      </c>
      <c r="AB27" s="69">
        <v>3.6402895212984919E-2</v>
      </c>
      <c r="AC27" s="69"/>
      <c r="AD27" s="69">
        <f t="shared" si="32"/>
        <v>3.3783125885722548E-3</v>
      </c>
      <c r="AE27" s="69">
        <f>'RD T1'!E113</f>
        <v>2.1273845787342954E-2</v>
      </c>
      <c r="AF27" s="69">
        <f t="shared" si="33"/>
        <v>2.4652158375915209E-2</v>
      </c>
      <c r="AH27" t="str">
        <f t="shared" si="34"/>
        <v>63 Community and civil enforcement occupations</v>
      </c>
      <c r="AI27" s="69">
        <v>9.4460392317956329E-3</v>
      </c>
      <c r="AJ27" s="69">
        <v>8.1582383279002173E-3</v>
      </c>
      <c r="AK27" s="69">
        <v>1.1902409015153801E-2</v>
      </c>
      <c r="AL27" s="69">
        <v>7.7518290515823035E-3</v>
      </c>
      <c r="AM27" s="69">
        <v>9.0366424209019913E-3</v>
      </c>
      <c r="AN27" s="69"/>
      <c r="AO27" s="69">
        <f t="shared" si="35"/>
        <v>-2.8657665942518097E-3</v>
      </c>
      <c r="AP27" s="69">
        <f>'RD T1'!E142</f>
        <v>5.1459699114033202E-3</v>
      </c>
      <c r="AQ27" s="69">
        <f t="shared" si="36"/>
        <v>2.2802033171515105E-3</v>
      </c>
      <c r="AS27" t="str">
        <f t="shared" si="37"/>
        <v>63 Community and civil enforcement occupations</v>
      </c>
      <c r="AT27" s="69">
        <v>9.7027986842570264E-3</v>
      </c>
      <c r="AU27" s="69">
        <v>7.6680795275728174E-3</v>
      </c>
      <c r="AV27" s="69">
        <v>1.1293240522907781E-2</v>
      </c>
      <c r="AW27" s="69">
        <v>6.6297473411529523E-3</v>
      </c>
      <c r="AX27" s="69">
        <v>7.2598954239320576E-3</v>
      </c>
      <c r="AY27" s="69"/>
      <c r="AZ27" s="69">
        <f t="shared" si="38"/>
        <v>-4.0333450989757233E-3</v>
      </c>
      <c r="BA27" s="69">
        <f>'RD T1'!E171</f>
        <v>4.407955089146715E-3</v>
      </c>
      <c r="BB27" s="69">
        <f t="shared" si="39"/>
        <v>3.7460999017099178E-4</v>
      </c>
      <c r="BD27" t="str">
        <f t="shared" si="40"/>
        <v>63 Community and civil enforcement occupations</v>
      </c>
      <c r="BE27" s="69">
        <v>4.6430798644293642E-2</v>
      </c>
      <c r="BF27" s="69">
        <v>3.1173712537289792E-2</v>
      </c>
      <c r="BG27" s="69">
        <v>4.5104356252968408E-2</v>
      </c>
      <c r="BH27" s="69">
        <v>2.4466244957581953E-2</v>
      </c>
      <c r="BI27" s="69">
        <v>2.7319700424647642E-2</v>
      </c>
      <c r="BJ27" s="69"/>
      <c r="BK27" s="69">
        <f t="shared" si="41"/>
        <v>-1.7784655828320766E-2</v>
      </c>
      <c r="BL27" s="69">
        <f>'RD T1'!E200</f>
        <v>9.9505702210382629E-3</v>
      </c>
      <c r="BM27" s="69">
        <f t="shared" si="42"/>
        <v>-7.8340856072825031E-3</v>
      </c>
      <c r="BO27" t="str">
        <f t="shared" si="43"/>
        <v>63 Community and civil enforcement occupations</v>
      </c>
      <c r="BP27" s="69">
        <v>6.1017854846055757E-2</v>
      </c>
      <c r="BQ27" s="69">
        <v>4.5147177647191478E-2</v>
      </c>
      <c r="BR27" s="69">
        <v>6.3947939459864739E-2</v>
      </c>
      <c r="BS27" s="69">
        <v>3.547674169676393E-2</v>
      </c>
      <c r="BT27" s="69">
        <v>3.2270399180051028E-2</v>
      </c>
      <c r="BU27" s="69"/>
      <c r="BV27" s="69">
        <f t="shared" si="44"/>
        <v>-3.1677540279813711E-2</v>
      </c>
      <c r="BW27" s="69">
        <f>'RD T1'!E229</f>
        <v>1.6446523537551574E-2</v>
      </c>
      <c r="BX27" s="69">
        <f t="shared" si="45"/>
        <v>-1.5231016742262137E-2</v>
      </c>
      <c r="BZ27" t="str">
        <f t="shared" si="46"/>
        <v>63 Community and civil enforcement occupations</v>
      </c>
      <c r="CA27" s="69">
        <v>4.6284405961457879E-2</v>
      </c>
      <c r="CB27" s="69">
        <v>4.4871778764620951E-2</v>
      </c>
      <c r="CC27" s="69">
        <v>5.5492724549106073E-2</v>
      </c>
      <c r="CD27" s="69">
        <v>3.6519322270186623E-2</v>
      </c>
      <c r="CE27" s="69">
        <v>3.6317126775849667E-2</v>
      </c>
      <c r="CF27" s="69"/>
      <c r="CG27" s="69">
        <f t="shared" si="47"/>
        <v>-1.9175597773256406E-2</v>
      </c>
      <c r="CH27" s="69">
        <f>'RD T1'!E258</f>
        <v>1.3475209906922412E-2</v>
      </c>
      <c r="CI27" s="69">
        <f t="shared" si="48"/>
        <v>-5.7003878663339936E-3</v>
      </c>
      <c r="CK27" t="str">
        <f t="shared" si="49"/>
        <v>63 Community and civil enforcement occupations</v>
      </c>
      <c r="CL27" s="69">
        <v>1.0910239667770822E-2</v>
      </c>
      <c r="CM27" s="69">
        <v>7.9424140889566338E-3</v>
      </c>
      <c r="CN27" s="69">
        <v>1.7963758573986775E-2</v>
      </c>
      <c r="CO27" s="69">
        <v>4.83510082240385E-3</v>
      </c>
      <c r="CP27" s="69">
        <v>3.522858906685195E-3</v>
      </c>
      <c r="CQ27" s="69"/>
      <c r="CR27" s="69">
        <f t="shared" si="50"/>
        <v>-1.4440899667301579E-2</v>
      </c>
      <c r="CS27" s="69">
        <f>'RD T1'!E287</f>
        <v>1.5206184033896915E-3</v>
      </c>
      <c r="CT27" s="69">
        <f t="shared" si="51"/>
        <v>-1.2920281263911888E-2</v>
      </c>
    </row>
    <row r="28" spans="1:98" x14ac:dyDescent="0.2">
      <c r="A28" s="10" t="str">
        <f>name!D24</f>
        <v>71 Sales occupations</v>
      </c>
      <c r="B28" s="69">
        <v>4.0680972599846849E-2</v>
      </c>
      <c r="C28" s="69">
        <v>4.8163980957763065E-2</v>
      </c>
      <c r="D28" s="69">
        <v>4.0557219074902291E-2</v>
      </c>
      <c r="E28" s="69">
        <v>5.7753043853309129E-2</v>
      </c>
      <c r="F28" s="69">
        <v>8.7726631148860076E-2</v>
      </c>
      <c r="G28" s="11"/>
      <c r="H28" s="69">
        <f t="shared" si="26"/>
        <v>4.7169412073957785E-2</v>
      </c>
      <c r="I28" s="69">
        <f>'RD T1'!E56</f>
        <v>2.823088767668773E-2</v>
      </c>
      <c r="J28" s="69">
        <f t="shared" si="27"/>
        <v>7.5400299750645522E-2</v>
      </c>
      <c r="L28" t="str">
        <f t="shared" si="28"/>
        <v>71 Sales occupations</v>
      </c>
      <c r="M28" s="69">
        <v>0.61724914483771032</v>
      </c>
      <c r="N28" s="69">
        <v>0.69442663827797269</v>
      </c>
      <c r="O28" s="69">
        <v>0.68992926264845766</v>
      </c>
      <c r="P28" s="69">
        <v>1.0014180435105575</v>
      </c>
      <c r="Q28" s="69">
        <v>1.8248955298645471</v>
      </c>
      <c r="R28" s="11"/>
      <c r="S28" s="69">
        <f t="shared" si="29"/>
        <v>1.1349662672160894</v>
      </c>
      <c r="T28" s="69">
        <f>'RD T1'!E85</f>
        <v>0.57954236666667125</v>
      </c>
      <c r="U28" s="69">
        <f t="shared" si="30"/>
        <v>1.7145086338827606</v>
      </c>
      <c r="W28" t="str">
        <f t="shared" si="31"/>
        <v>71 Sales occupations</v>
      </c>
      <c r="X28" s="69">
        <v>2.4324420755938085</v>
      </c>
      <c r="Y28" s="69">
        <v>2.3249517271515412</v>
      </c>
      <c r="Z28" s="69">
        <v>2.5250267165404452</v>
      </c>
      <c r="AA28" s="69">
        <v>3.0192073468474945</v>
      </c>
      <c r="AB28" s="69">
        <v>3.9425372624301911</v>
      </c>
      <c r="AC28" s="69"/>
      <c r="AD28" s="69">
        <f t="shared" si="32"/>
        <v>1.4175105458897459</v>
      </c>
      <c r="AE28" s="69">
        <f>'RD T1'!E114</f>
        <v>1.8986111894565334</v>
      </c>
      <c r="AF28" s="69">
        <f t="shared" si="33"/>
        <v>3.3161217353462793</v>
      </c>
      <c r="AH28" t="str">
        <f t="shared" si="34"/>
        <v>71 Sales occupations</v>
      </c>
      <c r="AI28" s="69">
        <v>0.87412815888294293</v>
      </c>
      <c r="AJ28" s="69">
        <v>0.8148701571055923</v>
      </c>
      <c r="AK28" s="69">
        <v>0.9131377391562866</v>
      </c>
      <c r="AL28" s="69">
        <v>1.0495668648567684</v>
      </c>
      <c r="AM28" s="69">
        <v>1.3915538845794224</v>
      </c>
      <c r="AN28" s="69"/>
      <c r="AO28" s="69">
        <f t="shared" si="35"/>
        <v>0.47841614542313582</v>
      </c>
      <c r="AP28" s="69">
        <f>'RD T1'!E143</f>
        <v>0.68388973670475506</v>
      </c>
      <c r="AQ28" s="69">
        <f t="shared" si="36"/>
        <v>1.1623058821278909</v>
      </c>
      <c r="AS28" t="str">
        <f t="shared" si="37"/>
        <v>71 Sales occupations</v>
      </c>
      <c r="AT28" s="69">
        <v>0.73807135347760999</v>
      </c>
      <c r="AU28" s="69">
        <v>0.66078767938118643</v>
      </c>
      <c r="AV28" s="69">
        <v>0.70808219347326717</v>
      </c>
      <c r="AW28" s="69">
        <v>0.79947428734509751</v>
      </c>
      <c r="AX28" s="69">
        <v>1.0174644950022951</v>
      </c>
      <c r="AY28" s="69"/>
      <c r="AZ28" s="69">
        <f t="shared" si="38"/>
        <v>0.3093823015290279</v>
      </c>
      <c r="BA28" s="69">
        <f>'RD T1'!E172</f>
        <v>0.4469712295125074</v>
      </c>
      <c r="BB28" s="69">
        <f t="shared" si="39"/>
        <v>0.75635353104153524</v>
      </c>
      <c r="BD28" t="str">
        <f t="shared" si="40"/>
        <v>71 Sales occupations</v>
      </c>
      <c r="BE28" s="69">
        <v>6.0124570684968051</v>
      </c>
      <c r="BF28" s="69">
        <v>5.9948982348076054</v>
      </c>
      <c r="BG28" s="69">
        <v>5.967082714114694</v>
      </c>
      <c r="BH28" s="69">
        <v>6.246924075818324</v>
      </c>
      <c r="BI28" s="69">
        <v>6.7954868892426639</v>
      </c>
      <c r="BJ28" s="69"/>
      <c r="BK28" s="69">
        <f t="shared" si="41"/>
        <v>0.82840417512796982</v>
      </c>
      <c r="BL28" s="69">
        <f>'RD T1'!E201</f>
        <v>2.7634969870612283</v>
      </c>
      <c r="BM28" s="69">
        <f t="shared" si="42"/>
        <v>3.5919011621891981</v>
      </c>
      <c r="BO28" t="str">
        <f t="shared" si="43"/>
        <v>71 Sales occupations</v>
      </c>
      <c r="BP28" s="69">
        <v>6.6290117944851126</v>
      </c>
      <c r="BQ28" s="69">
        <v>5.8124627352660916</v>
      </c>
      <c r="BR28" s="69">
        <v>5.4432445704383863</v>
      </c>
      <c r="BS28" s="69">
        <v>5.2137029881417609</v>
      </c>
      <c r="BT28" s="69">
        <v>4.4436155494908389</v>
      </c>
      <c r="BU28" s="69"/>
      <c r="BV28" s="69">
        <f t="shared" si="44"/>
        <v>-0.99962902094754735</v>
      </c>
      <c r="BW28" s="69">
        <f>'RD T1'!E230</f>
        <v>2.4176166985114667</v>
      </c>
      <c r="BX28" s="69">
        <f t="shared" si="45"/>
        <v>1.4179876775639193</v>
      </c>
      <c r="BZ28" t="str">
        <f t="shared" si="46"/>
        <v>71 Sales occupations</v>
      </c>
      <c r="CA28" s="69">
        <v>3.6127527179785046</v>
      </c>
      <c r="CB28" s="69">
        <v>4.0276775130717066</v>
      </c>
      <c r="CC28" s="69">
        <v>3.8864817000322969</v>
      </c>
      <c r="CD28" s="69">
        <v>3.3960357227513196</v>
      </c>
      <c r="CE28" s="69">
        <v>1.2443137164095557</v>
      </c>
      <c r="CF28" s="69"/>
      <c r="CG28" s="69">
        <f t="shared" si="47"/>
        <v>-2.6421679836227412</v>
      </c>
      <c r="CH28" s="69">
        <f>'RD T1'!E259</f>
        <v>0.92876449230116098</v>
      </c>
      <c r="CI28" s="69">
        <f t="shared" si="48"/>
        <v>-1.7134034913215803</v>
      </c>
      <c r="CK28" t="str">
        <f t="shared" si="49"/>
        <v>71 Sales occupations</v>
      </c>
      <c r="CL28" s="69">
        <v>1.2398742888030212</v>
      </c>
      <c r="CM28" s="69">
        <v>0.95492455177021307</v>
      </c>
      <c r="CN28" s="69">
        <v>1.1106470833866782</v>
      </c>
      <c r="CO28" s="69">
        <v>0.65911235683787361</v>
      </c>
      <c r="CP28" s="69">
        <v>0.46166494144341208</v>
      </c>
      <c r="CQ28" s="69"/>
      <c r="CR28" s="69">
        <f t="shared" si="50"/>
        <v>-0.64898214194326609</v>
      </c>
      <c r="CS28" s="69">
        <f>'RD T1'!E288</f>
        <v>0.19223091183409677</v>
      </c>
      <c r="CT28" s="69">
        <f t="shared" si="51"/>
        <v>-0.45675123010916929</v>
      </c>
    </row>
    <row r="29" spans="1:98" x14ac:dyDescent="0.2">
      <c r="A29" s="10" t="str">
        <f>name!D25</f>
        <v>72 Customer service occupations</v>
      </c>
      <c r="B29" s="69">
        <v>1.0438473762229191E-2</v>
      </c>
      <c r="C29" s="69">
        <v>1.2610585485325681E-2</v>
      </c>
      <c r="D29" s="69">
        <v>1.3617298750069621E-2</v>
      </c>
      <c r="E29" s="69">
        <v>2.2730054692647158E-2</v>
      </c>
      <c r="F29" s="69">
        <v>3.7941807475416721E-2</v>
      </c>
      <c r="G29" s="11"/>
      <c r="H29" s="69">
        <f>F29-D29</f>
        <v>2.43245087253471E-2</v>
      </c>
      <c r="I29" s="69">
        <f>'RD T1'!E57</f>
        <v>1.1739020017549942E-2</v>
      </c>
      <c r="J29" s="69">
        <f t="shared" si="27"/>
        <v>3.606352874289704E-2</v>
      </c>
      <c r="L29" t="str">
        <f t="shared" si="28"/>
        <v>72 Customer service occupations</v>
      </c>
      <c r="M29" s="69">
        <v>0.115376013765699</v>
      </c>
      <c r="N29" s="69">
        <v>0.14517075211922179</v>
      </c>
      <c r="O29" s="69">
        <v>0.15404696106055249</v>
      </c>
      <c r="P29" s="69">
        <v>0.23032445777419469</v>
      </c>
      <c r="Q29" s="69">
        <v>0.37497852399397646</v>
      </c>
      <c r="R29" s="11"/>
      <c r="S29" s="69">
        <f t="shared" si="29"/>
        <v>0.22093156293342398</v>
      </c>
      <c r="T29" s="69">
        <f>'RD T1'!E86</f>
        <v>0.12823967211778298</v>
      </c>
      <c r="U29" s="69">
        <f t="shared" si="30"/>
        <v>0.34917123505120695</v>
      </c>
      <c r="W29" t="str">
        <f t="shared" si="31"/>
        <v>72 Customer service occupations</v>
      </c>
      <c r="X29" s="69">
        <v>0.62626340618754461</v>
      </c>
      <c r="Y29" s="69">
        <v>0.68664897726519902</v>
      </c>
      <c r="Z29" s="69">
        <v>0.76850897251341233</v>
      </c>
      <c r="AA29" s="69">
        <v>1.0172354184105463</v>
      </c>
      <c r="AB29" s="69">
        <v>1.436668226566445</v>
      </c>
      <c r="AC29" s="69"/>
      <c r="AD29" s="69">
        <f t="shared" si="32"/>
        <v>0.66815925405303267</v>
      </c>
      <c r="AE29" s="69">
        <f>'RD T1'!E115</f>
        <v>0.5898267205304798</v>
      </c>
      <c r="AF29" s="69">
        <f t="shared" si="33"/>
        <v>1.2579859745835125</v>
      </c>
      <c r="AH29" t="str">
        <f t="shared" si="34"/>
        <v>72 Customer service occupations</v>
      </c>
      <c r="AI29" s="69">
        <v>0.179069220677508</v>
      </c>
      <c r="AJ29" s="69">
        <v>0.19113671678770755</v>
      </c>
      <c r="AK29" s="69">
        <v>0.21591594444991419</v>
      </c>
      <c r="AL29" s="69">
        <v>0.27277068938655546</v>
      </c>
      <c r="AM29" s="69">
        <v>0.33850324380438324</v>
      </c>
      <c r="AN29" s="69"/>
      <c r="AO29" s="69">
        <f t="shared" si="35"/>
        <v>0.12258729935446905</v>
      </c>
      <c r="AP29" s="69">
        <f>'RD T1'!E144</f>
        <v>0.16252074146044504</v>
      </c>
      <c r="AQ29" s="69">
        <f t="shared" si="36"/>
        <v>0.28510804081491409</v>
      </c>
      <c r="AS29" t="str">
        <f t="shared" si="37"/>
        <v>72 Customer service occupations</v>
      </c>
      <c r="AT29" s="69">
        <v>0.22312234760363869</v>
      </c>
      <c r="AU29" s="69">
        <v>0.21975485332640118</v>
      </c>
      <c r="AV29" s="69">
        <v>0.23535840735613694</v>
      </c>
      <c r="AW29" s="69">
        <v>0.29028478772279603</v>
      </c>
      <c r="AX29" s="69">
        <v>0.33532129920277054</v>
      </c>
      <c r="AY29" s="69"/>
      <c r="AZ29" s="69">
        <f t="shared" si="38"/>
        <v>9.9962891846633595E-2</v>
      </c>
      <c r="BA29" s="69">
        <f>'RD T1'!E173</f>
        <v>0.14980638839273791</v>
      </c>
      <c r="BB29" s="69">
        <f t="shared" si="39"/>
        <v>0.24976928023937151</v>
      </c>
      <c r="BD29" t="str">
        <f t="shared" si="40"/>
        <v>72 Customer service occupations</v>
      </c>
      <c r="BE29" s="69">
        <v>0.96050916822850863</v>
      </c>
      <c r="BF29" s="69">
        <v>1.0677632703893998</v>
      </c>
      <c r="BG29" s="69">
        <v>1.1080935065719992</v>
      </c>
      <c r="BH29" s="69">
        <v>1.2505747205982487</v>
      </c>
      <c r="BI29" s="69">
        <v>1.4811456370160747</v>
      </c>
      <c r="BJ29" s="69"/>
      <c r="BK29" s="69">
        <f t="shared" si="41"/>
        <v>0.37305213044407548</v>
      </c>
      <c r="BL29" s="69">
        <f>'RD T1'!E202</f>
        <v>0.56107554478510113</v>
      </c>
      <c r="BM29" s="69">
        <f t="shared" si="42"/>
        <v>0.93412767522917661</v>
      </c>
      <c r="BO29" t="str">
        <f t="shared" si="43"/>
        <v>72 Customer service occupations</v>
      </c>
      <c r="BP29" s="69">
        <v>0.96478040037346002</v>
      </c>
      <c r="BQ29" s="69">
        <v>1.0557218611340595</v>
      </c>
      <c r="BR29" s="69">
        <v>0.97862919195075326</v>
      </c>
      <c r="BS29" s="69">
        <v>0.99465137614386578</v>
      </c>
      <c r="BT29" s="69">
        <v>0.88498361313161267</v>
      </c>
      <c r="BU29" s="69"/>
      <c r="BV29" s="69">
        <f t="shared" si="44"/>
        <v>-9.3645578819140596E-2</v>
      </c>
      <c r="BW29" s="69">
        <f>'RD T1'!E231</f>
        <v>0.444655596473781</v>
      </c>
      <c r="BX29" s="69">
        <f t="shared" si="45"/>
        <v>0.3510100176546404</v>
      </c>
      <c r="BZ29" t="str">
        <f t="shared" si="46"/>
        <v>72 Customer service occupations</v>
      </c>
      <c r="CA29" s="69">
        <v>0.46311604543572604</v>
      </c>
      <c r="CB29" s="69">
        <v>0.53642776932842018</v>
      </c>
      <c r="CC29" s="69">
        <v>0.52593268663746717</v>
      </c>
      <c r="CD29" s="69">
        <v>0.49433967413853797</v>
      </c>
      <c r="CE29" s="69">
        <v>0.43289354691012566</v>
      </c>
      <c r="CF29" s="69"/>
      <c r="CG29" s="69">
        <f t="shared" si="47"/>
        <v>-9.3039139727341513E-2</v>
      </c>
      <c r="CH29" s="69">
        <f>'RD T1'!E260</f>
        <v>0.1402061442650126</v>
      </c>
      <c r="CI29" s="69">
        <f t="shared" si="48"/>
        <v>4.7167004537671087E-2</v>
      </c>
      <c r="CK29" t="str">
        <f t="shared" si="49"/>
        <v>72 Customer service occupations</v>
      </c>
      <c r="CL29" s="69">
        <v>0.10711564770010092</v>
      </c>
      <c r="CM29" s="69">
        <v>0.11998856388474799</v>
      </c>
      <c r="CN29" s="69">
        <v>0.14553532375493611</v>
      </c>
      <c r="CO29" s="69">
        <v>0.16902665335585101</v>
      </c>
      <c r="CP29" s="69">
        <v>0.18720365913695788</v>
      </c>
      <c r="CQ29" s="69"/>
      <c r="CR29" s="69">
        <f t="shared" si="50"/>
        <v>4.1668335382021776E-2</v>
      </c>
      <c r="CS29" s="69">
        <f>'RD T1'!E289</f>
        <v>5.9370998596046214E-2</v>
      </c>
      <c r="CT29" s="69">
        <f t="shared" si="51"/>
        <v>0.101039333978068</v>
      </c>
    </row>
    <row r="30" spans="1:98" x14ac:dyDescent="0.2">
      <c r="A30" s="10" t="str">
        <f>name!D26</f>
        <v>81 Process, plant and machine operatives</v>
      </c>
      <c r="B30" s="69">
        <v>1.1833231392733618E-2</v>
      </c>
      <c r="C30" s="69">
        <v>1.5791894643455803E-2</v>
      </c>
      <c r="D30" s="69">
        <v>1.220103977197645E-2</v>
      </c>
      <c r="E30" s="69">
        <v>2.0521117922575646E-2</v>
      </c>
      <c r="F30" s="69">
        <v>4.5668567509139293E-2</v>
      </c>
      <c r="G30" s="11"/>
      <c r="H30" s="69">
        <f t="shared" si="26"/>
        <v>3.3467527737162842E-2</v>
      </c>
      <c r="I30" s="69">
        <f>'RD T1'!E58</f>
        <v>1.4519617546342917E-2</v>
      </c>
      <c r="J30" s="69">
        <f t="shared" si="27"/>
        <v>4.7987145283505755E-2</v>
      </c>
      <c r="L30" t="str">
        <f t="shared" si="28"/>
        <v>81 Process, plant and machine operatives</v>
      </c>
      <c r="M30" s="69">
        <v>0.1029169931164258</v>
      </c>
      <c r="N30" s="69">
        <v>0.11552945541198341</v>
      </c>
      <c r="O30" s="69">
        <v>0.10184294046461577</v>
      </c>
      <c r="P30" s="69">
        <v>0.18472248860651014</v>
      </c>
      <c r="Q30" s="69">
        <v>0.34221725135140912</v>
      </c>
      <c r="R30" s="11"/>
      <c r="S30" s="69">
        <f t="shared" si="29"/>
        <v>0.24037431088679334</v>
      </c>
      <c r="T30" s="69">
        <f>'RD T1'!E87</f>
        <v>0.10814377702888631</v>
      </c>
      <c r="U30" s="69">
        <f t="shared" si="30"/>
        <v>0.34851808791567962</v>
      </c>
      <c r="W30" t="str">
        <f t="shared" si="31"/>
        <v>81 Process, plant and machine operatives</v>
      </c>
      <c r="X30" s="69">
        <v>0.28408391578355163</v>
      </c>
      <c r="Y30" s="69">
        <v>0.23955877230930797</v>
      </c>
      <c r="Z30" s="69">
        <v>0.22576277158525887</v>
      </c>
      <c r="AA30" s="69">
        <v>0.37152764144739242</v>
      </c>
      <c r="AB30" s="69">
        <v>0.65882292884331117</v>
      </c>
      <c r="AC30" s="69"/>
      <c r="AD30" s="69">
        <f t="shared" si="32"/>
        <v>0.4330601572580523</v>
      </c>
      <c r="AE30" s="69">
        <f>'RD T1'!E116</f>
        <v>0.24000187083146685</v>
      </c>
      <c r="AF30" s="69">
        <f t="shared" si="33"/>
        <v>0.6730620280895192</v>
      </c>
      <c r="AH30" t="str">
        <f t="shared" si="34"/>
        <v>81 Process, plant and machine operatives</v>
      </c>
      <c r="AI30" s="69">
        <v>0.11796541077830665</v>
      </c>
      <c r="AJ30" s="69">
        <v>0.11010394007574095</v>
      </c>
      <c r="AK30" s="69">
        <v>0.10384113213651873</v>
      </c>
      <c r="AL30" s="69">
        <v>0.16905048988104962</v>
      </c>
      <c r="AM30" s="69">
        <v>0.31412962316044823</v>
      </c>
      <c r="AN30" s="69"/>
      <c r="AO30" s="69">
        <f t="shared" si="35"/>
        <v>0.21028849102392949</v>
      </c>
      <c r="AP30" s="69">
        <f>'RD T1'!E145</f>
        <v>0.10400015938465834</v>
      </c>
      <c r="AQ30" s="69">
        <f t="shared" si="36"/>
        <v>0.31428865040858783</v>
      </c>
      <c r="AS30" t="str">
        <f t="shared" si="37"/>
        <v>81 Process, plant and machine operatives</v>
      </c>
      <c r="AT30" s="69">
        <v>0.26926876247605908</v>
      </c>
      <c r="AU30" s="69">
        <v>0.23501452403131468</v>
      </c>
      <c r="AV30" s="69">
        <v>0.21425554278278905</v>
      </c>
      <c r="AW30" s="69">
        <v>0.29293161619075542</v>
      </c>
      <c r="AX30" s="69">
        <v>0.41076089463137172</v>
      </c>
      <c r="AY30" s="69"/>
      <c r="AZ30" s="69">
        <f t="shared" si="38"/>
        <v>0.19650535184858267</v>
      </c>
      <c r="BA30" s="69">
        <f>'RD T1'!E174</f>
        <v>0.15961466587489545</v>
      </c>
      <c r="BB30" s="69">
        <f t="shared" si="39"/>
        <v>0.35612001772347812</v>
      </c>
      <c r="BD30" t="str">
        <f t="shared" si="40"/>
        <v>81 Process, plant and machine operatives</v>
      </c>
      <c r="BE30" s="69">
        <v>1.9323240220411615</v>
      </c>
      <c r="BF30" s="69">
        <v>1.8029815377624823</v>
      </c>
      <c r="BG30" s="69">
        <v>1.557389832107777</v>
      </c>
      <c r="BH30" s="69">
        <v>1.821555434017085</v>
      </c>
      <c r="BI30" s="69">
        <v>1.9907959569714895</v>
      </c>
      <c r="BJ30" s="69"/>
      <c r="BK30" s="69">
        <f t="shared" si="41"/>
        <v>0.43340612486371244</v>
      </c>
      <c r="BL30" s="69">
        <f>'RD T1'!E203</f>
        <v>0.65061496108924521</v>
      </c>
      <c r="BM30" s="69">
        <f t="shared" si="42"/>
        <v>1.0840210859529575</v>
      </c>
      <c r="BO30" t="str">
        <f t="shared" si="43"/>
        <v>81 Process, plant and machine operatives</v>
      </c>
      <c r="BP30" s="69">
        <v>2.3576271071249044</v>
      </c>
      <c r="BQ30" s="69">
        <v>1.9293738508214071</v>
      </c>
      <c r="BR30" s="69">
        <v>1.7761546314529131</v>
      </c>
      <c r="BS30" s="69">
        <v>1.814950701495897</v>
      </c>
      <c r="BT30" s="69">
        <v>1.5423645279975968</v>
      </c>
      <c r="BU30" s="69"/>
      <c r="BV30" s="69">
        <f t="shared" si="44"/>
        <v>-0.23379010345531626</v>
      </c>
      <c r="BW30" s="69">
        <f>'RD T1'!E232</f>
        <v>0.69999730278219319</v>
      </c>
      <c r="BX30" s="69">
        <f t="shared" si="45"/>
        <v>0.46620719932687693</v>
      </c>
      <c r="BZ30" t="str">
        <f t="shared" si="46"/>
        <v>81 Process, plant and machine operatives</v>
      </c>
      <c r="CA30" s="69">
        <v>1.7672575747470571</v>
      </c>
      <c r="CB30" s="69">
        <v>1.7966756695598882</v>
      </c>
      <c r="CC30" s="69">
        <v>1.4317522188491667</v>
      </c>
      <c r="CD30" s="69">
        <v>1.3573341467092139</v>
      </c>
      <c r="CE30" s="69">
        <v>0.58017160619290475</v>
      </c>
      <c r="CF30" s="69"/>
      <c r="CG30" s="69">
        <f t="shared" si="47"/>
        <v>-0.85158061265626195</v>
      </c>
      <c r="CH30" s="69">
        <f>'RD T1'!E261</f>
        <v>0.3522429891522923</v>
      </c>
      <c r="CI30" s="69">
        <f t="shared" si="48"/>
        <v>-0.49933762350396965</v>
      </c>
      <c r="CK30" t="str">
        <f t="shared" si="49"/>
        <v>81 Process, plant and machine operatives</v>
      </c>
      <c r="CL30" s="69">
        <v>0.57239128064493872</v>
      </c>
      <c r="CM30" s="69">
        <v>0.44232506000315791</v>
      </c>
      <c r="CN30" s="69">
        <v>0.50256522640610912</v>
      </c>
      <c r="CO30" s="69">
        <v>0.23758490572485916</v>
      </c>
      <c r="CP30" s="69">
        <v>0.12288463379230427</v>
      </c>
      <c r="CQ30" s="69"/>
      <c r="CR30" s="69">
        <f t="shared" si="50"/>
        <v>-0.37968059261380482</v>
      </c>
      <c r="CS30" s="69">
        <f>'RD T1'!E290</f>
        <v>6.1843049504986015E-2</v>
      </c>
      <c r="CT30" s="69">
        <f t="shared" si="51"/>
        <v>-0.31783754310881879</v>
      </c>
    </row>
    <row r="31" spans="1:98" x14ac:dyDescent="0.2">
      <c r="A31" s="10" t="str">
        <f>name!D27</f>
        <v>82 Transport and mobile machine drivers and operatives</v>
      </c>
      <c r="B31" s="69">
        <v>1.4126586558534939E-2</v>
      </c>
      <c r="C31" s="69">
        <v>1.7386552715044183E-2</v>
      </c>
      <c r="D31" s="69">
        <v>1.4750081979180662E-2</v>
      </c>
      <c r="E31" s="69">
        <v>2.4123419125265635E-2</v>
      </c>
      <c r="F31" s="69">
        <v>3.8487155576217257E-2</v>
      </c>
      <c r="G31" s="11"/>
      <c r="H31" s="69">
        <f t="shared" si="26"/>
        <v>2.3737073597036595E-2</v>
      </c>
      <c r="I31" s="69">
        <f>'RD T1'!E59</f>
        <v>1.6738291085000651E-2</v>
      </c>
      <c r="J31" s="69">
        <f t="shared" si="27"/>
        <v>4.0475364682037246E-2</v>
      </c>
      <c r="L31" t="str">
        <f t="shared" si="28"/>
        <v>82 Transport and mobile machine drivers and operatives</v>
      </c>
      <c r="M31" s="69">
        <v>0.11693409263525961</v>
      </c>
      <c r="N31" s="69">
        <v>0.16627043964153529</v>
      </c>
      <c r="O31" s="69">
        <v>0.14763682019086027</v>
      </c>
      <c r="P31" s="69">
        <v>0.21839095580485626</v>
      </c>
      <c r="Q31" s="69">
        <v>0.3762705428862162</v>
      </c>
      <c r="R31" s="11"/>
      <c r="S31" s="69">
        <f t="shared" si="29"/>
        <v>0.22863372269535592</v>
      </c>
      <c r="T31" s="69">
        <f>'RD T1'!E88</f>
        <v>0.15643697785361044</v>
      </c>
      <c r="U31" s="69">
        <f t="shared" si="30"/>
        <v>0.38507070054896636</v>
      </c>
      <c r="W31" t="str">
        <f t="shared" si="31"/>
        <v>82 Transport and mobile machine drivers and operatives</v>
      </c>
      <c r="X31" s="69">
        <v>0.36091606279707111</v>
      </c>
      <c r="Y31" s="69">
        <v>0.40506633602536307</v>
      </c>
      <c r="Z31" s="69">
        <v>0.39739357634269157</v>
      </c>
      <c r="AA31" s="69">
        <v>0.53593397828240563</v>
      </c>
      <c r="AB31" s="69">
        <v>0.83513084132113824</v>
      </c>
      <c r="AC31" s="69"/>
      <c r="AD31" s="69">
        <f t="shared" si="32"/>
        <v>0.43773726497844667</v>
      </c>
      <c r="AE31" s="69">
        <f>'RD T1'!E117</f>
        <v>0.41548492236379658</v>
      </c>
      <c r="AF31" s="69">
        <f t="shared" si="33"/>
        <v>0.8532221873422432</v>
      </c>
      <c r="AH31" t="str">
        <f t="shared" si="34"/>
        <v>82 Transport and mobile machine drivers and operatives</v>
      </c>
      <c r="AI31" s="69">
        <v>0.14943008849807332</v>
      </c>
      <c r="AJ31" s="69">
        <v>0.17284777192143699</v>
      </c>
      <c r="AK31" s="69">
        <v>0.16859592704914506</v>
      </c>
      <c r="AL31" s="69">
        <v>0.22094820672851942</v>
      </c>
      <c r="AM31" s="69">
        <v>0.29581618630115825</v>
      </c>
      <c r="AN31" s="69"/>
      <c r="AO31" s="69">
        <f t="shared" si="35"/>
        <v>0.12722025925201319</v>
      </c>
      <c r="AP31" s="69">
        <f>'RD T1'!E146</f>
        <v>0.16274917745386863</v>
      </c>
      <c r="AQ31" s="69">
        <f t="shared" si="36"/>
        <v>0.28996943670588182</v>
      </c>
      <c r="AS31" t="str">
        <f t="shared" si="37"/>
        <v>82 Transport and mobile machine drivers and operatives</v>
      </c>
      <c r="AT31" s="69">
        <v>0.2790148368392521</v>
      </c>
      <c r="AU31" s="69">
        <v>0.27876665096375519</v>
      </c>
      <c r="AV31" s="69">
        <v>0.25126589528837023</v>
      </c>
      <c r="AW31" s="69">
        <v>0.3168080070780267</v>
      </c>
      <c r="AX31" s="69">
        <v>0.38367679362222418</v>
      </c>
      <c r="AY31" s="69"/>
      <c r="AZ31" s="69">
        <f t="shared" si="38"/>
        <v>0.13241089833385394</v>
      </c>
      <c r="BA31" s="69">
        <f>'RD T1'!E175</f>
        <v>0.22629938809702269</v>
      </c>
      <c r="BB31" s="69">
        <f t="shared" si="39"/>
        <v>0.35871028643087666</v>
      </c>
      <c r="BD31" t="str">
        <f t="shared" si="40"/>
        <v>82 Transport and mobile machine drivers and operatives</v>
      </c>
      <c r="BE31" s="69">
        <v>1.8531927019977081</v>
      </c>
      <c r="BF31" s="69">
        <v>1.8126105769581908</v>
      </c>
      <c r="BG31" s="69">
        <v>1.5583861619759463</v>
      </c>
      <c r="BH31" s="69">
        <v>1.7471595389082151</v>
      </c>
      <c r="BI31" s="69">
        <v>1.9548689080396202</v>
      </c>
      <c r="BJ31" s="69"/>
      <c r="BK31" s="69">
        <f t="shared" si="41"/>
        <v>0.39648274606367395</v>
      </c>
      <c r="BL31" s="69">
        <f>'RD T1'!E204</f>
        <v>0.89364156898305513</v>
      </c>
      <c r="BM31" s="69">
        <f t="shared" si="42"/>
        <v>1.2901243150467292</v>
      </c>
      <c r="BO31" t="str">
        <f t="shared" si="43"/>
        <v>82 Transport and mobile machine drivers and operatives</v>
      </c>
      <c r="BP31" s="69">
        <v>2.483778939870287</v>
      </c>
      <c r="BQ31" s="69">
        <v>2.271638966063299</v>
      </c>
      <c r="BR31" s="69">
        <v>2.1488550484732301</v>
      </c>
      <c r="BS31" s="69">
        <v>2.1068185647057454</v>
      </c>
      <c r="BT31" s="69">
        <v>1.9722441224370049</v>
      </c>
      <c r="BU31" s="69"/>
      <c r="BV31" s="69">
        <f t="shared" si="44"/>
        <v>-0.17661092603622519</v>
      </c>
      <c r="BW31" s="69">
        <f>'RD T1'!E233</f>
        <v>1.1893375807606097</v>
      </c>
      <c r="BX31" s="69">
        <f t="shared" si="45"/>
        <v>1.0127266547243845</v>
      </c>
      <c r="BZ31" t="str">
        <f t="shared" si="46"/>
        <v>82 Transport and mobile machine drivers and operatives</v>
      </c>
      <c r="CA31" s="69">
        <v>2.12152448711098</v>
      </c>
      <c r="CB31" s="69">
        <v>2.3166076482044229</v>
      </c>
      <c r="CC31" s="69">
        <v>1.7699884379494644</v>
      </c>
      <c r="CD31" s="69">
        <v>1.6120308241297923</v>
      </c>
      <c r="CE31" s="69">
        <v>1.3020148422302114</v>
      </c>
      <c r="CF31" s="69"/>
      <c r="CG31" s="69">
        <f t="shared" si="47"/>
        <v>-0.46797359571925301</v>
      </c>
      <c r="CH31" s="69">
        <f>'RD T1'!E262</f>
        <v>0.64320275639075442</v>
      </c>
      <c r="CI31" s="69">
        <f t="shared" si="48"/>
        <v>0.1752291606715014</v>
      </c>
      <c r="CK31" t="str">
        <f t="shared" si="49"/>
        <v>82 Transport and mobile machine drivers and operatives</v>
      </c>
      <c r="CL31" s="69">
        <v>0.55896157818438219</v>
      </c>
      <c r="CM31" s="69">
        <v>0.62498841042669195</v>
      </c>
      <c r="CN31" s="69">
        <v>0.85701680747942111</v>
      </c>
      <c r="CO31" s="69">
        <v>0.66580035576213259</v>
      </c>
      <c r="CP31" s="69">
        <v>0.50859170938198006</v>
      </c>
      <c r="CQ31" s="69"/>
      <c r="CR31" s="69">
        <f t="shared" si="50"/>
        <v>-0.34842509809744104</v>
      </c>
      <c r="CS31" s="69">
        <f>'RD T1'!E291</f>
        <v>0.26716235659682874</v>
      </c>
      <c r="CT31" s="69">
        <f t="shared" si="51"/>
        <v>-8.1262741500612301E-2</v>
      </c>
    </row>
    <row r="32" spans="1:98" x14ac:dyDescent="0.2">
      <c r="A32" s="10" t="str">
        <f>name!D28</f>
        <v>91 Elementary trades and related occupations</v>
      </c>
      <c r="B32" s="69">
        <v>2.0981472054259088E-4</v>
      </c>
      <c r="C32" s="69">
        <v>2.0035965008937436E-4</v>
      </c>
      <c r="D32" s="69">
        <v>1.524936301201879E-4</v>
      </c>
      <c r="E32" s="69">
        <v>7.8732151381207807E-4</v>
      </c>
      <c r="F32" s="69">
        <v>1.7865029398567117E-3</v>
      </c>
      <c r="G32" s="11"/>
      <c r="H32" s="69">
        <f t="shared" si="26"/>
        <v>1.6340093097365238E-3</v>
      </c>
      <c r="I32" s="69">
        <f>'RD T1'!E60</f>
        <v>7.2506562661809747E-4</v>
      </c>
      <c r="J32" s="69">
        <f t="shared" si="27"/>
        <v>2.3590749363546215E-3</v>
      </c>
      <c r="L32" t="str">
        <f t="shared" si="28"/>
        <v>91 Elementary trades and related occupations</v>
      </c>
      <c r="M32" s="69">
        <v>9.183643209425392E-2</v>
      </c>
      <c r="N32" s="69">
        <v>0.11105176215665821</v>
      </c>
      <c r="O32" s="69">
        <v>8.3082837914018132E-2</v>
      </c>
      <c r="P32" s="69">
        <v>0.18910001326180151</v>
      </c>
      <c r="Q32" s="69">
        <v>0.36503422199057611</v>
      </c>
      <c r="R32" s="11"/>
      <c r="S32" s="69">
        <f t="shared" si="29"/>
        <v>0.28195138407655795</v>
      </c>
      <c r="T32" s="69">
        <f>'RD T1'!E89</f>
        <v>0.11771846809938188</v>
      </c>
      <c r="U32" s="69">
        <f t="shared" si="30"/>
        <v>0.39966985217593987</v>
      </c>
      <c r="W32" t="str">
        <f t="shared" si="31"/>
        <v>91 Elementary trades and related occupations</v>
      </c>
      <c r="X32" s="69">
        <v>0.27509655618759399</v>
      </c>
      <c r="Y32" s="69">
        <v>0.24233384330821225</v>
      </c>
      <c r="Z32" s="69">
        <v>0.22890484071196321</v>
      </c>
      <c r="AA32" s="69">
        <v>0.66818646412014004</v>
      </c>
      <c r="AB32" s="69">
        <v>0.93688055462454745</v>
      </c>
      <c r="AC32" s="69"/>
      <c r="AD32" s="69">
        <f t="shared" si="32"/>
        <v>0.70797571391258418</v>
      </c>
      <c r="AE32" s="69">
        <f>'RD T1'!E118</f>
        <v>0.47361319905846666</v>
      </c>
      <c r="AF32" s="69">
        <f t="shared" si="33"/>
        <v>1.1815889129710508</v>
      </c>
      <c r="AH32" t="str">
        <f t="shared" si="34"/>
        <v>91 Elementary trades and related occupations</v>
      </c>
      <c r="AI32" s="69">
        <v>0.17058066193812904</v>
      </c>
      <c r="AJ32" s="69">
        <v>0.15685238967954868</v>
      </c>
      <c r="AK32" s="69">
        <v>0.13982948304917261</v>
      </c>
      <c r="AL32" s="69">
        <v>0.36764201946422703</v>
      </c>
      <c r="AM32" s="69">
        <v>0.55190335248104561</v>
      </c>
      <c r="AN32" s="69"/>
      <c r="AO32" s="69">
        <f t="shared" si="35"/>
        <v>0.41207386943187296</v>
      </c>
      <c r="AP32" s="69">
        <f>'RD T1'!E147</f>
        <v>0.2679246697608117</v>
      </c>
      <c r="AQ32" s="69">
        <f t="shared" si="36"/>
        <v>0.6799985391926846</v>
      </c>
      <c r="AS32" t="str">
        <f t="shared" si="37"/>
        <v>91 Elementary trades and related occupations</v>
      </c>
      <c r="AT32" s="69">
        <v>0.21231174728923702</v>
      </c>
      <c r="AU32" s="69">
        <v>0.18217905953331681</v>
      </c>
      <c r="AV32" s="69">
        <v>0.17535432283662805</v>
      </c>
      <c r="AW32" s="69">
        <v>0.43412215236222879</v>
      </c>
      <c r="AX32" s="69">
        <v>0.57310172449058983</v>
      </c>
      <c r="AY32" s="69"/>
      <c r="AZ32" s="69">
        <f t="shared" si="38"/>
        <v>0.39774740165396177</v>
      </c>
      <c r="BA32" s="69">
        <f>'RD T1'!E176</f>
        <v>0.26111093009501496</v>
      </c>
      <c r="BB32" s="69">
        <f t="shared" si="39"/>
        <v>0.65885833174897668</v>
      </c>
      <c r="BD32" t="str">
        <f t="shared" si="40"/>
        <v>91 Elementary trades and related occupations</v>
      </c>
      <c r="BE32" s="69">
        <v>1.0409395424199281</v>
      </c>
      <c r="BF32" s="69">
        <v>0.89839412613476555</v>
      </c>
      <c r="BG32" s="69">
        <v>0.79808269528344011</v>
      </c>
      <c r="BH32" s="69">
        <v>1.8036243703205344</v>
      </c>
      <c r="BI32" s="69">
        <v>2.4197641735761253</v>
      </c>
      <c r="BJ32" s="69"/>
      <c r="BK32" s="69">
        <f t="shared" si="41"/>
        <v>1.6216814782926852</v>
      </c>
      <c r="BL32" s="69">
        <f>'RD T1'!E205</f>
        <v>0.88622584488697276</v>
      </c>
      <c r="BM32" s="69">
        <f t="shared" si="42"/>
        <v>2.507907323179658</v>
      </c>
      <c r="BO32" t="str">
        <f t="shared" si="43"/>
        <v>91 Elementary trades and related occupations</v>
      </c>
      <c r="BP32" s="69">
        <v>1.5376573929919493</v>
      </c>
      <c r="BQ32" s="69">
        <v>1.0981347212801538</v>
      </c>
      <c r="BR32" s="69">
        <v>1.0105468240430922</v>
      </c>
      <c r="BS32" s="69">
        <v>1.8556813518536277</v>
      </c>
      <c r="BT32" s="69">
        <v>1.7860992509481899</v>
      </c>
      <c r="BU32" s="69"/>
      <c r="BV32" s="69">
        <f t="shared" si="44"/>
        <v>0.77555242690509774</v>
      </c>
      <c r="BW32" s="69">
        <f>'RD T1'!E234</f>
        <v>0.80497660493192902</v>
      </c>
      <c r="BX32" s="69">
        <f t="shared" si="45"/>
        <v>1.5805290318370266</v>
      </c>
      <c r="BZ32" t="str">
        <f t="shared" si="46"/>
        <v>91 Elementary trades and related occupations</v>
      </c>
      <c r="CA32" s="69">
        <v>1.5281384466209189</v>
      </c>
      <c r="CB32" s="69">
        <v>1.4587720860416054</v>
      </c>
      <c r="CC32" s="69">
        <v>1.1214257552455498</v>
      </c>
      <c r="CD32" s="69">
        <v>1.8923815358782636</v>
      </c>
      <c r="CE32" s="69">
        <v>1.8163876474724916</v>
      </c>
      <c r="CF32" s="69"/>
      <c r="CG32" s="69">
        <f t="shared" si="47"/>
        <v>0.69496189222694182</v>
      </c>
      <c r="CH32" s="69">
        <f>'RD T1'!E263</f>
        <v>0.69144735199853757</v>
      </c>
      <c r="CI32" s="69">
        <f t="shared" si="48"/>
        <v>1.3864092442254794</v>
      </c>
      <c r="CK32" t="str">
        <f t="shared" si="49"/>
        <v>91 Elementary trades and related occupations</v>
      </c>
      <c r="CL32" s="69">
        <v>0.62074069153374933</v>
      </c>
      <c r="CM32" s="69">
        <v>0.55499194182187572</v>
      </c>
      <c r="CN32" s="69">
        <v>0.62107920236522973</v>
      </c>
      <c r="CO32" s="69">
        <v>0.90309969935572476</v>
      </c>
      <c r="CP32" s="69">
        <v>1.0158942970163403</v>
      </c>
      <c r="CQ32" s="69"/>
      <c r="CR32" s="69">
        <f t="shared" si="50"/>
        <v>0.39481509465111053</v>
      </c>
      <c r="CS32" s="69">
        <f>'RD T1'!E292</f>
        <v>0.30720623978427763</v>
      </c>
      <c r="CT32" s="69">
        <f t="shared" si="51"/>
        <v>0.70202133443538817</v>
      </c>
    </row>
    <row r="33" spans="1:98" x14ac:dyDescent="0.2">
      <c r="A33" s="10" t="str">
        <f>name!D29</f>
        <v>92 Elementary administration and service occupations</v>
      </c>
      <c r="B33" s="69">
        <v>1.4342831299634753E-2</v>
      </c>
      <c r="C33" s="69">
        <v>1.628671495448953E-2</v>
      </c>
      <c r="D33" s="69">
        <v>1.3843066311563158E-2</v>
      </c>
      <c r="E33" s="69">
        <v>1.9647141273777209E-2</v>
      </c>
      <c r="F33" s="69">
        <v>2.8591940478553873E-2</v>
      </c>
      <c r="G33" s="11"/>
      <c r="H33" s="69">
        <f t="shared" ref="H33" si="52">F33-D33</f>
        <v>1.4748874166990715E-2</v>
      </c>
      <c r="I33" s="69">
        <f>'RD T1'!E61</f>
        <v>1.1509619253752719E-2</v>
      </c>
      <c r="J33" s="69">
        <f t="shared" ref="J33" si="53">SUM(H33:I33)</f>
        <v>2.6258493420743434E-2</v>
      </c>
      <c r="L33" t="str">
        <f t="shared" ref="L33" si="54">A33</f>
        <v>92 Elementary administration and service occupations</v>
      </c>
      <c r="M33" s="69">
        <v>0.52514137709289721</v>
      </c>
      <c r="N33" s="69">
        <v>0.73012657950025339</v>
      </c>
      <c r="O33" s="69">
        <v>0.73097116672739104</v>
      </c>
      <c r="P33" s="69">
        <v>1.1089411985990389</v>
      </c>
      <c r="Q33" s="69">
        <v>1.9389245848458025</v>
      </c>
      <c r="R33" s="11"/>
      <c r="S33" s="69">
        <f t="shared" ref="S33" si="55">Q33-O33</f>
        <v>1.2079534181184115</v>
      </c>
      <c r="T33" s="69">
        <f>'RD T1'!E90</f>
        <v>0.74046176447397294</v>
      </c>
      <c r="U33" s="69">
        <f t="shared" ref="U33" si="56">SUM(S33:T33)</f>
        <v>1.9484151825923846</v>
      </c>
      <c r="W33" t="str">
        <f t="shared" ref="W33" si="57">A33</f>
        <v>92 Elementary administration and service occupations</v>
      </c>
      <c r="X33" s="69">
        <v>2.0404027889995873</v>
      </c>
      <c r="Y33" s="69">
        <v>2.3095972904751281</v>
      </c>
      <c r="Z33" s="69">
        <v>2.4671166597618392</v>
      </c>
      <c r="AA33" s="69">
        <v>2.874627220008791</v>
      </c>
      <c r="AB33" s="69">
        <v>3.7050261128297794</v>
      </c>
      <c r="AC33" s="69"/>
      <c r="AD33" s="69">
        <f t="shared" ref="AD33" si="58">AB33-Z33</f>
        <v>1.2379094530679402</v>
      </c>
      <c r="AE33" s="69">
        <f>'RD T1'!E119</f>
        <v>2.0384890521872556</v>
      </c>
      <c r="AF33" s="69">
        <f t="shared" ref="AF33" si="59">SUM(AD33:AE33)</f>
        <v>3.2763985052551958</v>
      </c>
      <c r="AH33" t="str">
        <f t="shared" ref="AH33" si="60">L33</f>
        <v>92 Elementary administration and service occupations</v>
      </c>
      <c r="AI33" s="69">
        <v>0.94381644760790817</v>
      </c>
      <c r="AJ33" s="69">
        <v>1.0439651085393018</v>
      </c>
      <c r="AK33" s="69">
        <v>1.1249502510661509</v>
      </c>
      <c r="AL33" s="69">
        <v>1.3436879933117138</v>
      </c>
      <c r="AM33" s="69">
        <v>1.7846906869841672</v>
      </c>
      <c r="AN33" s="69"/>
      <c r="AO33" s="69">
        <f t="shared" ref="AO33" si="61">AM33-AK33</f>
        <v>0.65974043591801634</v>
      </c>
      <c r="AP33" s="69">
        <f>'RD T1'!E148</f>
        <v>0.89702336522970494</v>
      </c>
      <c r="AQ33" s="69">
        <f t="shared" ref="AQ33" si="62">SUM(AO33:AP33)</f>
        <v>1.5567638011477212</v>
      </c>
      <c r="AS33" t="str">
        <f t="shared" ref="AS33" si="63">W33</f>
        <v>92 Elementary administration and service occupations</v>
      </c>
      <c r="AT33" s="69">
        <v>0.8910900414187849</v>
      </c>
      <c r="AU33" s="69">
        <v>0.96661161655792704</v>
      </c>
      <c r="AV33" s="69">
        <v>1.0983808635202008</v>
      </c>
      <c r="AW33" s="69">
        <v>1.2865306459455281</v>
      </c>
      <c r="AX33" s="69">
        <v>1.7235662752327523</v>
      </c>
      <c r="AY33" s="69"/>
      <c r="AZ33" s="69">
        <f t="shared" ref="AZ33" si="64">AX33-AV33</f>
        <v>0.62518541171255149</v>
      </c>
      <c r="BA33" s="69">
        <f>'RD T1'!E177</f>
        <v>0.85065975666449145</v>
      </c>
      <c r="BB33" s="69">
        <f t="shared" ref="BB33" si="65">SUM(AZ33:BA33)</f>
        <v>1.475845168377043</v>
      </c>
      <c r="BD33" t="str">
        <f t="shared" ref="BD33" si="66">AH33</f>
        <v>92 Elementary administration and service occupations</v>
      </c>
      <c r="BE33" s="69">
        <v>6.0211562785574291</v>
      </c>
      <c r="BF33" s="69">
        <v>6.2471896113160206</v>
      </c>
      <c r="BG33" s="69">
        <v>5.6698763052412451</v>
      </c>
      <c r="BH33" s="69">
        <v>5.0494661827316882</v>
      </c>
      <c r="BI33" s="69">
        <v>4.7923270699253795</v>
      </c>
      <c r="BJ33" s="69"/>
      <c r="BK33" s="69">
        <f t="shared" ref="BK33" si="67">BI33-BG33</f>
        <v>-0.87754923531586559</v>
      </c>
      <c r="BL33" s="69">
        <f>'RD T1'!E206</f>
        <v>2.3467195508369869</v>
      </c>
      <c r="BM33" s="69">
        <f t="shared" ref="BM33" si="68">SUM(BK33:BL33)</f>
        <v>1.4691703155211213</v>
      </c>
      <c r="BO33" t="str">
        <f t="shared" ref="BO33" si="69">AS33</f>
        <v>92 Elementary administration and service occupations</v>
      </c>
      <c r="BP33" s="69">
        <v>8.988934897514687</v>
      </c>
      <c r="BQ33" s="69">
        <v>8.9691584109097651</v>
      </c>
      <c r="BR33" s="69">
        <v>7.9823183734063194</v>
      </c>
      <c r="BS33" s="69">
        <v>7.1391160432638658</v>
      </c>
      <c r="BT33" s="69">
        <v>5.7515321342236714</v>
      </c>
      <c r="BU33" s="69"/>
      <c r="BV33" s="69">
        <f t="shared" ref="BV33" si="70">BT33-BR33</f>
        <v>-2.2307862391826481</v>
      </c>
      <c r="BW33" s="69">
        <f>'RD T1'!E235</f>
        <v>3.3716567158578825</v>
      </c>
      <c r="BX33" s="69">
        <f t="shared" ref="BX33" si="71">SUM(BV33:BW33)</f>
        <v>1.1408704766752344</v>
      </c>
      <c r="BZ33" t="str">
        <f t="shared" ref="BZ33" si="72">BD33</f>
        <v>92 Elementary administration and service occupations</v>
      </c>
      <c r="CA33" s="69">
        <v>6.4654540554343471</v>
      </c>
      <c r="CB33" s="69">
        <v>7.563202137588747</v>
      </c>
      <c r="CC33" s="69">
        <v>6.6668090560051239</v>
      </c>
      <c r="CD33" s="69">
        <v>5.9899991718533121</v>
      </c>
      <c r="CE33" s="69">
        <v>4.0445427871681687</v>
      </c>
      <c r="CF33" s="69"/>
      <c r="CG33" s="69">
        <f t="shared" ref="CG33" si="73">CE33-CC33</f>
        <v>-2.6222662688369551</v>
      </c>
      <c r="CH33" s="69">
        <f>'RD T1'!E264</f>
        <v>1.9218286554710755</v>
      </c>
      <c r="CI33" s="69">
        <f t="shared" ref="CI33" si="74">SUM(CG33:CH33)</f>
        <v>-0.70043761336587962</v>
      </c>
      <c r="CK33" t="str">
        <f t="shared" ref="CK33" si="75">BO33</f>
        <v>92 Elementary administration and service occupations</v>
      </c>
      <c r="CL33" s="69">
        <v>2.3027325731349682</v>
      </c>
      <c r="CM33" s="69">
        <v>1.7811958656259268</v>
      </c>
      <c r="CN33" s="69">
        <v>1.9950639880800567</v>
      </c>
      <c r="CO33" s="69">
        <v>1.3804356487139224</v>
      </c>
      <c r="CP33" s="69">
        <v>1.3823498741040969</v>
      </c>
      <c r="CQ33" s="69"/>
      <c r="CR33" s="69">
        <f t="shared" ref="CR33" si="76">CP33-CN33</f>
        <v>-0.61271411397595976</v>
      </c>
      <c r="CS33" s="69">
        <f>'RD T1'!E293</f>
        <v>0.42133392076834969</v>
      </c>
      <c r="CT33" s="69">
        <f t="shared" ref="CT33" si="77">SUM(CR33:CS33)</f>
        <v>-0.19138019320761007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3.1769372328674694</v>
      </c>
      <c r="C35" s="67">
        <f t="shared" ref="C35:F35" si="78">SUM(C8:C33)</f>
        <v>3.9943782868248627</v>
      </c>
      <c r="D35" s="67">
        <f t="shared" si="78"/>
        <v>3.9066519024202435</v>
      </c>
      <c r="E35" s="67">
        <f t="shared" si="78"/>
        <v>5.1532732069984934</v>
      </c>
      <c r="F35" s="67">
        <f t="shared" si="78"/>
        <v>7.6582590440455078</v>
      </c>
      <c r="G35" s="11"/>
      <c r="H35" s="67">
        <f>F35-D35</f>
        <v>3.7516071416252643</v>
      </c>
      <c r="I35" s="67">
        <f>SUM(I8:I33)</f>
        <v>2.7748429299702724</v>
      </c>
      <c r="J35" s="67">
        <f>SUM(H35:I35)</f>
        <v>6.5264500715955371</v>
      </c>
      <c r="L35" s="24" t="str">
        <f>A35</f>
        <v>All occupations</v>
      </c>
      <c r="M35" s="67">
        <f>SUM(M8:M33)</f>
        <v>21.495243618986024</v>
      </c>
      <c r="N35" s="67">
        <f t="shared" ref="N35:Q35" si="79">SUM(N8:N33)</f>
        <v>27.318262342496471</v>
      </c>
      <c r="O35" s="67">
        <f t="shared" si="79"/>
        <v>27.638013122549189</v>
      </c>
      <c r="P35" s="67">
        <f t="shared" si="79"/>
        <v>36.29320017456682</v>
      </c>
      <c r="Q35" s="67">
        <f t="shared" si="79"/>
        <v>54.658957350582547</v>
      </c>
      <c r="R35" s="11"/>
      <c r="S35" s="67">
        <f t="shared" si="29"/>
        <v>27.020944228033358</v>
      </c>
      <c r="T35" s="67">
        <f>SUM(T8:T33)</f>
        <v>20.922866040813862</v>
      </c>
      <c r="U35" s="67">
        <f>SUM(S35:T35)</f>
        <v>47.943810268847216</v>
      </c>
      <c r="W35" s="24" t="str">
        <f>A35</f>
        <v>All occupations</v>
      </c>
      <c r="X35" s="67">
        <f>SUM(X8:X33)</f>
        <v>46.332701150659986</v>
      </c>
      <c r="Y35" s="67">
        <f t="shared" ref="Y35:AB35" si="80">SUM(Y8:Y33)</f>
        <v>47.33741527312803</v>
      </c>
      <c r="Z35" s="67">
        <f t="shared" si="80"/>
        <v>49.492490837760819</v>
      </c>
      <c r="AA35" s="67">
        <f t="shared" si="80"/>
        <v>56.408662103936976</v>
      </c>
      <c r="AB35" s="67">
        <f t="shared" si="80"/>
        <v>66.009117891256409</v>
      </c>
      <c r="AC35" s="69"/>
      <c r="AD35" s="67">
        <f t="shared" ref="AD35" si="81">AB35-Z35</f>
        <v>16.51662705349559</v>
      </c>
      <c r="AE35" s="67">
        <f>SUM(AE8:AE33)</f>
        <v>33.61756221086145</v>
      </c>
      <c r="AF35" s="67">
        <f>SUM(AD35:AE35)</f>
        <v>50.13418926435704</v>
      </c>
      <c r="AH35" s="24" t="str">
        <f>L35</f>
        <v>All occupations</v>
      </c>
      <c r="AI35" s="67">
        <f>SUM(AI8:AI33)</f>
        <v>15.430269425122217</v>
      </c>
      <c r="AJ35" s="67">
        <f t="shared" ref="AJ35:AM35" si="82">SUM(AJ8:AJ33)</f>
        <v>14.096417894066805</v>
      </c>
      <c r="AK35" s="67">
        <f t="shared" si="82"/>
        <v>14.824755870493144</v>
      </c>
      <c r="AL35" s="67">
        <f t="shared" si="82"/>
        <v>15.771847160932257</v>
      </c>
      <c r="AM35" s="67">
        <f t="shared" si="82"/>
        <v>17.966795029960775</v>
      </c>
      <c r="AN35" s="69"/>
      <c r="AO35" s="67">
        <f t="shared" ref="AO35" si="83">AM35-AK35</f>
        <v>3.1420391594676307</v>
      </c>
      <c r="AP35" s="67">
        <f>SUM(AP8:AP33)</f>
        <v>9.1894574345493591</v>
      </c>
      <c r="AQ35" s="67">
        <f>SUM(AO35:AP35)</f>
        <v>12.33149659401699</v>
      </c>
      <c r="AS35" s="24" t="str">
        <f>W35</f>
        <v>All occupations</v>
      </c>
      <c r="AT35" s="67">
        <f>SUM(AT8:AT33)</f>
        <v>13.975462505546403</v>
      </c>
      <c r="AU35" s="67">
        <f t="shared" ref="AU35:AX35" si="84">SUM(AU8:AU33)</f>
        <v>13.803521416634116</v>
      </c>
      <c r="AV35" s="67">
        <f t="shared" si="84"/>
        <v>14.503177765827239</v>
      </c>
      <c r="AW35" s="67">
        <f t="shared" si="84"/>
        <v>16.215678834182324</v>
      </c>
      <c r="AX35" s="67">
        <f t="shared" si="84"/>
        <v>18.919110993880455</v>
      </c>
      <c r="AY35" s="69"/>
      <c r="AZ35" s="67">
        <f t="shared" ref="AZ35" si="85">AX35-AV35</f>
        <v>4.4159332280532162</v>
      </c>
      <c r="BA35" s="67">
        <f>SUM(BA8:BA33)</f>
        <v>9.2636697343706533</v>
      </c>
      <c r="BB35" s="67">
        <f>SUM(AZ35:BA35)</f>
        <v>13.67960296242387</v>
      </c>
      <c r="BD35" s="24" t="str">
        <f>AH35</f>
        <v>All occupations</v>
      </c>
      <c r="BE35" s="67">
        <f>SUM(BE8:BE33)</f>
        <v>60.470063592309188</v>
      </c>
      <c r="BF35" s="67">
        <f t="shared" ref="BF35:BI35" si="86">SUM(BF8:BF33)</f>
        <v>63.294486040350961</v>
      </c>
      <c r="BG35" s="67">
        <f t="shared" si="86"/>
        <v>60.092385183284492</v>
      </c>
      <c r="BH35" s="67">
        <f t="shared" si="86"/>
        <v>62.406718298103286</v>
      </c>
      <c r="BI35" s="67">
        <f t="shared" si="86"/>
        <v>65.493021955015053</v>
      </c>
      <c r="BJ35" s="69"/>
      <c r="BK35" s="67">
        <f t="shared" ref="BK35" si="87">BI35-BG35</f>
        <v>5.4006367717305608</v>
      </c>
      <c r="BL35" s="67">
        <f>SUM(BL8:BL33)</f>
        <v>27.397802860517757</v>
      </c>
      <c r="BM35" s="67">
        <f>SUM(BK35:BL35)</f>
        <v>32.798439632248318</v>
      </c>
      <c r="BO35" s="24" t="str">
        <f>AS35</f>
        <v>All occupations</v>
      </c>
      <c r="BP35" s="67">
        <f>SUM(BP8:BP33)</f>
        <v>59.825055668715621</v>
      </c>
      <c r="BQ35" s="67">
        <f t="shared" ref="BQ35:BT35" si="88">SUM(BQ8:BQ33)</f>
        <v>56.337973428677039</v>
      </c>
      <c r="BR35" s="67">
        <f t="shared" si="88"/>
        <v>53.037780699663799</v>
      </c>
      <c r="BS35" s="67">
        <f t="shared" si="88"/>
        <v>49.186728894934831</v>
      </c>
      <c r="BT35" s="67">
        <f t="shared" si="88"/>
        <v>39.734123877933747</v>
      </c>
      <c r="BU35" s="69"/>
      <c r="BV35" s="67">
        <f t="shared" ref="BV35" si="89">BT35-BR35</f>
        <v>-13.303656821730051</v>
      </c>
      <c r="BW35" s="67">
        <f>SUM(BW8:BW33)</f>
        <v>21.937821874999894</v>
      </c>
      <c r="BX35" s="67">
        <f>SUM(BV35:BW35)</f>
        <v>8.6341650532698431</v>
      </c>
      <c r="BZ35" s="24" t="str">
        <f>BD35</f>
        <v>All occupations</v>
      </c>
      <c r="CA35" s="67">
        <f>SUM(CA8:CA33)</f>
        <v>34.170312091269558</v>
      </c>
      <c r="CB35" s="67">
        <f t="shared" ref="CB35:CE35" si="90">SUM(CB8:CB33)</f>
        <v>39.028188118945238</v>
      </c>
      <c r="CC35" s="67">
        <f t="shared" si="90"/>
        <v>35.224332603663015</v>
      </c>
      <c r="CD35" s="67">
        <f t="shared" si="90"/>
        <v>32.439240037480531</v>
      </c>
      <c r="CE35" s="67">
        <f t="shared" si="90"/>
        <v>23.242156116892033</v>
      </c>
      <c r="CF35" s="69"/>
      <c r="CG35" s="67">
        <f t="shared" ref="CG35" si="91">CE35-CC35</f>
        <v>-11.982176486770982</v>
      </c>
      <c r="CH35" s="67">
        <f>SUM(CH8:CH33)</f>
        <v>10.697387201882361</v>
      </c>
      <c r="CI35" s="67">
        <f>SUM(CG35:CH35)</f>
        <v>-1.2847892848886211</v>
      </c>
      <c r="CK35" s="24" t="str">
        <f>BO35</f>
        <v>All occupations</v>
      </c>
      <c r="CL35" s="67">
        <f>SUM(CL8:CL33)</f>
        <v>9.4449547145234032</v>
      </c>
      <c r="CM35" s="67">
        <f t="shared" ref="CM35:CP35" si="92">SUM(CM8:CM33)</f>
        <v>8.5093571988765113</v>
      </c>
      <c r="CN35" s="67">
        <f t="shared" si="92"/>
        <v>10.351412014337926</v>
      </c>
      <c r="CO35" s="67">
        <f t="shared" si="92"/>
        <v>7.8176512888643099</v>
      </c>
      <c r="CP35" s="67">
        <f t="shared" si="92"/>
        <v>6.1634577404335094</v>
      </c>
      <c r="CQ35" s="69"/>
      <c r="CR35" s="67">
        <f t="shared" ref="CR35" si="93">CP35-CN35</f>
        <v>-4.1879542739044169</v>
      </c>
      <c r="CS35" s="67">
        <f>SUM(CS8:CS33)</f>
        <v>2.5122603310664604</v>
      </c>
      <c r="CT35" s="67">
        <f>SUM(CR35:CS35)</f>
        <v>-1.6756939428379565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Cornwall and the Isles of Scilly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Cornwall and the Isles of Scilly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Cornwall and the Isles of Scilly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Cornwall and the Isles of Scilly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Cornwall and the Isles of Scilly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Cornwall and the Isles of Scilly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Cornwall and the Isles of Scilly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Cornwall and the Isles of Scilly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Cornwall and the Isles of Scilly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5.9785128837030745</v>
      </c>
      <c r="C45" s="18">
        <f t="shared" si="104"/>
        <v>6.4344422257843394</v>
      </c>
      <c r="D45" s="18">
        <f t="shared" si="104"/>
        <v>6.828998591517613</v>
      </c>
      <c r="E45" s="18">
        <f t="shared" si="104"/>
        <v>6.4478210079080416</v>
      </c>
      <c r="F45" s="18">
        <f t="shared" si="104"/>
        <v>6.7658672680400862</v>
      </c>
      <c r="H45" s="68">
        <f t="shared" ref="H45:H70" si="105">IF(D8&gt;0,(H8/D8)*100,0)</f>
        <v>94.219032905619599</v>
      </c>
      <c r="I45" s="69">
        <f t="shared" ref="I45:I70" si="106">IF(D8&gt;0,I8/D8*100,0)</f>
        <v>73.042955512047342</v>
      </c>
      <c r="J45" s="69">
        <f t="shared" ref="J45:J70" si="107">IF(D8&gt;0,(J8/D8)*100,0)</f>
        <v>167.26198841766694</v>
      </c>
      <c r="L45" t="str">
        <f>A45</f>
        <v>11 Corporate managers and directors</v>
      </c>
      <c r="M45" s="18">
        <f t="shared" ref="M45:Q54" si="108">M8/M$35*100</f>
        <v>7.5928393705037598</v>
      </c>
      <c r="N45" s="18">
        <f t="shared" si="108"/>
        <v>8.1953872216106785</v>
      </c>
      <c r="O45" s="18">
        <f t="shared" si="108"/>
        <v>8.1842250710586324</v>
      </c>
      <c r="P45" s="18">
        <f t="shared" si="108"/>
        <v>7.2646714750731229</v>
      </c>
      <c r="Q45" s="18">
        <f t="shared" si="108"/>
        <v>7.2612743464542246</v>
      </c>
      <c r="S45" s="68">
        <f t="shared" ref="S45:S70" si="109">IF(O8&gt;0,(S8/O8)*100,0)</f>
        <v>75.464719212394925</v>
      </c>
      <c r="T45" s="69">
        <f t="shared" ref="T45:T70" si="110">IF(O8&gt;0,T8/O8*100,0)</f>
        <v>70.393475281927664</v>
      </c>
      <c r="U45" s="69">
        <f t="shared" ref="U45:U70" si="111">IF(O8&gt;0,(U8/O8)*100,0)</f>
        <v>145.85819449432259</v>
      </c>
      <c r="W45" t="str">
        <f>A45</f>
        <v>11 Corporate managers and directors</v>
      </c>
      <c r="X45" s="18">
        <f t="shared" ref="X45:AB54" si="112">X8/X$35*100</f>
        <v>9.0168607469969508</v>
      </c>
      <c r="Y45" s="18">
        <f t="shared" si="112"/>
        <v>10.097511861247781</v>
      </c>
      <c r="Z45" s="18">
        <f t="shared" si="112"/>
        <v>9.9576843818478444</v>
      </c>
      <c r="AA45" s="18">
        <f t="shared" si="112"/>
        <v>8.5289373398424573</v>
      </c>
      <c r="AB45" s="18">
        <f t="shared" si="112"/>
        <v>8.1448094417777401</v>
      </c>
      <c r="AD45" s="68">
        <f t="shared" ref="AD45:AD70" si="113">IF(Z8&gt;0,(AD8/Z8)*100,0)</f>
        <v>9.0905644524521101</v>
      </c>
      <c r="AE45" s="69">
        <f t="shared" ref="AE45:AE70" si="114">IF(Z8&gt;0,AE8/Z8*100,0)</f>
        <v>60.723597235873804</v>
      </c>
      <c r="AF45" s="69">
        <f t="shared" ref="AF45:AF70" si="115">IF(Z8&gt;0,(AF8/Z8)*100,0)</f>
        <v>69.81416168832591</v>
      </c>
      <c r="AH45" t="str">
        <f>L45</f>
        <v>11 Corporate managers and directors</v>
      </c>
      <c r="AI45" s="18">
        <f t="shared" ref="AI45:AM54" si="116">AI8/AI$35*100</f>
        <v>5.5692952538268097</v>
      </c>
      <c r="AJ45" s="18">
        <f t="shared" si="116"/>
        <v>6.6357592005946238</v>
      </c>
      <c r="AK45" s="18">
        <f t="shared" si="116"/>
        <v>6.9346537914831101</v>
      </c>
      <c r="AL45" s="18">
        <f t="shared" si="116"/>
        <v>6.0472440374883396</v>
      </c>
      <c r="AM45" s="18">
        <f t="shared" si="116"/>
        <v>5.6385353916601906</v>
      </c>
      <c r="AO45" s="68">
        <f t="shared" ref="AO45:AO70" si="117">IF(AK8&gt;0,(AO8/AK8)*100,0)</f>
        <v>-1.4572699955402382</v>
      </c>
      <c r="AP45" s="69">
        <f t="shared" ref="AP45:AP70" si="118">IF(AK8&gt;0,AP8/AK8*100,0)</f>
        <v>51.630225222983441</v>
      </c>
      <c r="AQ45" s="69">
        <f t="shared" ref="AQ45:AQ70" si="119">IF(AK8&gt;0,(AQ8/AK8)*100,0)</f>
        <v>50.172955227443204</v>
      </c>
      <c r="AS45" t="str">
        <f>W45</f>
        <v>11 Corporate managers and directors</v>
      </c>
      <c r="AT45" s="18">
        <f t="shared" ref="AT45:AX54" si="120">AT8/AT$35*100</f>
        <v>8.5518617111112256</v>
      </c>
      <c r="AU45" s="18">
        <f t="shared" si="120"/>
        <v>9.2697575796230591</v>
      </c>
      <c r="AV45" s="18">
        <f t="shared" si="120"/>
        <v>9.6578027815187681</v>
      </c>
      <c r="AW45" s="18">
        <f t="shared" si="120"/>
        <v>7.9467628011231959</v>
      </c>
      <c r="AX45" s="18">
        <f t="shared" si="120"/>
        <v>7.3649352403696504</v>
      </c>
      <c r="AZ45" s="68">
        <f t="shared" ref="AZ45:AZ70" si="121">IF(AV8&gt;0,(AZ8/AV8)*100,0)</f>
        <v>-0.52174583696502985</v>
      </c>
      <c r="BA45" s="69">
        <f t="shared" ref="BA45:BA70" si="122">IF(AV8&gt;0,BA8/AV8*100,0)</f>
        <v>52.910041576765146</v>
      </c>
      <c r="BB45" s="69">
        <f t="shared" ref="BB45:BB70" si="123">IF(AV8&gt;0,(BB8/AV8)*100,0)</f>
        <v>52.388295739800114</v>
      </c>
      <c r="BD45" t="str">
        <f>AH45</f>
        <v>11 Corporate managers and directors</v>
      </c>
      <c r="BE45" s="18">
        <f t="shared" ref="BE45:BI54" si="124">BE8/BE$35*100</f>
        <v>5.1964115844554692</v>
      </c>
      <c r="BF45" s="18">
        <f t="shared" si="124"/>
        <v>5.9759820550304479</v>
      </c>
      <c r="BG45" s="18">
        <f t="shared" si="124"/>
        <v>6.425733030728269</v>
      </c>
      <c r="BH45" s="18">
        <f t="shared" si="124"/>
        <v>5.2810861981345179</v>
      </c>
      <c r="BI45" s="18">
        <f t="shared" si="124"/>
        <v>5.3027646425405184</v>
      </c>
      <c r="BK45" s="68">
        <f t="shared" ref="BK45:BK70" si="125">IF(BG8&gt;0,(BK8/BG8)*100,0)</f>
        <v>-10.05950748128264</v>
      </c>
      <c r="BL45" s="69">
        <f t="shared" ref="BL45:BL70" si="126">IF(BG8&gt;0,BL8/BG8*100,0)</f>
        <v>36.786133418566926</v>
      </c>
      <c r="BM45" s="69">
        <f t="shared" ref="BM45:BM70" si="127">IF(BG8&gt;0,(BM8/BG8)*100,0)</f>
        <v>26.726625937284286</v>
      </c>
      <c r="BO45" t="str">
        <f>AS45</f>
        <v>11 Corporate managers and directors</v>
      </c>
      <c r="BP45" s="18">
        <f t="shared" ref="BP45:BT54" si="128">BP8/BP$35*100</f>
        <v>4.040730300702811</v>
      </c>
      <c r="BQ45" s="18">
        <f t="shared" si="128"/>
        <v>4.5527526500626569</v>
      </c>
      <c r="BR45" s="18">
        <f t="shared" si="128"/>
        <v>5.1133887706069592</v>
      </c>
      <c r="BS45" s="18">
        <f t="shared" si="128"/>
        <v>4.0606664817824809</v>
      </c>
      <c r="BT45" s="18">
        <f t="shared" si="128"/>
        <v>3.8270232272000868</v>
      </c>
      <c r="BV45" s="68">
        <f t="shared" ref="BV45:BV70" si="129">IF(BR8&gt;0,(BV8/BR8)*100,0)</f>
        <v>-43.929996541303112</v>
      </c>
      <c r="BW45" s="69">
        <f t="shared" ref="BW45:BW70" si="130">IF(BR8&gt;0,BW8/BR8*100,0)</f>
        <v>33.392513201464709</v>
      </c>
      <c r="BX45" s="69">
        <f t="shared" ref="BX45:BX70" si="131">IF(BR8&gt;0,(BX8/BR8)*100,0)</f>
        <v>-10.537483339838406</v>
      </c>
      <c r="BZ45" t="str">
        <f>BD45</f>
        <v>11 Corporate managers and directors</v>
      </c>
      <c r="CA45" s="18">
        <f t="shared" ref="CA45:CE54" si="132">CA8/CA$35*100</f>
        <v>4.1626355813398304</v>
      </c>
      <c r="CB45" s="18">
        <f t="shared" si="132"/>
        <v>5.0915754899531249</v>
      </c>
      <c r="CC45" s="18">
        <f t="shared" si="132"/>
        <v>5.5838455633833686</v>
      </c>
      <c r="CD45" s="18">
        <f t="shared" si="132"/>
        <v>4.946272496309815</v>
      </c>
      <c r="CE45" s="18">
        <f t="shared" si="132"/>
        <v>6.1639192191235983</v>
      </c>
      <c r="CG45" s="68">
        <f t="shared" ref="CG45:CG70" si="133">IF(CC8&gt;0,(CG8/CC8)*100,0)</f>
        <v>-27.162139425244476</v>
      </c>
      <c r="CH45" s="69">
        <f t="shared" ref="CH45:CH70" si="134">IF(CC8&gt;0,CH8/CC8*100,0)</f>
        <v>31.225140480226081</v>
      </c>
      <c r="CI45" s="69">
        <f t="shared" ref="CI45:CI70" si="135">IF(CC8&gt;0,(CI8/CC8)*100,0)</f>
        <v>4.0630010549816076</v>
      </c>
      <c r="CK45" t="str">
        <f>BO45</f>
        <v>11 Corporate managers and directors</v>
      </c>
      <c r="CL45" s="18">
        <f t="shared" ref="CL45:CP54" si="136">CL8/CL$35*100</f>
        <v>2.3670482840876765</v>
      </c>
      <c r="CM45" s="18">
        <f t="shared" si="136"/>
        <v>3.3865509927398572</v>
      </c>
      <c r="CN45" s="18">
        <f t="shared" si="136"/>
        <v>3.5342691800186259</v>
      </c>
      <c r="CO45" s="18">
        <f t="shared" si="136"/>
        <v>3.8899070301220315</v>
      </c>
      <c r="CP45" s="18">
        <f t="shared" si="136"/>
        <v>4.1821090764231652</v>
      </c>
      <c r="CR45" s="68">
        <f t="shared" ref="CR45:CR70" si="137">IF(CN8&gt;0,(CR8/CN8)*100,0)</f>
        <v>-29.54358201780855</v>
      </c>
      <c r="CS45" s="69">
        <f t="shared" ref="CS45:CS70" si="138">IF(CN8&gt;0,CS8/CN8*100,0)</f>
        <v>29.102625158446706</v>
      </c>
      <c r="CT45" s="69">
        <f t="shared" ref="CT45:CT70" si="139">IF(CN8&gt;0,(CT8/CN8)*100,0)</f>
        <v>-0.44095685936184442</v>
      </c>
    </row>
    <row r="46" spans="1:98" x14ac:dyDescent="0.2">
      <c r="A46" t="str">
        <f t="shared" si="103"/>
        <v>12 Other managers and proprietors</v>
      </c>
      <c r="B46" s="18">
        <f t="shared" si="104"/>
        <v>3.5079281580530521</v>
      </c>
      <c r="C46" s="18">
        <f t="shared" si="104"/>
        <v>3.7739846057273119</v>
      </c>
      <c r="D46" s="18">
        <f t="shared" si="104"/>
        <v>3.3916745741544583</v>
      </c>
      <c r="E46" s="18">
        <f t="shared" si="104"/>
        <v>3.8449810122466008</v>
      </c>
      <c r="F46" s="18">
        <f t="shared" si="104"/>
        <v>4.4514906534654379</v>
      </c>
      <c r="H46" s="68">
        <f t="shared" si="105"/>
        <v>157.2862795434952</v>
      </c>
      <c r="I46" s="69">
        <f t="shared" si="106"/>
        <v>104.42073878733748</v>
      </c>
      <c r="J46" s="69">
        <f t="shared" si="107"/>
        <v>261.70701833083268</v>
      </c>
      <c r="L46" t="str">
        <f t="shared" ref="L46:L69" si="140">A46</f>
        <v>12 Other managers and proprietors</v>
      </c>
      <c r="M46" s="18">
        <f t="shared" si="108"/>
        <v>4.0995415538782769</v>
      </c>
      <c r="N46" s="18">
        <f t="shared" si="108"/>
        <v>4.4370492874026866</v>
      </c>
      <c r="O46" s="18">
        <f t="shared" si="108"/>
        <v>4.338991166307081</v>
      </c>
      <c r="P46" s="18">
        <f t="shared" si="108"/>
        <v>4.726812744136236</v>
      </c>
      <c r="Q46" s="18">
        <f t="shared" si="108"/>
        <v>5.4758198128939037</v>
      </c>
      <c r="S46" s="68">
        <f t="shared" si="109"/>
        <v>149.58294629400214</v>
      </c>
      <c r="T46" s="69">
        <f t="shared" si="110"/>
        <v>100.11117272037259</v>
      </c>
      <c r="U46" s="69">
        <f t="shared" si="111"/>
        <v>249.69411901437473</v>
      </c>
      <c r="W46" t="str">
        <f t="shared" ref="W46:W69" si="141">A46</f>
        <v>12 Other managers and proprietors</v>
      </c>
      <c r="X46" s="18">
        <f t="shared" si="112"/>
        <v>4.9664112712287656</v>
      </c>
      <c r="Y46" s="18">
        <f t="shared" si="112"/>
        <v>5.523167134141632</v>
      </c>
      <c r="Z46" s="18">
        <f t="shared" si="112"/>
        <v>5.2935339868412585</v>
      </c>
      <c r="AA46" s="18">
        <f t="shared" si="112"/>
        <v>5.6869287903083352</v>
      </c>
      <c r="AB46" s="18">
        <f t="shared" si="112"/>
        <v>6.2720453126194355</v>
      </c>
      <c r="AD46" s="68">
        <f t="shared" si="113"/>
        <v>58.025836982618607</v>
      </c>
      <c r="AE46" s="69">
        <f t="shared" si="114"/>
        <v>88.291702408789988</v>
      </c>
      <c r="AF46" s="69">
        <f t="shared" si="115"/>
        <v>146.31753939140859</v>
      </c>
      <c r="AH46" t="str">
        <f t="shared" ref="AH46:AH69" si="142">L46</f>
        <v>12 Other managers and proprietors</v>
      </c>
      <c r="AI46" s="18">
        <f t="shared" si="116"/>
        <v>4.5923586372523424</v>
      </c>
      <c r="AJ46" s="18">
        <f t="shared" si="116"/>
        <v>5.4589350462303559</v>
      </c>
      <c r="AK46" s="18">
        <f t="shared" si="116"/>
        <v>5.6528715387484931</v>
      </c>
      <c r="AL46" s="18">
        <f t="shared" si="116"/>
        <v>5.8698000173923566</v>
      </c>
      <c r="AM46" s="18">
        <f t="shared" si="116"/>
        <v>6.5958549552604229</v>
      </c>
      <c r="AO46" s="68">
        <f t="shared" si="117"/>
        <v>41.411602430856867</v>
      </c>
      <c r="AP46" s="69">
        <f t="shared" si="118"/>
        <v>77.063094988079456</v>
      </c>
      <c r="AQ46" s="69">
        <f t="shared" si="119"/>
        <v>118.47469741893633</v>
      </c>
      <c r="AS46" t="str">
        <f t="shared" ref="AS46:AS69" si="143">W46</f>
        <v>12 Other managers and proprietors</v>
      </c>
      <c r="AT46" s="18">
        <f t="shared" si="120"/>
        <v>5.1029298803577694</v>
      </c>
      <c r="AU46" s="18">
        <f t="shared" si="120"/>
        <v>5.5483099398718059</v>
      </c>
      <c r="AV46" s="18">
        <f t="shared" si="120"/>
        <v>5.4425881409443901</v>
      </c>
      <c r="AW46" s="18">
        <f t="shared" si="120"/>
        <v>5.6040881629417099</v>
      </c>
      <c r="AX46" s="18">
        <f t="shared" si="120"/>
        <v>5.2771656243340797</v>
      </c>
      <c r="AZ46" s="68">
        <f t="shared" si="121"/>
        <v>26.483189532623175</v>
      </c>
      <c r="BA46" s="69">
        <f t="shared" si="122"/>
        <v>73.782817302519902</v>
      </c>
      <c r="BB46" s="69">
        <f t="shared" si="123"/>
        <v>100.26600683514309</v>
      </c>
      <c r="BD46" t="str">
        <f t="shared" ref="BD46:BD69" si="144">AH46</f>
        <v>12 Other managers and proprietors</v>
      </c>
      <c r="BE46" s="18">
        <f t="shared" si="124"/>
        <v>3.5189319250498001</v>
      </c>
      <c r="BF46" s="18">
        <f t="shared" si="124"/>
        <v>3.349116134071449</v>
      </c>
      <c r="BG46" s="18">
        <f t="shared" si="124"/>
        <v>3.5918046476972423</v>
      </c>
      <c r="BH46" s="18">
        <f t="shared" si="124"/>
        <v>3.1896825858331352</v>
      </c>
      <c r="BI46" s="18">
        <f t="shared" si="124"/>
        <v>3.1623285472711058</v>
      </c>
      <c r="BK46" s="68">
        <f t="shared" si="125"/>
        <v>-4.0445010346550978</v>
      </c>
      <c r="BL46" s="69">
        <f t="shared" si="126"/>
        <v>40.972037671996702</v>
      </c>
      <c r="BM46" s="69">
        <f t="shared" si="127"/>
        <v>36.927536637341603</v>
      </c>
      <c r="BO46" t="str">
        <f t="shared" ref="BO46:BO69" si="145">AS46</f>
        <v>12 Other managers and proprietors</v>
      </c>
      <c r="BP46" s="18">
        <f t="shared" si="128"/>
        <v>3.9381294599618055</v>
      </c>
      <c r="BQ46" s="18">
        <f t="shared" si="128"/>
        <v>4.3364053705724697</v>
      </c>
      <c r="BR46" s="18">
        <f t="shared" si="128"/>
        <v>4.5987257917283406</v>
      </c>
      <c r="BS46" s="18">
        <f t="shared" si="128"/>
        <v>4.6314943269924003</v>
      </c>
      <c r="BT46" s="18">
        <f t="shared" si="128"/>
        <v>4.6635704554000421</v>
      </c>
      <c r="BV46" s="68">
        <f t="shared" si="129"/>
        <v>-24.026991293796705</v>
      </c>
      <c r="BW46" s="69">
        <f t="shared" si="130"/>
        <v>48.192874289484614</v>
      </c>
      <c r="BX46" s="69">
        <f t="shared" si="131"/>
        <v>24.165882995687905</v>
      </c>
      <c r="BZ46" t="str">
        <f t="shared" ref="BZ46:BZ69" si="146">BD46</f>
        <v>12 Other managers and proprietors</v>
      </c>
      <c r="CA46" s="18">
        <f t="shared" si="132"/>
        <v>4.2447503075416355</v>
      </c>
      <c r="CB46" s="18">
        <f t="shared" si="132"/>
        <v>5.0145222307085202</v>
      </c>
      <c r="CC46" s="18">
        <f t="shared" si="132"/>
        <v>5.2187631061788098</v>
      </c>
      <c r="CD46" s="18">
        <f t="shared" si="132"/>
        <v>5.4701951853909874</v>
      </c>
      <c r="CE46" s="18">
        <f t="shared" si="132"/>
        <v>6.279597270453305</v>
      </c>
      <c r="CG46" s="68">
        <f t="shared" si="133"/>
        <v>-20.604141465186668</v>
      </c>
      <c r="CH46" s="69">
        <f t="shared" si="134"/>
        <v>39.618111699266706</v>
      </c>
      <c r="CI46" s="69">
        <f t="shared" si="135"/>
        <v>19.013970234080038</v>
      </c>
      <c r="CK46" t="str">
        <f t="shared" ref="CK46:CK69" si="147">BO46</f>
        <v>12 Other managers and proprietors</v>
      </c>
      <c r="CL46" s="18">
        <f t="shared" si="136"/>
        <v>3.3797259434618878</v>
      </c>
      <c r="CM46" s="18">
        <f t="shared" si="136"/>
        <v>3.5052438969580129</v>
      </c>
      <c r="CN46" s="18">
        <f t="shared" si="136"/>
        <v>3.6840414517412516</v>
      </c>
      <c r="CO46" s="18">
        <f t="shared" si="136"/>
        <v>4.0104673709907601</v>
      </c>
      <c r="CP46" s="18">
        <f t="shared" si="136"/>
        <v>5.1611307654615919</v>
      </c>
      <c r="CR46" s="68">
        <f t="shared" si="137"/>
        <v>-16.584802535606187</v>
      </c>
      <c r="CS46" s="69">
        <f t="shared" si="138"/>
        <v>31.611344695864961</v>
      </c>
      <c r="CT46" s="69">
        <f t="shared" si="139"/>
        <v>15.026542160258776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16.294120177783856</v>
      </c>
      <c r="C47" s="18">
        <f t="shared" si="104"/>
        <v>16.524628419491354</v>
      </c>
      <c r="D47" s="18">
        <f t="shared" si="104"/>
        <v>16.405992164709886</v>
      </c>
      <c r="E47" s="18">
        <f t="shared" si="104"/>
        <v>18.443383793739514</v>
      </c>
      <c r="F47" s="18">
        <f t="shared" si="104"/>
        <v>18.640168172519438</v>
      </c>
      <c r="H47" s="68">
        <f t="shared" si="105"/>
        <v>122.72689530455627</v>
      </c>
      <c r="I47" s="69">
        <f t="shared" si="106"/>
        <v>61.937167436539006</v>
      </c>
      <c r="J47" s="69">
        <f t="shared" si="107"/>
        <v>184.66406274109525</v>
      </c>
      <c r="L47" t="str">
        <f t="shared" si="140"/>
        <v>21 Science, research, engineering and technology professionals</v>
      </c>
      <c r="M47" s="18">
        <f t="shared" si="108"/>
        <v>9.3220328953794063</v>
      </c>
      <c r="N47" s="18">
        <f t="shared" si="108"/>
        <v>9.6359510055586526</v>
      </c>
      <c r="O47" s="18">
        <f t="shared" si="108"/>
        <v>9.5653520669271561</v>
      </c>
      <c r="P47" s="18">
        <f t="shared" si="108"/>
        <v>11.584415347440014</v>
      </c>
      <c r="Q47" s="18">
        <f t="shared" si="108"/>
        <v>11.79483420329486</v>
      </c>
      <c r="S47" s="68">
        <f t="shared" si="109"/>
        <v>143.86271539586053</v>
      </c>
      <c r="T47" s="69">
        <f t="shared" si="110"/>
        <v>70.885030377913424</v>
      </c>
      <c r="U47" s="69">
        <f t="shared" si="111"/>
        <v>214.74774577377394</v>
      </c>
      <c r="W47" t="str">
        <f t="shared" si="141"/>
        <v>21 Science, research, engineering and technology professionals</v>
      </c>
      <c r="X47" s="18">
        <f t="shared" si="112"/>
        <v>8.3429997443852812</v>
      </c>
      <c r="Y47" s="18">
        <f t="shared" si="112"/>
        <v>8.384462874854572</v>
      </c>
      <c r="Z47" s="18">
        <f t="shared" si="112"/>
        <v>8.1503815426223341</v>
      </c>
      <c r="AA47" s="18">
        <f t="shared" si="112"/>
        <v>8.8819553072040005</v>
      </c>
      <c r="AB47" s="18">
        <f t="shared" si="112"/>
        <v>8.1528013401768238</v>
      </c>
      <c r="AD47" s="68">
        <f t="shared" si="113"/>
        <v>33.411583191444862</v>
      </c>
      <c r="AE47" s="69">
        <f t="shared" si="114"/>
        <v>51.358936409752296</v>
      </c>
      <c r="AF47" s="69">
        <f t="shared" si="115"/>
        <v>84.770519601197165</v>
      </c>
      <c r="AH47" t="str">
        <f t="shared" si="142"/>
        <v>21 Science, research, engineering and technology professionals</v>
      </c>
      <c r="AI47" s="18">
        <f t="shared" si="116"/>
        <v>2.75109869868382</v>
      </c>
      <c r="AJ47" s="18">
        <f t="shared" si="116"/>
        <v>2.8650519647176962</v>
      </c>
      <c r="AK47" s="18">
        <f t="shared" si="116"/>
        <v>3.0975704272352362</v>
      </c>
      <c r="AL47" s="18">
        <f t="shared" si="116"/>
        <v>3.5725558229128707</v>
      </c>
      <c r="AM47" s="18">
        <f t="shared" si="116"/>
        <v>3.5419046552881408</v>
      </c>
      <c r="AO47" s="68">
        <f t="shared" si="117"/>
        <v>38.579420157170716</v>
      </c>
      <c r="AP47" s="69">
        <f t="shared" si="118"/>
        <v>50.736572269482537</v>
      </c>
      <c r="AQ47" s="69">
        <f t="shared" si="119"/>
        <v>89.315992426653253</v>
      </c>
      <c r="AS47" t="str">
        <f t="shared" si="143"/>
        <v>21 Science, research, engineering and technology professionals</v>
      </c>
      <c r="AT47" s="18">
        <f t="shared" si="120"/>
        <v>8.1194814410907732</v>
      </c>
      <c r="AU47" s="18">
        <f t="shared" si="120"/>
        <v>8.06897179050525</v>
      </c>
      <c r="AV47" s="18">
        <f t="shared" si="120"/>
        <v>7.6401135767735955</v>
      </c>
      <c r="AW47" s="18">
        <f t="shared" si="120"/>
        <v>7.5505240557494027</v>
      </c>
      <c r="AX47" s="18">
        <f t="shared" si="120"/>
        <v>6.339120836934395</v>
      </c>
      <c r="AZ47" s="68">
        <f t="shared" si="121"/>
        <v>8.2347630176693158</v>
      </c>
      <c r="BA47" s="69">
        <f t="shared" si="122"/>
        <v>41.480017277073742</v>
      </c>
      <c r="BB47" s="69">
        <f t="shared" si="123"/>
        <v>49.714780294743058</v>
      </c>
      <c r="BD47" t="str">
        <f t="shared" si="144"/>
        <v>21 Science, research, engineering and technology professionals</v>
      </c>
      <c r="BE47" s="18">
        <f t="shared" si="124"/>
        <v>3.0212924303508197</v>
      </c>
      <c r="BF47" s="18">
        <f t="shared" si="124"/>
        <v>3.2548866576781221</v>
      </c>
      <c r="BG47" s="18">
        <f t="shared" si="124"/>
        <v>3.6450187701596728</v>
      </c>
      <c r="BH47" s="18">
        <f t="shared" si="124"/>
        <v>4.0157453750293577</v>
      </c>
      <c r="BI47" s="18">
        <f t="shared" si="124"/>
        <v>4.0106902535360183</v>
      </c>
      <c r="BK47" s="68">
        <f t="shared" si="125"/>
        <v>19.920917103077464</v>
      </c>
      <c r="BL47" s="69">
        <f t="shared" si="126"/>
        <v>32.220850666317311</v>
      </c>
      <c r="BM47" s="69">
        <f t="shared" si="127"/>
        <v>52.141767769394775</v>
      </c>
      <c r="BO47" t="str">
        <f t="shared" si="145"/>
        <v>21 Science, research, engineering and technology professionals</v>
      </c>
      <c r="BP47" s="18">
        <f t="shared" si="128"/>
        <v>2.0459116403021556</v>
      </c>
      <c r="BQ47" s="18">
        <f t="shared" si="128"/>
        <v>2.2120504049069236</v>
      </c>
      <c r="BR47" s="18">
        <f t="shared" si="128"/>
        <v>2.6274637785654269</v>
      </c>
      <c r="BS47" s="18">
        <f t="shared" si="128"/>
        <v>2.8857597118775389</v>
      </c>
      <c r="BT47" s="18">
        <f t="shared" si="128"/>
        <v>3.0326651532405817</v>
      </c>
      <c r="BV47" s="68">
        <f t="shared" si="129"/>
        <v>-13.529887993191227</v>
      </c>
      <c r="BW47" s="69">
        <f t="shared" si="130"/>
        <v>33.647164366899972</v>
      </c>
      <c r="BX47" s="69">
        <f t="shared" si="131"/>
        <v>20.117276373708741</v>
      </c>
      <c r="BZ47" t="str">
        <f t="shared" si="146"/>
        <v>21 Science, research, engineering and technology professionals</v>
      </c>
      <c r="CA47" s="18">
        <f t="shared" si="132"/>
        <v>1.7439795866757077</v>
      </c>
      <c r="CB47" s="18">
        <f t="shared" si="132"/>
        <v>2.044186085067051</v>
      </c>
      <c r="CC47" s="18">
        <f t="shared" si="132"/>
        <v>2.2907745863486557</v>
      </c>
      <c r="CD47" s="18">
        <f t="shared" si="132"/>
        <v>2.6201812109778371</v>
      </c>
      <c r="CE47" s="18">
        <f t="shared" si="132"/>
        <v>2.5972883132712377</v>
      </c>
      <c r="CG47" s="68">
        <f t="shared" si="133"/>
        <v>-25.187968910237942</v>
      </c>
      <c r="CH47" s="69">
        <f t="shared" si="134"/>
        <v>26.5501008382573</v>
      </c>
      <c r="CI47" s="69">
        <f t="shared" si="135"/>
        <v>1.3621319280193598</v>
      </c>
      <c r="CK47" t="str">
        <f t="shared" si="147"/>
        <v>21 Science, research, engineering and technology professionals</v>
      </c>
      <c r="CL47" s="18">
        <f t="shared" si="136"/>
        <v>0.91035426268235153</v>
      </c>
      <c r="CM47" s="18">
        <f t="shared" si="136"/>
        <v>1.3838673812576996</v>
      </c>
      <c r="CN47" s="18">
        <f t="shared" si="136"/>
        <v>1.7423640487068663</v>
      </c>
      <c r="CO47" s="18">
        <f t="shared" si="136"/>
        <v>2.5013531306911188</v>
      </c>
      <c r="CP47" s="18">
        <f t="shared" si="136"/>
        <v>2.9408543386558335</v>
      </c>
      <c r="CR47" s="68">
        <f t="shared" si="137"/>
        <v>0.49846777613892751</v>
      </c>
      <c r="CS47" s="69">
        <f t="shared" si="138"/>
        <v>30.996971629353087</v>
      </c>
      <c r="CT47" s="69">
        <f t="shared" si="139"/>
        <v>31.495439405492014</v>
      </c>
    </row>
    <row r="48" spans="1:98" x14ac:dyDescent="0.2">
      <c r="A48" t="str">
        <f t="shared" si="103"/>
        <v>22 Health professionals</v>
      </c>
      <c r="B48" s="18">
        <f t="shared" si="104"/>
        <v>20.193504419885933</v>
      </c>
      <c r="C48" s="18">
        <f t="shared" si="104"/>
        <v>21.053734951936192</v>
      </c>
      <c r="D48" s="18">
        <f t="shared" si="104"/>
        <v>21.696916798072401</v>
      </c>
      <c r="E48" s="18">
        <f t="shared" si="104"/>
        <v>21.876371140063462</v>
      </c>
      <c r="F48" s="18">
        <f t="shared" si="104"/>
        <v>22.07936439789999</v>
      </c>
      <c r="H48" s="68">
        <f t="shared" si="105"/>
        <v>99.486669807105329</v>
      </c>
      <c r="I48" s="69">
        <f t="shared" si="106"/>
        <v>72.609325000277352</v>
      </c>
      <c r="J48" s="69">
        <f t="shared" si="107"/>
        <v>172.09599480738268</v>
      </c>
      <c r="L48" t="str">
        <f t="shared" si="140"/>
        <v>22 Health professionals</v>
      </c>
      <c r="M48" s="18">
        <f t="shared" si="108"/>
        <v>8.3472430441188141</v>
      </c>
      <c r="N48" s="18">
        <f t="shared" si="108"/>
        <v>8.8940680712212519</v>
      </c>
      <c r="O48" s="18">
        <f t="shared" si="108"/>
        <v>8.6889971795118068</v>
      </c>
      <c r="P48" s="18">
        <f t="shared" si="108"/>
        <v>7.8550703790276151</v>
      </c>
      <c r="Q48" s="18">
        <f t="shared" si="108"/>
        <v>7.4451010408902256</v>
      </c>
      <c r="S48" s="68">
        <f t="shared" si="109"/>
        <v>69.455419999974652</v>
      </c>
      <c r="T48" s="69">
        <f t="shared" si="110"/>
        <v>68.439266922946345</v>
      </c>
      <c r="U48" s="69">
        <f t="shared" si="111"/>
        <v>137.89468692292101</v>
      </c>
      <c r="W48" t="str">
        <f t="shared" si="141"/>
        <v>22 Health professionals</v>
      </c>
      <c r="X48" s="18">
        <f t="shared" si="112"/>
        <v>8.6641951354723634</v>
      </c>
      <c r="Y48" s="18">
        <f t="shared" si="112"/>
        <v>9.2554593298739665</v>
      </c>
      <c r="Z48" s="18">
        <f t="shared" si="112"/>
        <v>9.0229578166536122</v>
      </c>
      <c r="AA48" s="18">
        <f t="shared" si="112"/>
        <v>8.103284004882342</v>
      </c>
      <c r="AB48" s="18">
        <f t="shared" si="112"/>
        <v>7.2904309727244376</v>
      </c>
      <c r="AD48" s="68">
        <f t="shared" si="113"/>
        <v>7.7628064436576372</v>
      </c>
      <c r="AE48" s="69">
        <f t="shared" si="114"/>
        <v>60.722751373928318</v>
      </c>
      <c r="AF48" s="69">
        <f t="shared" si="115"/>
        <v>68.485557817585956</v>
      </c>
      <c r="AH48" t="str">
        <f t="shared" si="142"/>
        <v>22 Health professionals</v>
      </c>
      <c r="AI48" s="18">
        <f t="shared" si="116"/>
        <v>13.717952612345416</v>
      </c>
      <c r="AJ48" s="18">
        <f t="shared" si="116"/>
        <v>11.126000959376086</v>
      </c>
      <c r="AK48" s="18">
        <f t="shared" si="116"/>
        <v>9.7411047035458171</v>
      </c>
      <c r="AL48" s="18">
        <f t="shared" si="116"/>
        <v>4.9038089709092896</v>
      </c>
      <c r="AM48" s="18">
        <f t="shared" si="116"/>
        <v>1.7754131074962605</v>
      </c>
      <c r="AO48" s="68">
        <f t="shared" si="117"/>
        <v>-77.911090623483133</v>
      </c>
      <c r="AP48" s="69">
        <f t="shared" si="118"/>
        <v>18.475797424433495</v>
      </c>
      <c r="AQ48" s="69">
        <f t="shared" si="119"/>
        <v>-59.435293199049632</v>
      </c>
      <c r="AS48" t="str">
        <f t="shared" si="143"/>
        <v>22 Health professionals</v>
      </c>
      <c r="AT48" s="18">
        <f t="shared" si="120"/>
        <v>2.0031148138189314</v>
      </c>
      <c r="AU48" s="18">
        <f t="shared" si="120"/>
        <v>2.2001329015321787</v>
      </c>
      <c r="AV48" s="18">
        <f t="shared" si="120"/>
        <v>2.3529674860937657</v>
      </c>
      <c r="AW48" s="18">
        <f t="shared" si="120"/>
        <v>2.223059679402573</v>
      </c>
      <c r="AX48" s="18">
        <f t="shared" si="120"/>
        <v>2.0828010172515588</v>
      </c>
      <c r="AZ48" s="68">
        <f t="shared" si="121"/>
        <v>15.470064934989844</v>
      </c>
      <c r="BA48" s="69">
        <f t="shared" si="122"/>
        <v>57.865561720843353</v>
      </c>
      <c r="BB48" s="69">
        <f t="shared" si="123"/>
        <v>73.335626655833195</v>
      </c>
      <c r="BD48" t="str">
        <f t="shared" si="144"/>
        <v>22 Health professionals</v>
      </c>
      <c r="BE48" s="18">
        <f t="shared" si="124"/>
        <v>1.6813763772521413</v>
      </c>
      <c r="BF48" s="18">
        <f t="shared" si="124"/>
        <v>2.2134201709615686</v>
      </c>
      <c r="BG48" s="18">
        <f t="shared" si="124"/>
        <v>2.3258007576515021</v>
      </c>
      <c r="BH48" s="18">
        <f t="shared" si="124"/>
        <v>2.3630628545200669</v>
      </c>
      <c r="BI48" s="18">
        <f t="shared" si="124"/>
        <v>2.475092174683454</v>
      </c>
      <c r="BK48" s="68">
        <f t="shared" si="125"/>
        <v>15.983031801189492</v>
      </c>
      <c r="BL48" s="69">
        <f t="shared" si="126"/>
        <v>57.577923913922234</v>
      </c>
      <c r="BM48" s="69">
        <f t="shared" si="127"/>
        <v>73.560955715111717</v>
      </c>
      <c r="BO48" t="str">
        <f t="shared" si="145"/>
        <v>22 Health professionals</v>
      </c>
      <c r="BP48" s="18">
        <f t="shared" si="128"/>
        <v>1.4164686649109113</v>
      </c>
      <c r="BQ48" s="18">
        <f t="shared" si="128"/>
        <v>1.7823645609269061</v>
      </c>
      <c r="BR48" s="18">
        <f t="shared" si="128"/>
        <v>1.8126797284453333</v>
      </c>
      <c r="BS48" s="18">
        <f t="shared" si="128"/>
        <v>1.7222849826676145</v>
      </c>
      <c r="BT48" s="18">
        <f t="shared" si="128"/>
        <v>1.5919434725375363</v>
      </c>
      <c r="BV48" s="68">
        <f t="shared" si="129"/>
        <v>-34.206216297651338</v>
      </c>
      <c r="BW48" s="69">
        <f t="shared" si="130"/>
        <v>41.606196813415941</v>
      </c>
      <c r="BX48" s="69">
        <f t="shared" si="131"/>
        <v>7.3999805157646019</v>
      </c>
      <c r="BZ48" t="str">
        <f t="shared" si="146"/>
        <v>22 Health professionals</v>
      </c>
      <c r="CA48" s="18">
        <f t="shared" si="132"/>
        <v>1.1054620699049635</v>
      </c>
      <c r="CB48" s="18">
        <f t="shared" si="132"/>
        <v>1.4054761256502912</v>
      </c>
      <c r="CC48" s="18">
        <f t="shared" si="132"/>
        <v>1.432289910034642</v>
      </c>
      <c r="CD48" s="18">
        <f t="shared" si="132"/>
        <v>1.3827653136951878</v>
      </c>
      <c r="CE48" s="18">
        <f t="shared" si="132"/>
        <v>1.4268011901045849</v>
      </c>
      <c r="CG48" s="68">
        <f t="shared" si="133"/>
        <v>-34.26961574203505</v>
      </c>
      <c r="CH48" s="69">
        <f t="shared" si="134"/>
        <v>31.176638984518135</v>
      </c>
      <c r="CI48" s="69">
        <f t="shared" si="135"/>
        <v>-3.0929767575169147</v>
      </c>
      <c r="CK48" t="str">
        <f t="shared" si="147"/>
        <v>22 Health professionals</v>
      </c>
      <c r="CL48" s="18">
        <f t="shared" si="136"/>
        <v>0.44202504911277424</v>
      </c>
      <c r="CM48" s="18">
        <f t="shared" si="136"/>
        <v>0.56409585053347855</v>
      </c>
      <c r="CN48" s="18">
        <f t="shared" si="136"/>
        <v>0.60837563343792955</v>
      </c>
      <c r="CO48" s="18">
        <f t="shared" si="136"/>
        <v>0.851313386868773</v>
      </c>
      <c r="CP48" s="18">
        <f t="shared" si="136"/>
        <v>1.2116701209785825</v>
      </c>
      <c r="CR48" s="68">
        <f t="shared" si="137"/>
        <v>18.587090724594077</v>
      </c>
      <c r="CS48" s="69">
        <f t="shared" si="138"/>
        <v>50.698993296737783</v>
      </c>
      <c r="CT48" s="69">
        <f t="shared" si="139"/>
        <v>69.28608402133186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31.129700978891851</v>
      </c>
      <c r="C49" s="18">
        <f t="shared" si="104"/>
        <v>28.221403821854651</v>
      </c>
      <c r="D49" s="18">
        <f t="shared" si="104"/>
        <v>27.905577788718674</v>
      </c>
      <c r="E49" s="18">
        <f t="shared" si="104"/>
        <v>24.133387455320641</v>
      </c>
      <c r="F49" s="18">
        <f t="shared" si="104"/>
        <v>20.383279594152715</v>
      </c>
      <c r="H49" s="68">
        <f t="shared" si="105"/>
        <v>43.188579074501767</v>
      </c>
      <c r="I49" s="69">
        <f t="shared" si="106"/>
        <v>60.993255931144354</v>
      </c>
      <c r="J49" s="69">
        <f t="shared" si="107"/>
        <v>104.18183500564611</v>
      </c>
      <c r="L49" t="str">
        <f t="shared" si="140"/>
        <v>23 Teaching and other educational professionals</v>
      </c>
      <c r="M49" s="18">
        <f t="shared" si="108"/>
        <v>24.468138023007292</v>
      </c>
      <c r="N49" s="18">
        <f t="shared" si="108"/>
        <v>22.58587982607045</v>
      </c>
      <c r="O49" s="18">
        <f t="shared" si="108"/>
        <v>22.480145943721276</v>
      </c>
      <c r="P49" s="18">
        <f t="shared" si="108"/>
        <v>19.135612803495142</v>
      </c>
      <c r="Q49" s="18">
        <f t="shared" si="108"/>
        <v>15.799061950585259</v>
      </c>
      <c r="S49" s="68">
        <f t="shared" si="109"/>
        <v>38.99100653271266</v>
      </c>
      <c r="T49" s="69">
        <f t="shared" si="110"/>
        <v>62.042547322425868</v>
      </c>
      <c r="U49" s="69">
        <f t="shared" si="111"/>
        <v>101.03355385513852</v>
      </c>
      <c r="W49" t="str">
        <f t="shared" si="141"/>
        <v>23 Teaching and other educational professionals</v>
      </c>
      <c r="X49" s="18">
        <f t="shared" si="112"/>
        <v>8.1868465354944497</v>
      </c>
      <c r="Y49" s="18">
        <f t="shared" si="112"/>
        <v>6.7991286650662301</v>
      </c>
      <c r="Z49" s="18">
        <f t="shared" si="112"/>
        <v>6.8041326805034084</v>
      </c>
      <c r="AA49" s="18">
        <f t="shared" si="112"/>
        <v>4.9206873384953091</v>
      </c>
      <c r="AB49" s="18">
        <f t="shared" si="112"/>
        <v>3.2127737406385215</v>
      </c>
      <c r="AD49" s="68">
        <f t="shared" si="113"/>
        <v>-37.024447627782983</v>
      </c>
      <c r="AE49" s="69">
        <f t="shared" si="114"/>
        <v>41.645593561691754</v>
      </c>
      <c r="AF49" s="69">
        <f t="shared" si="115"/>
        <v>4.6211459339087684</v>
      </c>
      <c r="AH49" t="str">
        <f t="shared" si="142"/>
        <v>23 Teaching and other educational professionals</v>
      </c>
      <c r="AI49" s="18">
        <f t="shared" si="116"/>
        <v>3.8902338313013964</v>
      </c>
      <c r="AJ49" s="18">
        <f t="shared" si="116"/>
        <v>2.4959472937668186</v>
      </c>
      <c r="AK49" s="18">
        <f t="shared" si="116"/>
        <v>2.0807198831878395</v>
      </c>
      <c r="AL49" s="18">
        <f t="shared" si="116"/>
        <v>1.2377181869390608</v>
      </c>
      <c r="AM49" s="18">
        <f t="shared" si="116"/>
        <v>1.1293617694343616</v>
      </c>
      <c r="AO49" s="68">
        <f t="shared" si="117"/>
        <v>-34.218688499837306</v>
      </c>
      <c r="AP49" s="69">
        <f t="shared" si="118"/>
        <v>23.329593464462764</v>
      </c>
      <c r="AQ49" s="69">
        <f t="shared" si="119"/>
        <v>-10.889095035374543</v>
      </c>
      <c r="AS49" t="str">
        <f t="shared" si="143"/>
        <v>23 Teaching and other educational professionals</v>
      </c>
      <c r="AT49" s="18">
        <f t="shared" si="120"/>
        <v>1.1334220907350574</v>
      </c>
      <c r="AU49" s="18">
        <f t="shared" si="120"/>
        <v>1.1664003147217361</v>
      </c>
      <c r="AV49" s="18">
        <f t="shared" si="120"/>
        <v>1.0137579290266321</v>
      </c>
      <c r="AW49" s="18">
        <f t="shared" si="120"/>
        <v>0.74849926937347777</v>
      </c>
      <c r="AX49" s="18">
        <f t="shared" si="120"/>
        <v>0.53243820921103524</v>
      </c>
      <c r="AZ49" s="68">
        <f t="shared" si="121"/>
        <v>-31.487075649536152</v>
      </c>
      <c r="BA49" s="69">
        <f t="shared" si="122"/>
        <v>42.037668356923987</v>
      </c>
      <c r="BB49" s="69">
        <f t="shared" si="123"/>
        <v>10.550592707387844</v>
      </c>
      <c r="BD49" t="str">
        <f t="shared" si="144"/>
        <v>23 Teaching and other educational professionals</v>
      </c>
      <c r="BE49" s="18">
        <f t="shared" si="124"/>
        <v>0.97922789296149748</v>
      </c>
      <c r="BF49" s="18">
        <f t="shared" si="124"/>
        <v>1.0344437770362349</v>
      </c>
      <c r="BG49" s="18">
        <f t="shared" si="124"/>
        <v>1.0461396330303405</v>
      </c>
      <c r="BH49" s="18">
        <f t="shared" si="124"/>
        <v>0.88302964891058888</v>
      </c>
      <c r="BI49" s="18">
        <f t="shared" si="124"/>
        <v>0.89793174041319368</v>
      </c>
      <c r="BK49" s="68">
        <f t="shared" si="125"/>
        <v>-6.4531312029365147</v>
      </c>
      <c r="BL49" s="69">
        <f t="shared" si="126"/>
        <v>37.556028843531614</v>
      </c>
      <c r="BM49" s="69">
        <f t="shared" si="127"/>
        <v>31.102897640595096</v>
      </c>
      <c r="BO49" t="str">
        <f t="shared" si="145"/>
        <v>23 Teaching and other educational professionals</v>
      </c>
      <c r="BP49" s="18">
        <f t="shared" si="128"/>
        <v>0.71723749849139873</v>
      </c>
      <c r="BQ49" s="18">
        <f t="shared" si="128"/>
        <v>0.79395641882046342</v>
      </c>
      <c r="BR49" s="18">
        <f t="shared" si="128"/>
        <v>0.76934546969209405</v>
      </c>
      <c r="BS49" s="18">
        <f t="shared" si="128"/>
        <v>0.66352248052225216</v>
      </c>
      <c r="BT49" s="18">
        <f t="shared" si="128"/>
        <v>0.62278011599907301</v>
      </c>
      <c r="BV49" s="68">
        <f t="shared" si="129"/>
        <v>-39.355469880050372</v>
      </c>
      <c r="BW49" s="69">
        <f t="shared" si="130"/>
        <v>36.347139752224642</v>
      </c>
      <c r="BX49" s="69">
        <f t="shared" si="131"/>
        <v>-3.0083301278257353</v>
      </c>
      <c r="BZ49" t="str">
        <f t="shared" si="146"/>
        <v>23 Teaching and other educational professionals</v>
      </c>
      <c r="CA49" s="18">
        <f t="shared" si="132"/>
        <v>0.78545863018071249</v>
      </c>
      <c r="CB49" s="18">
        <f t="shared" si="132"/>
        <v>0.88944076844783004</v>
      </c>
      <c r="CC49" s="18">
        <f t="shared" si="132"/>
        <v>1.0428707578156897</v>
      </c>
      <c r="CD49" s="18">
        <f t="shared" si="132"/>
        <v>0.97386761871751326</v>
      </c>
      <c r="CE49" s="18">
        <f t="shared" si="132"/>
        <v>1.0758763712709571</v>
      </c>
      <c r="CG49" s="68">
        <f t="shared" si="133"/>
        <v>-31.928468715400744</v>
      </c>
      <c r="CH49" s="69">
        <f t="shared" si="134"/>
        <v>32.253615777731291</v>
      </c>
      <c r="CI49" s="69">
        <f t="shared" si="135"/>
        <v>0.3251470623305508</v>
      </c>
      <c r="CK49" t="str">
        <f t="shared" si="147"/>
        <v>23 Teaching and other educational professionals</v>
      </c>
      <c r="CL49" s="18">
        <f t="shared" si="136"/>
        <v>0.46212958866485471</v>
      </c>
      <c r="CM49" s="18">
        <f t="shared" si="136"/>
        <v>0.57244066823789408</v>
      </c>
      <c r="CN49" s="18">
        <f t="shared" si="136"/>
        <v>0.66040762477100734</v>
      </c>
      <c r="CO49" s="18">
        <f t="shared" si="136"/>
        <v>0.80406111795340607</v>
      </c>
      <c r="CP49" s="18">
        <f t="shared" si="136"/>
        <v>0.85233826524691048</v>
      </c>
      <c r="CR49" s="68">
        <f t="shared" si="137"/>
        <v>-23.153386246725692</v>
      </c>
      <c r="CS49" s="69">
        <f t="shared" si="138"/>
        <v>36.601500451098246</v>
      </c>
      <c r="CT49" s="69">
        <f t="shared" si="139"/>
        <v>13.448114204372558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6.1659574240768045</v>
      </c>
      <c r="C50" s="18">
        <f t="shared" si="104"/>
        <v>6.5276283453637562</v>
      </c>
      <c r="D50" s="18">
        <f t="shared" si="104"/>
        <v>6.6538995595734329</v>
      </c>
      <c r="E50" s="18">
        <f t="shared" si="104"/>
        <v>6.8609240258992648</v>
      </c>
      <c r="F50" s="18">
        <f t="shared" si="104"/>
        <v>7.1163196110421438</v>
      </c>
      <c r="H50" s="68">
        <f t="shared" si="105"/>
        <v>109.65467015208542</v>
      </c>
      <c r="I50" s="69">
        <f t="shared" si="106"/>
        <v>73.16403197980415</v>
      </c>
      <c r="J50" s="69">
        <f t="shared" si="107"/>
        <v>182.81870213188958</v>
      </c>
      <c r="L50" t="str">
        <f t="shared" si="140"/>
        <v>24 Business, media and public service professionals</v>
      </c>
      <c r="M50" s="18">
        <f t="shared" si="108"/>
        <v>12.027790802956607</v>
      </c>
      <c r="N50" s="18">
        <f t="shared" si="108"/>
        <v>12.626239830771556</v>
      </c>
      <c r="O50" s="18">
        <f t="shared" si="108"/>
        <v>13.210108161064943</v>
      </c>
      <c r="P50" s="18">
        <f t="shared" si="108"/>
        <v>12.938764263517676</v>
      </c>
      <c r="Q50" s="18">
        <f t="shared" si="108"/>
        <v>12.441519418393906</v>
      </c>
      <c r="S50" s="68">
        <f t="shared" si="109"/>
        <v>86.260846577082162</v>
      </c>
      <c r="T50" s="69">
        <f t="shared" si="110"/>
        <v>70.455892931585325</v>
      </c>
      <c r="U50" s="69">
        <f t="shared" si="111"/>
        <v>156.7167395086675</v>
      </c>
      <c r="W50" t="str">
        <f t="shared" si="141"/>
        <v>24 Business, media and public service professionals</v>
      </c>
      <c r="X50" s="18">
        <f t="shared" si="112"/>
        <v>10.304577491097563</v>
      </c>
      <c r="Y50" s="18">
        <f t="shared" si="112"/>
        <v>10.583607151176363</v>
      </c>
      <c r="Z50" s="18">
        <f t="shared" si="112"/>
        <v>11.018867359919572</v>
      </c>
      <c r="AA50" s="18">
        <f t="shared" si="112"/>
        <v>10.128948488319741</v>
      </c>
      <c r="AB50" s="18">
        <f t="shared" si="112"/>
        <v>8.9445896606395223</v>
      </c>
      <c r="AD50" s="68">
        <f t="shared" si="113"/>
        <v>8.2650010155051046</v>
      </c>
      <c r="AE50" s="69">
        <f t="shared" si="114"/>
        <v>55.389365900891285</v>
      </c>
      <c r="AF50" s="69">
        <f t="shared" si="115"/>
        <v>63.654366916396384</v>
      </c>
      <c r="AH50" t="str">
        <f t="shared" si="142"/>
        <v>24 Business, media and public service professionals</v>
      </c>
      <c r="AI50" s="18">
        <f t="shared" si="116"/>
        <v>3.7154443526526464</v>
      </c>
      <c r="AJ50" s="18">
        <f t="shared" si="116"/>
        <v>3.6436555427901522</v>
      </c>
      <c r="AK50" s="18">
        <f t="shared" si="116"/>
        <v>3.8604363156446513</v>
      </c>
      <c r="AL50" s="18">
        <f t="shared" si="116"/>
        <v>3.4105962617492969</v>
      </c>
      <c r="AM50" s="18">
        <f t="shared" si="116"/>
        <v>3.0144758353976431</v>
      </c>
      <c r="AO50" s="68">
        <f t="shared" si="117"/>
        <v>-5.3635419967332369</v>
      </c>
      <c r="AP50" s="69">
        <f t="shared" si="118"/>
        <v>36.399648670220074</v>
      </c>
      <c r="AQ50" s="69">
        <f t="shared" si="119"/>
        <v>31.036106673486834</v>
      </c>
      <c r="AS50" t="str">
        <f t="shared" si="143"/>
        <v>24 Business, media and public service professionals</v>
      </c>
      <c r="AT50" s="18">
        <f t="shared" si="120"/>
        <v>5.8660962274868123</v>
      </c>
      <c r="AU50" s="18">
        <f t="shared" si="120"/>
        <v>6.0185820599382911</v>
      </c>
      <c r="AV50" s="18">
        <f t="shared" si="120"/>
        <v>6.3895104601901158</v>
      </c>
      <c r="AW50" s="18">
        <f t="shared" si="120"/>
        <v>5.9616992872591874</v>
      </c>
      <c r="AX50" s="18">
        <f t="shared" si="120"/>
        <v>5.4127424525832586</v>
      </c>
      <c r="AZ50" s="68">
        <f t="shared" si="121"/>
        <v>10.506374966059226</v>
      </c>
      <c r="BA50" s="69">
        <f t="shared" si="122"/>
        <v>52.996276563774828</v>
      </c>
      <c r="BB50" s="69">
        <f t="shared" si="123"/>
        <v>63.502651529834054</v>
      </c>
      <c r="BD50" t="str">
        <f t="shared" si="144"/>
        <v>24 Business, media and public service professionals</v>
      </c>
      <c r="BE50" s="18">
        <f t="shared" si="124"/>
        <v>3.3102790793505754</v>
      </c>
      <c r="BF50" s="18">
        <f t="shared" si="124"/>
        <v>3.7930778827887508</v>
      </c>
      <c r="BG50" s="18">
        <f t="shared" si="124"/>
        <v>4.3018372705844747</v>
      </c>
      <c r="BH50" s="18">
        <f t="shared" si="124"/>
        <v>4.2803785311579574</v>
      </c>
      <c r="BI50" s="18">
        <f t="shared" si="124"/>
        <v>4.5202669957636941</v>
      </c>
      <c r="BK50" s="68">
        <f t="shared" si="125"/>
        <v>14.521149202373849</v>
      </c>
      <c r="BL50" s="69">
        <f t="shared" si="126"/>
        <v>42.32099081726777</v>
      </c>
      <c r="BM50" s="69">
        <f t="shared" si="127"/>
        <v>56.842140019641619</v>
      </c>
      <c r="BO50" t="str">
        <f t="shared" si="145"/>
        <v>24 Business, media and public service professionals</v>
      </c>
      <c r="BP50" s="18">
        <f t="shared" si="128"/>
        <v>2.200515392738255</v>
      </c>
      <c r="BQ50" s="18">
        <f t="shared" si="128"/>
        <v>2.41652113803507</v>
      </c>
      <c r="BR50" s="18">
        <f t="shared" si="128"/>
        <v>2.9652848738584465</v>
      </c>
      <c r="BS50" s="18">
        <f t="shared" si="128"/>
        <v>2.7966591285468434</v>
      </c>
      <c r="BT50" s="18">
        <f t="shared" si="128"/>
        <v>2.7608795366892922</v>
      </c>
      <c r="BV50" s="68">
        <f t="shared" si="129"/>
        <v>-30.247571312343947</v>
      </c>
      <c r="BW50" s="69">
        <f t="shared" si="130"/>
        <v>34.679524569121881</v>
      </c>
      <c r="BX50" s="69">
        <f t="shared" si="131"/>
        <v>4.4319532567779367</v>
      </c>
      <c r="BZ50" t="str">
        <f t="shared" si="146"/>
        <v>24 Business, media and public service professionals</v>
      </c>
      <c r="CA50" s="18">
        <f t="shared" si="132"/>
        <v>2.06559809482457</v>
      </c>
      <c r="CB50" s="18">
        <f t="shared" si="132"/>
        <v>2.5810306015329187</v>
      </c>
      <c r="CC50" s="18">
        <f t="shared" si="132"/>
        <v>2.9717725474495347</v>
      </c>
      <c r="CD50" s="18">
        <f t="shared" si="132"/>
        <v>2.9451127774701877</v>
      </c>
      <c r="CE50" s="18">
        <f t="shared" si="132"/>
        <v>3.3071282716727333</v>
      </c>
      <c r="CG50" s="68">
        <f t="shared" si="133"/>
        <v>-26.570746306323834</v>
      </c>
      <c r="CH50" s="69">
        <f t="shared" si="134"/>
        <v>29.754582093831779</v>
      </c>
      <c r="CI50" s="69">
        <f t="shared" si="135"/>
        <v>3.1838357875079408</v>
      </c>
      <c r="CK50" t="str">
        <f t="shared" si="147"/>
        <v>24 Business, media and public service professionals</v>
      </c>
      <c r="CL50" s="18">
        <f t="shared" si="136"/>
        <v>1.1481595759411349</v>
      </c>
      <c r="CM50" s="18">
        <f t="shared" si="136"/>
        <v>1.6410721641060504</v>
      </c>
      <c r="CN50" s="18">
        <f t="shared" si="136"/>
        <v>1.8914568224501236</v>
      </c>
      <c r="CO50" s="18">
        <f t="shared" si="136"/>
        <v>2.3240706893869434</v>
      </c>
      <c r="CP50" s="18">
        <f t="shared" si="136"/>
        <v>2.5843769584928205</v>
      </c>
      <c r="CR50" s="68">
        <f t="shared" si="137"/>
        <v>-18.644998745945077</v>
      </c>
      <c r="CS50" s="69">
        <f t="shared" si="138"/>
        <v>32.341938037784686</v>
      </c>
      <c r="CT50" s="69">
        <f t="shared" si="139"/>
        <v>13.696939291839607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1.983286290376211</v>
      </c>
      <c r="C51" s="18">
        <f t="shared" si="104"/>
        <v>2.2132307021036062</v>
      </c>
      <c r="D51" s="18">
        <f t="shared" si="104"/>
        <v>2.5817107633732079</v>
      </c>
      <c r="E51" s="18">
        <f t="shared" si="104"/>
        <v>2.3922447608042829</v>
      </c>
      <c r="F51" s="18">
        <f t="shared" si="104"/>
        <v>2.6378952547295347</v>
      </c>
      <c r="H51" s="68">
        <f t="shared" si="105"/>
        <v>100.29739362965503</v>
      </c>
      <c r="I51" s="69">
        <f t="shared" si="106"/>
        <v>65.973461842643033</v>
      </c>
      <c r="J51" s="69">
        <f t="shared" si="107"/>
        <v>166.27085547229808</v>
      </c>
      <c r="L51" t="str">
        <f t="shared" si="140"/>
        <v>31 Science, engineering and technology associate professionals</v>
      </c>
      <c r="M51" s="18">
        <f t="shared" si="108"/>
        <v>1.7508555643525701</v>
      </c>
      <c r="N51" s="18">
        <f t="shared" si="108"/>
        <v>1.833862363077488</v>
      </c>
      <c r="O51" s="18">
        <f t="shared" si="108"/>
        <v>1.9348448700966792</v>
      </c>
      <c r="P51" s="18">
        <f t="shared" si="108"/>
        <v>1.8115123244271125</v>
      </c>
      <c r="Q51" s="18">
        <f t="shared" si="108"/>
        <v>1.8390195816588943</v>
      </c>
      <c r="S51" s="68">
        <f t="shared" si="109"/>
        <v>87.97267748200251</v>
      </c>
      <c r="T51" s="69">
        <f t="shared" si="110"/>
        <v>61.204021566178334</v>
      </c>
      <c r="U51" s="69">
        <f t="shared" si="111"/>
        <v>149.17669904818084</v>
      </c>
      <c r="W51" t="str">
        <f t="shared" si="141"/>
        <v>31 Science, engineering and technology associate professionals</v>
      </c>
      <c r="X51" s="18">
        <f t="shared" si="112"/>
        <v>1.9259809544614321</v>
      </c>
      <c r="Y51" s="18">
        <f t="shared" si="112"/>
        <v>2.0195034402853489</v>
      </c>
      <c r="Z51" s="18">
        <f t="shared" si="112"/>
        <v>2.0931658938247772</v>
      </c>
      <c r="AA51" s="18">
        <f t="shared" si="112"/>
        <v>1.8392789707009156</v>
      </c>
      <c r="AB51" s="18">
        <f t="shared" si="112"/>
        <v>1.7252644557700716</v>
      </c>
      <c r="AD51" s="68">
        <f t="shared" si="113"/>
        <v>9.9301050677275544</v>
      </c>
      <c r="AE51" s="69">
        <f t="shared" si="114"/>
        <v>47.675281109924548</v>
      </c>
      <c r="AF51" s="69">
        <f t="shared" si="115"/>
        <v>57.605386177652093</v>
      </c>
      <c r="AH51" t="str">
        <f t="shared" si="142"/>
        <v>31 Science, engineering and technology associate professionals</v>
      </c>
      <c r="AI51" s="18">
        <f t="shared" si="116"/>
        <v>1.1203253595238121</v>
      </c>
      <c r="AJ51" s="18">
        <f t="shared" si="116"/>
        <v>1.3990453972193273</v>
      </c>
      <c r="AK51" s="18">
        <f t="shared" si="116"/>
        <v>1.3790431997629207</v>
      </c>
      <c r="AL51" s="18">
        <f t="shared" si="116"/>
        <v>1.3984144277700015</v>
      </c>
      <c r="AM51" s="18">
        <f t="shared" si="116"/>
        <v>1.5629239368881407</v>
      </c>
      <c r="AO51" s="68">
        <f t="shared" si="117"/>
        <v>37.354545001005448</v>
      </c>
      <c r="AP51" s="69">
        <f t="shared" si="118"/>
        <v>56.287802341590819</v>
      </c>
      <c r="AQ51" s="69">
        <f t="shared" si="119"/>
        <v>93.642347342596253</v>
      </c>
      <c r="AS51" t="str">
        <f t="shared" si="143"/>
        <v>31 Science, engineering and technology associate professionals</v>
      </c>
      <c r="AT51" s="18">
        <f t="shared" si="120"/>
        <v>3.2528868987996784</v>
      </c>
      <c r="AU51" s="18">
        <f t="shared" si="120"/>
        <v>3.3553566695328225</v>
      </c>
      <c r="AV51" s="18">
        <f t="shared" si="120"/>
        <v>3.3104758848522842</v>
      </c>
      <c r="AW51" s="18">
        <f t="shared" si="120"/>
        <v>2.6639263944984179</v>
      </c>
      <c r="AX51" s="18">
        <f t="shared" si="120"/>
        <v>2.2473569805266767</v>
      </c>
      <c r="AZ51" s="68">
        <f t="shared" si="121"/>
        <v>-11.443755723451821</v>
      </c>
      <c r="BA51" s="69">
        <f t="shared" si="122"/>
        <v>36.305431394992411</v>
      </c>
      <c r="BB51" s="69">
        <f t="shared" si="123"/>
        <v>24.861675671540588</v>
      </c>
      <c r="BD51" t="str">
        <f t="shared" si="144"/>
        <v>31 Science, engineering and technology associate professionals</v>
      </c>
      <c r="BE51" s="18">
        <f t="shared" si="124"/>
        <v>1.314336993710963</v>
      </c>
      <c r="BF51" s="18">
        <f t="shared" si="124"/>
        <v>1.3122141137503467</v>
      </c>
      <c r="BG51" s="18">
        <f t="shared" si="124"/>
        <v>1.5111154139677123</v>
      </c>
      <c r="BH51" s="18">
        <f t="shared" si="124"/>
        <v>1.1687735347551795</v>
      </c>
      <c r="BI51" s="18">
        <f t="shared" si="124"/>
        <v>0.90769837416417898</v>
      </c>
      <c r="BK51" s="68">
        <f t="shared" si="125"/>
        <v>-34.533441739503438</v>
      </c>
      <c r="BL51" s="69">
        <f t="shared" si="126"/>
        <v>25.628005078178202</v>
      </c>
      <c r="BM51" s="69">
        <f t="shared" si="127"/>
        <v>-8.9054366613252398</v>
      </c>
      <c r="BO51" t="str">
        <f t="shared" si="145"/>
        <v>31 Science, engineering and technology associate professionals</v>
      </c>
      <c r="BP51" s="18">
        <f t="shared" si="128"/>
        <v>0.855936086297163</v>
      </c>
      <c r="BQ51" s="18">
        <f t="shared" si="128"/>
        <v>0.9732351175837759</v>
      </c>
      <c r="BR51" s="18">
        <f t="shared" si="128"/>
        <v>1.198901531531628</v>
      </c>
      <c r="BS51" s="18">
        <f t="shared" si="128"/>
        <v>1.0706901742736528</v>
      </c>
      <c r="BT51" s="18">
        <f t="shared" si="128"/>
        <v>1.2296200102498207</v>
      </c>
      <c r="BV51" s="68">
        <f t="shared" si="129"/>
        <v>-23.163830621349238</v>
      </c>
      <c r="BW51" s="69">
        <f t="shared" si="130"/>
        <v>32.699526627982046</v>
      </c>
      <c r="BX51" s="69">
        <f t="shared" si="131"/>
        <v>9.5356960066328078</v>
      </c>
      <c r="BZ51" t="str">
        <f t="shared" si="146"/>
        <v>31 Science, engineering and technology associate professionals</v>
      </c>
      <c r="CA51" s="18">
        <f t="shared" si="132"/>
        <v>1.020039360359037</v>
      </c>
      <c r="CB51" s="18">
        <f t="shared" si="132"/>
        <v>1.233222041274453</v>
      </c>
      <c r="CC51" s="18">
        <f t="shared" si="132"/>
        <v>1.489050437158205</v>
      </c>
      <c r="CD51" s="18">
        <f t="shared" si="132"/>
        <v>1.4277634113128661</v>
      </c>
      <c r="CE51" s="18">
        <f t="shared" si="132"/>
        <v>1.8615665833629607</v>
      </c>
      <c r="CG51" s="68">
        <f t="shared" si="133"/>
        <v>-17.509714499968716</v>
      </c>
      <c r="CH51" s="69">
        <f t="shared" si="134"/>
        <v>28.663144687073594</v>
      </c>
      <c r="CI51" s="69">
        <f t="shared" si="135"/>
        <v>11.153430187104876</v>
      </c>
      <c r="CK51" t="str">
        <f t="shared" si="147"/>
        <v>31 Science, engineering and technology associate professionals</v>
      </c>
      <c r="CL51" s="18">
        <f t="shared" si="136"/>
        <v>0.58363133948191981</v>
      </c>
      <c r="CM51" s="18">
        <f t="shared" si="136"/>
        <v>0.92652471311826434</v>
      </c>
      <c r="CN51" s="18">
        <f t="shared" si="136"/>
        <v>1.0623229949824138</v>
      </c>
      <c r="CO51" s="18">
        <f t="shared" si="136"/>
        <v>1.3807259707571002</v>
      </c>
      <c r="CP51" s="18">
        <f t="shared" si="136"/>
        <v>2.0710747344976488</v>
      </c>
      <c r="CR51" s="68">
        <f t="shared" si="137"/>
        <v>16.081768496131232</v>
      </c>
      <c r="CS51" s="69">
        <f t="shared" si="138"/>
        <v>39.887906630309573</v>
      </c>
      <c r="CT51" s="69">
        <f t="shared" si="139"/>
        <v>55.969675126440812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0.73415806248562465</v>
      </c>
      <c r="C52" s="18">
        <f t="shared" si="104"/>
        <v>0.76787687074357047</v>
      </c>
      <c r="D52" s="18">
        <f t="shared" si="104"/>
        <v>0.66442967672076447</v>
      </c>
      <c r="E52" s="18">
        <f t="shared" si="104"/>
        <v>0.97084915311311248</v>
      </c>
      <c r="F52" s="18">
        <f t="shared" si="104"/>
        <v>1.2007687535457283</v>
      </c>
      <c r="H52" s="68">
        <f t="shared" si="105"/>
        <v>254.27107325502919</v>
      </c>
      <c r="I52" s="69">
        <f t="shared" si="106"/>
        <v>137.97739279369762</v>
      </c>
      <c r="J52" s="69">
        <f t="shared" si="107"/>
        <v>392.24846604872681</v>
      </c>
      <c r="L52" t="str">
        <f t="shared" si="140"/>
        <v>32 Health and social care associate professionals</v>
      </c>
      <c r="M52" s="18">
        <f t="shared" si="108"/>
        <v>2.0669575219717418</v>
      </c>
      <c r="N52" s="18">
        <f t="shared" si="108"/>
        <v>2.1230815265347425</v>
      </c>
      <c r="O52" s="18">
        <f t="shared" si="108"/>
        <v>2.0952089313616722</v>
      </c>
      <c r="P52" s="18">
        <f t="shared" si="108"/>
        <v>3.1625332352473214</v>
      </c>
      <c r="Q52" s="18">
        <f t="shared" si="108"/>
        <v>3.7460144160796536</v>
      </c>
      <c r="S52" s="68">
        <f t="shared" si="109"/>
        <v>253.5872789777593</v>
      </c>
      <c r="T52" s="69">
        <f t="shared" si="110"/>
        <v>138.90762063250639</v>
      </c>
      <c r="U52" s="69">
        <f t="shared" si="111"/>
        <v>392.49489961026575</v>
      </c>
      <c r="W52" t="str">
        <f t="shared" si="141"/>
        <v>32 Health and social care associate professionals</v>
      </c>
      <c r="X52" s="18">
        <f t="shared" si="112"/>
        <v>3.0950899713056836</v>
      </c>
      <c r="Y52" s="18">
        <f t="shared" si="112"/>
        <v>3.1475106813654778</v>
      </c>
      <c r="Z52" s="18">
        <f t="shared" si="112"/>
        <v>3.1658612728751279</v>
      </c>
      <c r="AA52" s="18">
        <f t="shared" si="112"/>
        <v>4.809752420269044</v>
      </c>
      <c r="AB52" s="18">
        <f t="shared" si="112"/>
        <v>5.2745629624355441</v>
      </c>
      <c r="AD52" s="68">
        <f t="shared" si="113"/>
        <v>122.20775842918408</v>
      </c>
      <c r="AE52" s="69">
        <f t="shared" si="114"/>
        <v>119.38767333363951</v>
      </c>
      <c r="AF52" s="69">
        <f t="shared" si="115"/>
        <v>241.59543176282358</v>
      </c>
      <c r="AH52" t="str">
        <f t="shared" si="142"/>
        <v>32 Health and social care associate professionals</v>
      </c>
      <c r="AI52" s="18">
        <f t="shared" si="116"/>
        <v>6.5197603278284459</v>
      </c>
      <c r="AJ52" s="18">
        <f t="shared" si="116"/>
        <v>5.6006554275354103</v>
      </c>
      <c r="AK52" s="18">
        <f t="shared" si="116"/>
        <v>5.3115549537977857</v>
      </c>
      <c r="AL52" s="18">
        <f t="shared" si="116"/>
        <v>5.786200773211398</v>
      </c>
      <c r="AM52" s="18">
        <f t="shared" si="116"/>
        <v>3.3061126454986738</v>
      </c>
      <c r="AO52" s="68">
        <f t="shared" si="117"/>
        <v>-24.563934201153003</v>
      </c>
      <c r="AP52" s="69">
        <f t="shared" si="118"/>
        <v>45.999099266667827</v>
      </c>
      <c r="AQ52" s="69">
        <f t="shared" si="119"/>
        <v>21.435165065514823</v>
      </c>
      <c r="AS52" t="str">
        <f t="shared" si="143"/>
        <v>32 Health and social care associate professionals</v>
      </c>
      <c r="AT52" s="18">
        <f t="shared" si="120"/>
        <v>1.6305941125657122</v>
      </c>
      <c r="AU52" s="18">
        <f t="shared" si="120"/>
        <v>1.6958866924359137</v>
      </c>
      <c r="AV52" s="18">
        <f t="shared" si="120"/>
        <v>1.8233218031233414</v>
      </c>
      <c r="AW52" s="18">
        <f t="shared" si="120"/>
        <v>2.4833546962155184</v>
      </c>
      <c r="AX52" s="18">
        <f t="shared" si="120"/>
        <v>2.5559286872447209</v>
      </c>
      <c r="AZ52" s="68">
        <f t="shared" si="121"/>
        <v>82.861788085782152</v>
      </c>
      <c r="BA52" s="69">
        <f t="shared" si="122"/>
        <v>94.442509864555873</v>
      </c>
      <c r="BB52" s="69">
        <f t="shared" si="123"/>
        <v>177.30429795033803</v>
      </c>
      <c r="BD52" t="str">
        <f t="shared" si="144"/>
        <v>32 Health and social care associate professionals</v>
      </c>
      <c r="BE52" s="18">
        <f t="shared" si="124"/>
        <v>1.3718943803225823</v>
      </c>
      <c r="BF52" s="18">
        <f t="shared" si="124"/>
        <v>1.7062982040974839</v>
      </c>
      <c r="BG52" s="18">
        <f t="shared" si="124"/>
        <v>1.7878984921754155</v>
      </c>
      <c r="BH52" s="18">
        <f t="shared" si="124"/>
        <v>2.8848211522546969</v>
      </c>
      <c r="BI52" s="18">
        <f t="shared" si="124"/>
        <v>3.4408012602383056</v>
      </c>
      <c r="BK52" s="68">
        <f t="shared" si="125"/>
        <v>109.74533873999044</v>
      </c>
      <c r="BL52" s="69">
        <f t="shared" si="126"/>
        <v>94.823737865055421</v>
      </c>
      <c r="BM52" s="69">
        <f t="shared" si="127"/>
        <v>204.56907660504581</v>
      </c>
      <c r="BO52" t="str">
        <f t="shared" si="145"/>
        <v>32 Health and social care associate professionals</v>
      </c>
      <c r="BP52" s="18">
        <f t="shared" si="128"/>
        <v>1.2064870960742611</v>
      </c>
      <c r="BQ52" s="18">
        <f t="shared" si="128"/>
        <v>1.4502300403380606</v>
      </c>
      <c r="BR52" s="18">
        <f t="shared" si="128"/>
        <v>1.4012675968632335</v>
      </c>
      <c r="BS52" s="18">
        <f t="shared" si="128"/>
        <v>2.0969700582580129</v>
      </c>
      <c r="BT52" s="18">
        <f t="shared" si="128"/>
        <v>2.1081234923325156</v>
      </c>
      <c r="BV52" s="68">
        <f t="shared" si="129"/>
        <v>12.707616786777828</v>
      </c>
      <c r="BW52" s="69">
        <f t="shared" si="130"/>
        <v>68.236366830124197</v>
      </c>
      <c r="BX52" s="69">
        <f t="shared" si="131"/>
        <v>80.943983616902017</v>
      </c>
      <c r="BZ52" t="str">
        <f t="shared" si="146"/>
        <v>32 Health and social care associate professionals</v>
      </c>
      <c r="CA52" s="18">
        <f t="shared" si="132"/>
        <v>0.68313917438476113</v>
      </c>
      <c r="CB52" s="18">
        <f t="shared" si="132"/>
        <v>0.67230086963332736</v>
      </c>
      <c r="CC52" s="18">
        <f t="shared" si="132"/>
        <v>0.69707243033788036</v>
      </c>
      <c r="CD52" s="18">
        <f t="shared" si="132"/>
        <v>0.98598892395619031</v>
      </c>
      <c r="CE52" s="18">
        <f t="shared" si="132"/>
        <v>1.1366126053766545</v>
      </c>
      <c r="CG52" s="68">
        <f t="shared" si="133"/>
        <v>7.5890821355350413</v>
      </c>
      <c r="CH52" s="69">
        <f t="shared" si="134"/>
        <v>47.554944820709601</v>
      </c>
      <c r="CI52" s="69">
        <f t="shared" si="135"/>
        <v>55.144026956244637</v>
      </c>
      <c r="CK52" t="str">
        <f t="shared" si="147"/>
        <v>32 Health and social care associate professionals</v>
      </c>
      <c r="CL52" s="18">
        <f t="shared" si="136"/>
        <v>0.24718235457311105</v>
      </c>
      <c r="CM52" s="18">
        <f t="shared" si="136"/>
        <v>0.26851254273416381</v>
      </c>
      <c r="CN52" s="18">
        <f t="shared" si="136"/>
        <v>0.30825405510150666</v>
      </c>
      <c r="CO52" s="18">
        <f t="shared" si="136"/>
        <v>0.59508720852992214</v>
      </c>
      <c r="CP52" s="18">
        <f t="shared" si="136"/>
        <v>0.88640331604914491</v>
      </c>
      <c r="CR52" s="68">
        <f t="shared" si="137"/>
        <v>71.217204196473986</v>
      </c>
      <c r="CS52" s="69">
        <f t="shared" si="138"/>
        <v>67.502853708128399</v>
      </c>
      <c r="CT52" s="69">
        <f t="shared" si="139"/>
        <v>138.72005790460238</v>
      </c>
    </row>
    <row r="53" spans="1:98" x14ac:dyDescent="0.2">
      <c r="A53" t="str">
        <f t="shared" si="103"/>
        <v>33 Protective service occupations</v>
      </c>
      <c r="B53" s="18">
        <f t="shared" si="104"/>
        <v>0.16307818103321034</v>
      </c>
      <c r="C53" s="18">
        <f t="shared" si="104"/>
        <v>0.15255683935924536</v>
      </c>
      <c r="D53" s="18">
        <f t="shared" si="104"/>
        <v>0.16212967595613859</v>
      </c>
      <c r="E53" s="18">
        <f t="shared" si="104"/>
        <v>0.16751747851335383</v>
      </c>
      <c r="F53" s="18">
        <f t="shared" si="104"/>
        <v>0.18104120247078809</v>
      </c>
      <c r="H53" s="68">
        <f t="shared" si="105"/>
        <v>118.89722080467193</v>
      </c>
      <c r="I53" s="69">
        <f t="shared" si="106"/>
        <v>49.878077235123961</v>
      </c>
      <c r="J53" s="69">
        <f t="shared" si="107"/>
        <v>168.7752980397959</v>
      </c>
      <c r="L53" t="str">
        <f t="shared" si="140"/>
        <v>33 Protective service occupations</v>
      </c>
      <c r="M53" s="18">
        <f t="shared" si="108"/>
        <v>0.36663846178742804</v>
      </c>
      <c r="N53" s="18">
        <f t="shared" si="108"/>
        <v>0.35524610499652337</v>
      </c>
      <c r="O53" s="18">
        <f t="shared" si="108"/>
        <v>0.36527543007554658</v>
      </c>
      <c r="P53" s="18">
        <f t="shared" si="108"/>
        <v>0.32718665798006591</v>
      </c>
      <c r="Q53" s="18">
        <f t="shared" si="108"/>
        <v>0.3645958800017654</v>
      </c>
      <c r="S53" s="68">
        <f t="shared" si="109"/>
        <v>97.399396374280627</v>
      </c>
      <c r="T53" s="69">
        <f t="shared" si="110"/>
        <v>43.295084382942534</v>
      </c>
      <c r="U53" s="69">
        <f t="shared" si="111"/>
        <v>140.69448075722315</v>
      </c>
      <c r="W53" t="str">
        <f t="shared" si="141"/>
        <v>33 Protective service occupations</v>
      </c>
      <c r="X53" s="18">
        <f t="shared" si="112"/>
        <v>0.76448778676590445</v>
      </c>
      <c r="Y53" s="18">
        <f t="shared" si="112"/>
        <v>0.79139140196301594</v>
      </c>
      <c r="Z53" s="18">
        <f t="shared" si="112"/>
        <v>0.84492598334212321</v>
      </c>
      <c r="AA53" s="18">
        <f t="shared" si="112"/>
        <v>0.70266712414670451</v>
      </c>
      <c r="AB53" s="18">
        <f t="shared" si="112"/>
        <v>0.75785811772129907</v>
      </c>
      <c r="AD53" s="68">
        <f t="shared" si="113"/>
        <v>19.628280071498949</v>
      </c>
      <c r="AE53" s="69">
        <f t="shared" si="114"/>
        <v>43.780031407453009</v>
      </c>
      <c r="AF53" s="69">
        <f t="shared" si="115"/>
        <v>63.408311478951951</v>
      </c>
      <c r="AH53" t="str">
        <f t="shared" si="142"/>
        <v>33 Protective service occupations</v>
      </c>
      <c r="AI53" s="18">
        <f t="shared" si="116"/>
        <v>0.62543408262526012</v>
      </c>
      <c r="AJ53" s="18">
        <f t="shared" si="116"/>
        <v>0.70205396274051257</v>
      </c>
      <c r="AK53" s="18">
        <f t="shared" si="116"/>
        <v>0.75253130225072418</v>
      </c>
      <c r="AL53" s="18">
        <f t="shared" si="116"/>
        <v>0.70502619600777083</v>
      </c>
      <c r="AM53" s="18">
        <f t="shared" si="116"/>
        <v>0.81544169224925156</v>
      </c>
      <c r="AO53" s="68">
        <f t="shared" si="117"/>
        <v>31.326208491052434</v>
      </c>
      <c r="AP53" s="69">
        <f t="shared" si="118"/>
        <v>41.010426722373325</v>
      </c>
      <c r="AQ53" s="69">
        <f t="shared" si="119"/>
        <v>72.336635213425751</v>
      </c>
      <c r="AS53" t="str">
        <f t="shared" si="143"/>
        <v>33 Protective service occupations</v>
      </c>
      <c r="AT53" s="18">
        <f t="shared" si="120"/>
        <v>0.64145860059831039</v>
      </c>
      <c r="AU53" s="18">
        <f t="shared" si="120"/>
        <v>0.57863397629565583</v>
      </c>
      <c r="AV53" s="18">
        <f t="shared" si="120"/>
        <v>0.61365754136311512</v>
      </c>
      <c r="AW53" s="18">
        <f t="shared" si="120"/>
        <v>0.45574629809239325</v>
      </c>
      <c r="AX53" s="18">
        <f t="shared" si="120"/>
        <v>0.44011814350210621</v>
      </c>
      <c r="AZ53" s="68">
        <f t="shared" si="121"/>
        <v>-6.4420382777973586</v>
      </c>
      <c r="BA53" s="69">
        <f t="shared" si="122"/>
        <v>31.574268350962743</v>
      </c>
      <c r="BB53" s="69">
        <f t="shared" si="123"/>
        <v>25.132230073165385</v>
      </c>
      <c r="BD53" t="str">
        <f t="shared" si="144"/>
        <v>33 Protective service occupations</v>
      </c>
      <c r="BE53" s="18">
        <f t="shared" si="124"/>
        <v>0.61805287745462734</v>
      </c>
      <c r="BF53" s="18">
        <f t="shared" si="124"/>
        <v>0.56182998544555818</v>
      </c>
      <c r="BG53" s="18">
        <f t="shared" si="124"/>
        <v>0.61451788273757213</v>
      </c>
      <c r="BH53" s="18">
        <f t="shared" si="124"/>
        <v>0.4796426079927244</v>
      </c>
      <c r="BI53" s="18">
        <f t="shared" si="124"/>
        <v>0.41605504503266927</v>
      </c>
      <c r="BK53" s="68">
        <f t="shared" si="125"/>
        <v>-26.210960945651333</v>
      </c>
      <c r="BL53" s="69">
        <f t="shared" si="126"/>
        <v>18.916668436571356</v>
      </c>
      <c r="BM53" s="69">
        <f t="shared" si="127"/>
        <v>-7.2942925090799786</v>
      </c>
      <c r="BO53" t="str">
        <f t="shared" si="145"/>
        <v>33 Protective service occupations</v>
      </c>
      <c r="BP53" s="18">
        <f t="shared" si="128"/>
        <v>0.65812554882836449</v>
      </c>
      <c r="BQ53" s="18">
        <f t="shared" si="128"/>
        <v>0.65060920898900143</v>
      </c>
      <c r="BR53" s="18">
        <f t="shared" si="128"/>
        <v>0.74890006161320011</v>
      </c>
      <c r="BS53" s="18">
        <f t="shared" si="128"/>
        <v>0.56973133592197012</v>
      </c>
      <c r="BT53" s="18">
        <f t="shared" si="128"/>
        <v>0.47276648665123988</v>
      </c>
      <c r="BV53" s="68">
        <f t="shared" si="129"/>
        <v>-52.706537124458727</v>
      </c>
      <c r="BW53" s="69">
        <f t="shared" si="130"/>
        <v>19.88094876939326</v>
      </c>
      <c r="BX53" s="69">
        <f t="shared" si="131"/>
        <v>-32.825588355065463</v>
      </c>
      <c r="BZ53" t="str">
        <f t="shared" si="146"/>
        <v>33 Protective service occupations</v>
      </c>
      <c r="CA53" s="18">
        <f t="shared" si="132"/>
        <v>0.58197289865787782</v>
      </c>
      <c r="CB53" s="18">
        <f t="shared" si="132"/>
        <v>0.63435744776122382</v>
      </c>
      <c r="CC53" s="18">
        <f t="shared" si="132"/>
        <v>0.70946647104521021</v>
      </c>
      <c r="CD53" s="18">
        <f t="shared" si="132"/>
        <v>0.63925374992582717</v>
      </c>
      <c r="CE53" s="18">
        <f t="shared" si="132"/>
        <v>0.96830664374375797</v>
      </c>
      <c r="CG53" s="68">
        <f t="shared" si="133"/>
        <v>-9.9435804004798189</v>
      </c>
      <c r="CH53" s="69">
        <f t="shared" si="134"/>
        <v>25.962142094492975</v>
      </c>
      <c r="CI53" s="69">
        <f t="shared" si="135"/>
        <v>16.018561694013155</v>
      </c>
      <c r="CK53" t="str">
        <f t="shared" si="147"/>
        <v>33 Protective service occupations</v>
      </c>
      <c r="CL53" s="18">
        <f t="shared" si="136"/>
        <v>0.24815784266115373</v>
      </c>
      <c r="CM53" s="18">
        <f t="shared" si="136"/>
        <v>0.24391041249569628</v>
      </c>
      <c r="CN53" s="18">
        <f t="shared" si="136"/>
        <v>0.28729224791542546</v>
      </c>
      <c r="CO53" s="18">
        <f t="shared" si="136"/>
        <v>0.30852989303495193</v>
      </c>
      <c r="CP53" s="18">
        <f t="shared" si="136"/>
        <v>0.55779815292479273</v>
      </c>
      <c r="CR53" s="68">
        <f t="shared" si="137"/>
        <v>15.605365716107505</v>
      </c>
      <c r="CS53" s="69">
        <f t="shared" si="138"/>
        <v>19.472841101762182</v>
      </c>
      <c r="CT53" s="69">
        <f t="shared" si="139"/>
        <v>35.078206817869685</v>
      </c>
    </row>
    <row r="54" spans="1:98" x14ac:dyDescent="0.2">
      <c r="A54" t="str">
        <f t="shared" si="103"/>
        <v>34 Culture, media and sports occupations</v>
      </c>
      <c r="B54" s="18">
        <f t="shared" si="104"/>
        <v>1.397892965969499</v>
      </c>
      <c r="C54" s="18">
        <f t="shared" si="104"/>
        <v>1.9296572834024937</v>
      </c>
      <c r="D54" s="18">
        <f t="shared" si="104"/>
        <v>1.8037303514240512</v>
      </c>
      <c r="E54" s="18">
        <f t="shared" si="104"/>
        <v>1.7140375880467869</v>
      </c>
      <c r="F54" s="18">
        <f t="shared" si="104"/>
        <v>1.79672778762041</v>
      </c>
      <c r="H54" s="68">
        <f t="shared" si="105"/>
        <v>95.270216647149823</v>
      </c>
      <c r="I54" s="69">
        <f t="shared" si="106"/>
        <v>77.685700042068333</v>
      </c>
      <c r="J54" s="69">
        <f t="shared" si="107"/>
        <v>172.95591668921816</v>
      </c>
      <c r="L54" t="str">
        <f t="shared" si="140"/>
        <v>34 Culture, media and sports occupations</v>
      </c>
      <c r="M54" s="18">
        <f t="shared" si="108"/>
        <v>4.015845650529414</v>
      </c>
      <c r="N54" s="18">
        <f t="shared" si="108"/>
        <v>4.1933893418738402</v>
      </c>
      <c r="O54" s="18">
        <f t="shared" si="108"/>
        <v>4.1621286733002272</v>
      </c>
      <c r="P54" s="18">
        <f t="shared" si="108"/>
        <v>3.9158194270917392</v>
      </c>
      <c r="Q54" s="18">
        <f t="shared" si="108"/>
        <v>4.0078837267162726</v>
      </c>
      <c r="S54" s="68">
        <f t="shared" si="109"/>
        <v>90.438229671481935</v>
      </c>
      <c r="T54" s="69">
        <f t="shared" si="110"/>
        <v>74.211792423880425</v>
      </c>
      <c r="U54" s="69">
        <f t="shared" si="111"/>
        <v>164.65002209536237</v>
      </c>
      <c r="W54" t="str">
        <f t="shared" si="141"/>
        <v>34 Culture, media and sports occupations</v>
      </c>
      <c r="X54" s="18">
        <f t="shared" si="112"/>
        <v>4.3720759023275706</v>
      </c>
      <c r="Y54" s="18">
        <f t="shared" si="112"/>
        <v>4.2210215384297687</v>
      </c>
      <c r="Z54" s="18">
        <f t="shared" si="112"/>
        <v>4.0025328952036219</v>
      </c>
      <c r="AA54" s="18">
        <f t="shared" si="112"/>
        <v>3.6117470814870676</v>
      </c>
      <c r="AB54" s="18">
        <f t="shared" si="112"/>
        <v>3.4175321600818536</v>
      </c>
      <c r="AD54" s="68">
        <f t="shared" si="113"/>
        <v>13.878652075875165</v>
      </c>
      <c r="AE54" s="69">
        <f t="shared" si="114"/>
        <v>54.311945245754679</v>
      </c>
      <c r="AF54" s="69">
        <f t="shared" si="115"/>
        <v>68.190597321629838</v>
      </c>
      <c r="AH54" t="str">
        <f t="shared" si="142"/>
        <v>34 Culture, media and sports occupations</v>
      </c>
      <c r="AI54" s="18">
        <f t="shared" si="116"/>
        <v>1.5669929903462589</v>
      </c>
      <c r="AJ54" s="18">
        <f t="shared" si="116"/>
        <v>1.5476135202356569</v>
      </c>
      <c r="AK54" s="18">
        <f t="shared" si="116"/>
        <v>1.7858296958319924</v>
      </c>
      <c r="AL54" s="18">
        <f t="shared" si="116"/>
        <v>1.6709524600297077</v>
      </c>
      <c r="AM54" s="18">
        <f t="shared" si="116"/>
        <v>1.8825114648859238</v>
      </c>
      <c r="AO54" s="68">
        <f t="shared" si="117"/>
        <v>27.755807827173058</v>
      </c>
      <c r="AP54" s="69">
        <f t="shared" si="118"/>
        <v>55.430321358824422</v>
      </c>
      <c r="AQ54" s="69">
        <f t="shared" si="119"/>
        <v>83.186129185997487</v>
      </c>
      <c r="AS54" t="str">
        <f t="shared" si="143"/>
        <v>34 Culture, media and sports occupations</v>
      </c>
      <c r="AT54" s="18">
        <f t="shared" si="120"/>
        <v>2.5668132070683392</v>
      </c>
      <c r="AU54" s="18">
        <f t="shared" si="120"/>
        <v>2.3856101184823211</v>
      </c>
      <c r="AV54" s="18">
        <f t="shared" si="120"/>
        <v>2.2662866693621262</v>
      </c>
      <c r="AW54" s="18">
        <f t="shared" si="120"/>
        <v>1.9771971226507357</v>
      </c>
      <c r="AX54" s="18">
        <f t="shared" si="120"/>
        <v>1.7923197172092655</v>
      </c>
      <c r="AZ54" s="68">
        <f t="shared" si="121"/>
        <v>3.1663803180381986</v>
      </c>
      <c r="BA54" s="69">
        <f t="shared" si="122"/>
        <v>48.814909855732303</v>
      </c>
      <c r="BB54" s="69">
        <f t="shared" si="123"/>
        <v>51.981290173770503</v>
      </c>
      <c r="BD54" t="str">
        <f t="shared" si="144"/>
        <v>34 Culture, media and sports occupations</v>
      </c>
      <c r="BE54" s="18">
        <f t="shared" si="124"/>
        <v>1.6473980634284093</v>
      </c>
      <c r="BF54" s="18">
        <f t="shared" si="124"/>
        <v>1.6028356671203847</v>
      </c>
      <c r="BG54" s="18">
        <f t="shared" si="124"/>
        <v>1.5659430968841401</v>
      </c>
      <c r="BH54" s="18">
        <f t="shared" si="124"/>
        <v>1.3639774411193766</v>
      </c>
      <c r="BI54" s="18">
        <f t="shared" si="124"/>
        <v>1.4214376532829529</v>
      </c>
      <c r="BK54" s="68">
        <f t="shared" si="125"/>
        <v>-1.0701327106240952</v>
      </c>
      <c r="BL54" s="69">
        <f t="shared" si="126"/>
        <v>36.263764493044938</v>
      </c>
      <c r="BM54" s="69">
        <f t="shared" si="127"/>
        <v>35.193631782420844</v>
      </c>
      <c r="BO54" t="str">
        <f t="shared" si="145"/>
        <v>34 Culture, media and sports occupations</v>
      </c>
      <c r="BP54" s="18">
        <f t="shared" si="128"/>
        <v>0.86570716342463749</v>
      </c>
      <c r="BQ54" s="18">
        <f t="shared" si="128"/>
        <v>0.80750902045121342</v>
      </c>
      <c r="BR54" s="18">
        <f t="shared" si="128"/>
        <v>0.73561655920557112</v>
      </c>
      <c r="BS54" s="18">
        <f t="shared" si="128"/>
        <v>0.56919611063992215</v>
      </c>
      <c r="BT54" s="18">
        <f t="shared" si="128"/>
        <v>0.36305465058159925</v>
      </c>
      <c r="BV54" s="68">
        <f t="shared" si="129"/>
        <v>-63.025798344823748</v>
      </c>
      <c r="BW54" s="69">
        <f t="shared" si="130"/>
        <v>24.638818375966427</v>
      </c>
      <c r="BX54" s="69">
        <f t="shared" si="131"/>
        <v>-38.386979968857318</v>
      </c>
      <c r="BZ54" t="str">
        <f t="shared" si="146"/>
        <v>34 Culture, media and sports occupations</v>
      </c>
      <c r="CA54" s="18">
        <f t="shared" si="132"/>
        <v>0.97729679280751902</v>
      </c>
      <c r="CB54" s="18">
        <f t="shared" si="132"/>
        <v>1.0117025005504439</v>
      </c>
      <c r="CC54" s="18">
        <f t="shared" si="132"/>
        <v>1.0152868629886913</v>
      </c>
      <c r="CD54" s="18">
        <f t="shared" si="132"/>
        <v>0.80765970486483418</v>
      </c>
      <c r="CE54" s="18">
        <f t="shared" si="132"/>
        <v>0.75317773402427479</v>
      </c>
      <c r="CG54" s="68">
        <f t="shared" si="133"/>
        <v>-51.051166503914502</v>
      </c>
      <c r="CH54" s="69">
        <f t="shared" si="134"/>
        <v>23.728847159023616</v>
      </c>
      <c r="CI54" s="69">
        <f t="shared" si="135"/>
        <v>-27.322319344890889</v>
      </c>
      <c r="CK54" t="str">
        <f t="shared" si="147"/>
        <v>34 Culture, media and sports occupations</v>
      </c>
      <c r="CL54" s="18">
        <f t="shared" si="136"/>
        <v>0.66386301960800498</v>
      </c>
      <c r="CM54" s="18">
        <f t="shared" si="136"/>
        <v>0.92896526604882046</v>
      </c>
      <c r="CN54" s="18">
        <f t="shared" si="136"/>
        <v>0.90055972399358342</v>
      </c>
      <c r="CO54" s="18">
        <f t="shared" si="136"/>
        <v>1.0156520424523861</v>
      </c>
      <c r="CP54" s="18">
        <f t="shared" si="136"/>
        <v>1.1045046627483961</v>
      </c>
      <c r="CR54" s="68">
        <f t="shared" si="137"/>
        <v>-26.973605118309109</v>
      </c>
      <c r="CS54" s="69">
        <f t="shared" si="138"/>
        <v>28.515188967151715</v>
      </c>
      <c r="CT54" s="69">
        <f t="shared" si="139"/>
        <v>1.5415838488426097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4.5182673072134891</v>
      </c>
      <c r="C55" s="18">
        <f t="shared" si="148"/>
        <v>4.4282677773660373</v>
      </c>
      <c r="D55" s="18">
        <f t="shared" si="148"/>
        <v>4.4113890089125247</v>
      </c>
      <c r="E55" s="18">
        <f t="shared" si="148"/>
        <v>4.6039797916786638</v>
      </c>
      <c r="F55" s="18">
        <f t="shared" si="148"/>
        <v>4.9069422718507356</v>
      </c>
      <c r="H55" s="68">
        <f t="shared" si="105"/>
        <v>118.05242892939549</v>
      </c>
      <c r="I55" s="69">
        <f t="shared" si="106"/>
        <v>74.273504598274087</v>
      </c>
      <c r="J55" s="69">
        <f t="shared" si="107"/>
        <v>192.3259335276696</v>
      </c>
      <c r="L55" t="str">
        <f t="shared" si="140"/>
        <v>35 Business and public service associate professionals</v>
      </c>
      <c r="M55" s="18">
        <f t="shared" ref="M55:Q64" si="149">M18/M$35*100</f>
        <v>7.0487126377302705</v>
      </c>
      <c r="N55" s="18">
        <f t="shared" si="149"/>
        <v>7.0082571914308502</v>
      </c>
      <c r="O55" s="18">
        <f t="shared" si="149"/>
        <v>7.2007537561299131</v>
      </c>
      <c r="P55" s="18">
        <f t="shared" si="149"/>
        <v>7.1750723082697077</v>
      </c>
      <c r="Q55" s="18">
        <f t="shared" si="149"/>
        <v>7.0027860667079418</v>
      </c>
      <c r="S55" s="68">
        <f t="shared" si="109"/>
        <v>92.330173632045955</v>
      </c>
      <c r="T55" s="69">
        <f t="shared" si="110"/>
        <v>72.224980315897923</v>
      </c>
      <c r="U55" s="69">
        <f t="shared" si="111"/>
        <v>164.55515394794386</v>
      </c>
      <c r="W55" t="str">
        <f t="shared" si="141"/>
        <v>35 Business and public service associate professionals</v>
      </c>
      <c r="X55" s="18">
        <f t="shared" ref="X55:AB64" si="150">X18/X$35*100</f>
        <v>7.4674160128612819</v>
      </c>
      <c r="Y55" s="18">
        <f t="shared" si="150"/>
        <v>7.3265964341939602</v>
      </c>
      <c r="Z55" s="18">
        <f t="shared" si="150"/>
        <v>7.285568971090715</v>
      </c>
      <c r="AA55" s="18">
        <f t="shared" si="150"/>
        <v>6.9345962570954063</v>
      </c>
      <c r="AB55" s="18">
        <f t="shared" si="150"/>
        <v>6.3220909621716821</v>
      </c>
      <c r="AD55" s="68">
        <f t="shared" si="113"/>
        <v>15.734245311204228</v>
      </c>
      <c r="AE55" s="69">
        <f t="shared" si="114"/>
        <v>57.953380166948897</v>
      </c>
      <c r="AF55" s="69">
        <f t="shared" si="115"/>
        <v>73.687625478153123</v>
      </c>
      <c r="AH55" t="str">
        <f t="shared" si="142"/>
        <v>35 Business and public service associate professionals</v>
      </c>
      <c r="AI55" s="18">
        <f t="shared" ref="AI55:AM64" si="151">AI18/AI$35*100</f>
        <v>6.1355588862091537</v>
      </c>
      <c r="AJ55" s="18">
        <f t="shared" si="151"/>
        <v>6.707000247448593</v>
      </c>
      <c r="AK55" s="18">
        <f t="shared" si="151"/>
        <v>7.0813044740913575</v>
      </c>
      <c r="AL55" s="18">
        <f t="shared" si="151"/>
        <v>7.1943966922436529</v>
      </c>
      <c r="AM55" s="18">
        <f t="shared" si="151"/>
        <v>7.0078512900779693</v>
      </c>
      <c r="AO55" s="68">
        <f t="shared" si="117"/>
        <v>19.937411670511278</v>
      </c>
      <c r="AP55" s="69">
        <f t="shared" si="118"/>
        <v>54.802121411191571</v>
      </c>
      <c r="AQ55" s="69">
        <f t="shared" si="119"/>
        <v>74.739533081702845</v>
      </c>
      <c r="AS55" t="str">
        <f t="shared" si="143"/>
        <v>35 Business and public service associate professionals</v>
      </c>
      <c r="AT55" s="18">
        <f t="shared" ref="AT55:AX64" si="152">AT18/AT$35*100</f>
        <v>6.2856760787373362</v>
      </c>
      <c r="AU55" s="18">
        <f t="shared" si="152"/>
        <v>6.1257857932286512</v>
      </c>
      <c r="AV55" s="18">
        <f t="shared" si="152"/>
        <v>6.1931517440384125</v>
      </c>
      <c r="AW55" s="18">
        <f t="shared" si="152"/>
        <v>5.9062909349734491</v>
      </c>
      <c r="AX55" s="18">
        <f t="shared" si="152"/>
        <v>5.5522639151861135</v>
      </c>
      <c r="AZ55" s="68">
        <f t="shared" si="121"/>
        <v>16.948844449183873</v>
      </c>
      <c r="BA55" s="69">
        <f t="shared" si="122"/>
        <v>53.434044765981461</v>
      </c>
      <c r="BB55" s="69">
        <f t="shared" si="123"/>
        <v>70.382889215165335</v>
      </c>
      <c r="BD55" t="str">
        <f t="shared" si="144"/>
        <v>35 Business and public service associate professionals</v>
      </c>
      <c r="BE55" s="18">
        <f t="shared" ref="BE55:BI64" si="153">BE18/BE$35*100</f>
        <v>4.6143039003192836</v>
      </c>
      <c r="BF55" s="18">
        <f t="shared" si="153"/>
        <v>4.7481469843786126</v>
      </c>
      <c r="BG55" s="18">
        <f t="shared" si="153"/>
        <v>5.2009784992390449</v>
      </c>
      <c r="BH55" s="18">
        <f t="shared" si="153"/>
        <v>4.8986895397277985</v>
      </c>
      <c r="BI55" s="18">
        <f t="shared" si="153"/>
        <v>4.7872644360222063</v>
      </c>
      <c r="BK55" s="68">
        <f t="shared" si="125"/>
        <v>0.31778781544990836</v>
      </c>
      <c r="BL55" s="69">
        <f t="shared" si="126"/>
        <v>38.917913591202016</v>
      </c>
      <c r="BM55" s="69">
        <f t="shared" si="127"/>
        <v>39.235701406651927</v>
      </c>
      <c r="BO55" t="str">
        <f t="shared" si="145"/>
        <v>35 Business and public service associate professionals</v>
      </c>
      <c r="BP55" s="18">
        <f t="shared" ref="BP55:BT64" si="154">BP18/BP$35*100</f>
        <v>3.6678126627870311</v>
      </c>
      <c r="BQ55" s="18">
        <f t="shared" si="154"/>
        <v>3.7538515000374093</v>
      </c>
      <c r="BR55" s="18">
        <f t="shared" si="154"/>
        <v>4.256123167090947</v>
      </c>
      <c r="BS55" s="18">
        <f t="shared" si="154"/>
        <v>3.8861191925989318</v>
      </c>
      <c r="BT55" s="18">
        <f t="shared" si="154"/>
        <v>3.7517171454540437</v>
      </c>
      <c r="BV55" s="68">
        <f t="shared" si="129"/>
        <v>-33.961956383458393</v>
      </c>
      <c r="BW55" s="69">
        <f t="shared" si="130"/>
        <v>32.420362941728655</v>
      </c>
      <c r="BX55" s="69">
        <f t="shared" si="131"/>
        <v>-1.5415934417297388</v>
      </c>
      <c r="BZ55" t="str">
        <f t="shared" si="146"/>
        <v>35 Business and public service associate professionals</v>
      </c>
      <c r="CA55" s="18">
        <f t="shared" ref="CA55:CE64" si="155">CA18/CA$35*100</f>
        <v>3.5495538724475764</v>
      </c>
      <c r="CB55" s="18">
        <f t="shared" si="155"/>
        <v>3.9196166867300728</v>
      </c>
      <c r="CC55" s="18">
        <f t="shared" si="155"/>
        <v>4.125084072048355</v>
      </c>
      <c r="CD55" s="18">
        <f t="shared" si="155"/>
        <v>3.8607035831986916</v>
      </c>
      <c r="CE55" s="18">
        <f t="shared" si="155"/>
        <v>4.0469014132188477</v>
      </c>
      <c r="CG55" s="68">
        <f t="shared" si="133"/>
        <v>-35.267338846962176</v>
      </c>
      <c r="CH55" s="69">
        <f t="shared" si="134"/>
        <v>25.60604450940458</v>
      </c>
      <c r="CI55" s="69">
        <f t="shared" si="135"/>
        <v>-9.6612943375575924</v>
      </c>
      <c r="CK55" t="str">
        <f t="shared" si="147"/>
        <v>35 Business and public service associate professionals</v>
      </c>
      <c r="CL55" s="18">
        <f t="shared" ref="CL55:CP64" si="156">CL18/CL$35*100</f>
        <v>2.1361925034121749</v>
      </c>
      <c r="CM55" s="18">
        <f t="shared" si="156"/>
        <v>2.5857373412644935</v>
      </c>
      <c r="CN55" s="18">
        <f t="shared" si="156"/>
        <v>2.7237484879541998</v>
      </c>
      <c r="CO55" s="18">
        <f t="shared" si="156"/>
        <v>2.5403120803070913</v>
      </c>
      <c r="CP55" s="18">
        <f t="shared" si="156"/>
        <v>2.4670468586088528</v>
      </c>
      <c r="CR55" s="68">
        <f t="shared" si="137"/>
        <v>-46.06940349423877</v>
      </c>
      <c r="CS55" s="69">
        <f t="shared" si="138"/>
        <v>22.290412837971459</v>
      </c>
      <c r="CT55" s="69">
        <f t="shared" si="139"/>
        <v>-23.778990656267311</v>
      </c>
    </row>
    <row r="56" spans="1:98" x14ac:dyDescent="0.2">
      <c r="A56" t="str">
        <f t="shared" si="103"/>
        <v>41 Administrative occupations</v>
      </c>
      <c r="B56" s="18">
        <f t="shared" si="148"/>
        <v>2.7774263073615781</v>
      </c>
      <c r="C56" s="18">
        <f t="shared" si="148"/>
        <v>2.7313359332845186</v>
      </c>
      <c r="D56" s="18">
        <f t="shared" si="148"/>
        <v>2.7792841048782608</v>
      </c>
      <c r="E56" s="18">
        <f t="shared" si="148"/>
        <v>3.0941716845307745</v>
      </c>
      <c r="F56" s="18">
        <f t="shared" si="148"/>
        <v>3.6093056614419279</v>
      </c>
      <c r="H56" s="68">
        <f t="shared" si="105"/>
        <v>154.57517788748962</v>
      </c>
      <c r="I56" s="69">
        <f t="shared" si="106"/>
        <v>97.826622810847667</v>
      </c>
      <c r="J56" s="69">
        <f t="shared" si="107"/>
        <v>252.4018006983373</v>
      </c>
      <c r="L56" t="str">
        <f t="shared" si="140"/>
        <v>41 Administrative occupations</v>
      </c>
      <c r="M56" s="18">
        <f t="shared" si="149"/>
        <v>4.6979611236139664</v>
      </c>
      <c r="N56" s="18">
        <f t="shared" si="149"/>
        <v>4.4509395942696708</v>
      </c>
      <c r="O56" s="18">
        <f t="shared" si="149"/>
        <v>4.7023700844300667</v>
      </c>
      <c r="P56" s="18">
        <f t="shared" si="149"/>
        <v>5.0723609838641757</v>
      </c>
      <c r="Q56" s="18">
        <f t="shared" si="149"/>
        <v>5.5070372008771598</v>
      </c>
      <c r="S56" s="68">
        <f t="shared" si="109"/>
        <v>131.60915852598006</v>
      </c>
      <c r="T56" s="69">
        <f t="shared" si="110"/>
        <v>91.806276183997298</v>
      </c>
      <c r="U56" s="69">
        <f t="shared" si="111"/>
        <v>223.41543470997735</v>
      </c>
      <c r="W56" t="str">
        <f t="shared" si="141"/>
        <v>41 Administrative occupations</v>
      </c>
      <c r="X56" s="18">
        <f t="shared" si="150"/>
        <v>7.7686630325999042</v>
      </c>
      <c r="Y56" s="18">
        <f t="shared" si="150"/>
        <v>7.2905542458820509</v>
      </c>
      <c r="Z56" s="18">
        <f t="shared" si="150"/>
        <v>7.8201341602373269</v>
      </c>
      <c r="AA56" s="18">
        <f t="shared" si="150"/>
        <v>8.5176952723017045</v>
      </c>
      <c r="AB56" s="18">
        <f t="shared" si="150"/>
        <v>8.9443047298637577</v>
      </c>
      <c r="AD56" s="68">
        <f t="shared" si="113"/>
        <v>52.544657122839446</v>
      </c>
      <c r="AE56" s="69">
        <f t="shared" si="114"/>
        <v>76.251871502019725</v>
      </c>
      <c r="AF56" s="69">
        <f t="shared" si="115"/>
        <v>128.79652862485918</v>
      </c>
      <c r="AH56" t="str">
        <f t="shared" si="142"/>
        <v>41 Administrative occupations</v>
      </c>
      <c r="AI56" s="18">
        <f t="shared" si="151"/>
        <v>9.4105899644881834</v>
      </c>
      <c r="AJ56" s="18">
        <f t="shared" si="151"/>
        <v>9.8665321655048999</v>
      </c>
      <c r="AK56" s="18">
        <f t="shared" si="151"/>
        <v>10.34061849470843</v>
      </c>
      <c r="AL56" s="18">
        <f t="shared" si="151"/>
        <v>11.425354741575955</v>
      </c>
      <c r="AM56" s="18">
        <f t="shared" si="151"/>
        <v>11.918408068208461</v>
      </c>
      <c r="AO56" s="68">
        <f t="shared" si="117"/>
        <v>39.686616614129484</v>
      </c>
      <c r="AP56" s="69">
        <f t="shared" si="118"/>
        <v>74.72358705296692</v>
      </c>
      <c r="AQ56" s="69">
        <f t="shared" si="119"/>
        <v>114.4102036670964</v>
      </c>
      <c r="AS56" t="str">
        <f t="shared" si="143"/>
        <v>41 Administrative occupations</v>
      </c>
      <c r="AT56" s="18">
        <f t="shared" si="152"/>
        <v>9.6778005899850008</v>
      </c>
      <c r="AU56" s="18">
        <f t="shared" si="152"/>
        <v>9.324968916202355</v>
      </c>
      <c r="AV56" s="18">
        <f t="shared" si="152"/>
        <v>9.792995082401891</v>
      </c>
      <c r="AW56" s="18">
        <f t="shared" si="152"/>
        <v>9.9188851232183737</v>
      </c>
      <c r="AX56" s="18">
        <f t="shared" si="152"/>
        <v>9.8676167422971979</v>
      </c>
      <c r="AZ56" s="68">
        <f t="shared" si="121"/>
        <v>31.442040273814666</v>
      </c>
      <c r="BA56" s="69">
        <f t="shared" si="122"/>
        <v>66.742483512070521</v>
      </c>
      <c r="BB56" s="69">
        <f t="shared" si="123"/>
        <v>98.18452378588519</v>
      </c>
      <c r="BD56" t="str">
        <f t="shared" si="144"/>
        <v>41 Administrative occupations</v>
      </c>
      <c r="BE56" s="18">
        <f t="shared" si="153"/>
        <v>7.2515765866096817</v>
      </c>
      <c r="BF56" s="18">
        <f t="shared" si="153"/>
        <v>7.1040587965968616</v>
      </c>
      <c r="BG56" s="18">
        <f t="shared" si="153"/>
        <v>7.6241822013597789</v>
      </c>
      <c r="BH56" s="18">
        <f t="shared" si="153"/>
        <v>7.5876012500094348</v>
      </c>
      <c r="BI56" s="18">
        <f t="shared" si="153"/>
        <v>6.7788184530997944</v>
      </c>
      <c r="BK56" s="68">
        <f t="shared" si="125"/>
        <v>-3.0972004413014358</v>
      </c>
      <c r="BL56" s="69">
        <f t="shared" si="126"/>
        <v>46.035846443635073</v>
      </c>
      <c r="BM56" s="69">
        <f t="shared" si="127"/>
        <v>42.938646002333627</v>
      </c>
      <c r="BO56" t="str">
        <f t="shared" si="145"/>
        <v>41 Administrative occupations</v>
      </c>
      <c r="BP56" s="18">
        <f t="shared" si="154"/>
        <v>8.5747146815464408</v>
      </c>
      <c r="BQ56" s="18">
        <f t="shared" si="154"/>
        <v>8.2761712220004089</v>
      </c>
      <c r="BR56" s="18">
        <f t="shared" si="154"/>
        <v>8.4389039079523318</v>
      </c>
      <c r="BS56" s="18">
        <f t="shared" si="154"/>
        <v>7.8965170740937562</v>
      </c>
      <c r="BT56" s="18">
        <f t="shared" si="154"/>
        <v>6.2147009932498314</v>
      </c>
      <c r="BV56" s="68">
        <f t="shared" si="129"/>
        <v>-44.828791786158725</v>
      </c>
      <c r="BW56" s="69">
        <f t="shared" si="130"/>
        <v>34.213337392625924</v>
      </c>
      <c r="BX56" s="69">
        <f t="shared" si="131"/>
        <v>-10.615454393532794</v>
      </c>
      <c r="BZ56" t="str">
        <f t="shared" si="146"/>
        <v>41 Administrative occupations</v>
      </c>
      <c r="CA56" s="18">
        <f t="shared" si="155"/>
        <v>6.8807166744217438</v>
      </c>
      <c r="CB56" s="18">
        <f t="shared" si="155"/>
        <v>6.2303619977280187</v>
      </c>
      <c r="CC56" s="18">
        <f t="shared" si="155"/>
        <v>7.0581229976514015</v>
      </c>
      <c r="CD56" s="18">
        <f t="shared" si="155"/>
        <v>5.7276624531027602</v>
      </c>
      <c r="CE56" s="18">
        <f t="shared" si="155"/>
        <v>3.2510344333510877</v>
      </c>
      <c r="CG56" s="68">
        <f t="shared" si="133"/>
        <v>-69.607530621080912</v>
      </c>
      <c r="CH56" s="69">
        <f t="shared" si="134"/>
        <v>20.795459762114493</v>
      </c>
      <c r="CI56" s="69">
        <f t="shared" si="135"/>
        <v>-48.812070858966429</v>
      </c>
      <c r="CK56" t="str">
        <f t="shared" si="147"/>
        <v>41 Administrative occupations</v>
      </c>
      <c r="CL56" s="18">
        <f t="shared" si="156"/>
        <v>5.0119670911057561</v>
      </c>
      <c r="CM56" s="18">
        <f t="shared" si="156"/>
        <v>4.4986364221941972</v>
      </c>
      <c r="CN56" s="18">
        <f t="shared" si="156"/>
        <v>4.2089271691928012</v>
      </c>
      <c r="CO56" s="18">
        <f t="shared" si="156"/>
        <v>3.5311579260937762</v>
      </c>
      <c r="CP56" s="18">
        <f t="shared" si="156"/>
        <v>1.9859045265905853</v>
      </c>
      <c r="CR56" s="68">
        <f t="shared" si="137"/>
        <v>-71.906116156361279</v>
      </c>
      <c r="CS56" s="69">
        <f t="shared" si="138"/>
        <v>17.357849019389153</v>
      </c>
      <c r="CT56" s="69">
        <f t="shared" si="139"/>
        <v>-54.548267136972129</v>
      </c>
    </row>
    <row r="57" spans="1:98" x14ac:dyDescent="0.2">
      <c r="A57" t="str">
        <f t="shared" si="103"/>
        <v>42 Secretarial and related occupations</v>
      </c>
      <c r="B57" s="18">
        <f t="shared" si="148"/>
        <v>0.43117196728651153</v>
      </c>
      <c r="C57" s="18">
        <f t="shared" si="148"/>
        <v>0.47958546218527176</v>
      </c>
      <c r="D57" s="18">
        <f t="shared" si="148"/>
        <v>0.42648664689003241</v>
      </c>
      <c r="E57" s="18">
        <f t="shared" si="148"/>
        <v>0.54857357577120103</v>
      </c>
      <c r="F57" s="18">
        <f t="shared" si="148"/>
        <v>0.8115296260953061</v>
      </c>
      <c r="H57" s="68">
        <f t="shared" si="105"/>
        <v>273.0132661440623</v>
      </c>
      <c r="I57" s="69">
        <f t="shared" si="106"/>
        <v>152.1804362091211</v>
      </c>
      <c r="J57" s="69">
        <f t="shared" si="107"/>
        <v>425.19370235318343</v>
      </c>
      <c r="L57" t="str">
        <f t="shared" si="140"/>
        <v>42 Secretarial and related occupations</v>
      </c>
      <c r="M57" s="18">
        <f t="shared" si="149"/>
        <v>1.0620034595372576</v>
      </c>
      <c r="N57" s="18">
        <f t="shared" si="149"/>
        <v>0.91265228301043499</v>
      </c>
      <c r="O57" s="18">
        <f t="shared" si="149"/>
        <v>0.957510805725585</v>
      </c>
      <c r="P57" s="18">
        <f t="shared" si="149"/>
        <v>1.1310044679144511</v>
      </c>
      <c r="Q57" s="18">
        <f t="shared" si="149"/>
        <v>1.1698805077390795</v>
      </c>
      <c r="S57" s="68">
        <f t="shared" si="109"/>
        <v>141.63082987954911</v>
      </c>
      <c r="T57" s="69">
        <f t="shared" si="110"/>
        <v>106.54500122567315</v>
      </c>
      <c r="U57" s="69">
        <f t="shared" si="111"/>
        <v>248.17583110522227</v>
      </c>
      <c r="W57" t="str">
        <f t="shared" si="141"/>
        <v>42 Secretarial and related occupations</v>
      </c>
      <c r="X57" s="18">
        <f t="shared" si="150"/>
        <v>1.6328007114459844</v>
      </c>
      <c r="Y57" s="18">
        <f t="shared" si="150"/>
        <v>1.4513482132808657</v>
      </c>
      <c r="Z57" s="18">
        <f t="shared" si="150"/>
        <v>1.4773554283644013</v>
      </c>
      <c r="AA57" s="18">
        <f t="shared" si="150"/>
        <v>1.8016839635000435</v>
      </c>
      <c r="AB57" s="18">
        <f t="shared" si="150"/>
        <v>2.6747035524201479</v>
      </c>
      <c r="AD57" s="68">
        <f t="shared" si="113"/>
        <v>141.46560643065848</v>
      </c>
      <c r="AE57" s="69">
        <f t="shared" si="114"/>
        <v>102.94144362703793</v>
      </c>
      <c r="AF57" s="69">
        <f t="shared" si="115"/>
        <v>244.40705005769644</v>
      </c>
      <c r="AH57" t="str">
        <f t="shared" si="142"/>
        <v>42 Secretarial and related occupations</v>
      </c>
      <c r="AI57" s="18">
        <f t="shared" si="151"/>
        <v>2.2273175237117462</v>
      </c>
      <c r="AJ57" s="18">
        <f t="shared" si="151"/>
        <v>1.993331797937931</v>
      </c>
      <c r="AK57" s="18">
        <f t="shared" si="151"/>
        <v>2.1987155140373589</v>
      </c>
      <c r="AL57" s="18">
        <f t="shared" si="151"/>
        <v>2.4148326034815639</v>
      </c>
      <c r="AM57" s="18">
        <f t="shared" si="151"/>
        <v>2.2404458023460099</v>
      </c>
      <c r="AO57" s="68">
        <f t="shared" si="117"/>
        <v>23.494741322712809</v>
      </c>
      <c r="AP57" s="69">
        <f t="shared" si="118"/>
        <v>77.713626162384315</v>
      </c>
      <c r="AQ57" s="69">
        <f t="shared" si="119"/>
        <v>101.20836748509711</v>
      </c>
      <c r="AS57" t="str">
        <f t="shared" si="143"/>
        <v>42 Secretarial and related occupations</v>
      </c>
      <c r="AT57" s="18">
        <f t="shared" si="152"/>
        <v>1.982819309224662</v>
      </c>
      <c r="AU57" s="18">
        <f t="shared" si="152"/>
        <v>1.6051681403527633</v>
      </c>
      <c r="AV57" s="18">
        <f t="shared" si="152"/>
        <v>1.8629085734850244</v>
      </c>
      <c r="AW57" s="18">
        <f t="shared" si="152"/>
        <v>1.8552097236386476</v>
      </c>
      <c r="AX57" s="18">
        <f t="shared" si="152"/>
        <v>2.6766697830646931</v>
      </c>
      <c r="AZ57" s="68">
        <f t="shared" si="121"/>
        <v>87.430735638774152</v>
      </c>
      <c r="BA57" s="69">
        <f t="shared" si="122"/>
        <v>69.476217246234484</v>
      </c>
      <c r="BB57" s="69">
        <f t="shared" si="123"/>
        <v>156.90695288500865</v>
      </c>
      <c r="BD57" t="str">
        <f t="shared" si="144"/>
        <v>42 Secretarial and related occupations</v>
      </c>
      <c r="BE57" s="18">
        <f t="shared" si="153"/>
        <v>1.8368162598860784</v>
      </c>
      <c r="BF57" s="18">
        <f t="shared" si="153"/>
        <v>1.684458271790451</v>
      </c>
      <c r="BG57" s="18">
        <f t="shared" si="153"/>
        <v>1.6315240253610683</v>
      </c>
      <c r="BH57" s="18">
        <f t="shared" si="153"/>
        <v>1.5527208887284867</v>
      </c>
      <c r="BI57" s="18">
        <f t="shared" si="153"/>
        <v>0.48823291512156447</v>
      </c>
      <c r="BK57" s="68">
        <f t="shared" si="125"/>
        <v>-67.385616847834811</v>
      </c>
      <c r="BL57" s="69">
        <f t="shared" si="126"/>
        <v>32.591827502005088</v>
      </c>
      <c r="BM57" s="69">
        <f t="shared" si="127"/>
        <v>-34.793789345829715</v>
      </c>
      <c r="BO57" t="str">
        <f t="shared" si="145"/>
        <v>42 Secretarial and related occupations</v>
      </c>
      <c r="BP57" s="18">
        <f t="shared" si="154"/>
        <v>2.6173274129878989</v>
      </c>
      <c r="BQ57" s="18">
        <f t="shared" si="154"/>
        <v>2.334087454720883</v>
      </c>
      <c r="BR57" s="18">
        <f t="shared" si="154"/>
        <v>2.0862652733668257</v>
      </c>
      <c r="BS57" s="18">
        <f t="shared" si="154"/>
        <v>1.5692594327517944</v>
      </c>
      <c r="BT57" s="18">
        <f t="shared" si="154"/>
        <v>0.4711181100488831</v>
      </c>
      <c r="BV57" s="68">
        <f t="shared" si="129"/>
        <v>-83.082407173503256</v>
      </c>
      <c r="BW57" s="69">
        <f t="shared" si="130"/>
        <v>25.516345379774325</v>
      </c>
      <c r="BX57" s="69">
        <f t="shared" si="131"/>
        <v>-57.566061793728942</v>
      </c>
      <c r="BZ57" t="str">
        <f t="shared" si="146"/>
        <v>42 Secretarial and related occupations</v>
      </c>
      <c r="CA57" s="18">
        <f t="shared" si="155"/>
        <v>2.9355564707302331</v>
      </c>
      <c r="CB57" s="18">
        <f t="shared" si="155"/>
        <v>2.7309373382548108</v>
      </c>
      <c r="CC57" s="18">
        <f t="shared" si="155"/>
        <v>2.8755631897586094</v>
      </c>
      <c r="CD57" s="18">
        <f t="shared" si="155"/>
        <v>1.9325083109395969</v>
      </c>
      <c r="CE57" s="18">
        <f t="shared" si="155"/>
        <v>0.84885579255515775</v>
      </c>
      <c r="CG57" s="68">
        <f t="shared" si="133"/>
        <v>-80.521987428806213</v>
      </c>
      <c r="CH57" s="69">
        <f t="shared" si="134"/>
        <v>19.721327392693468</v>
      </c>
      <c r="CI57" s="69">
        <f t="shared" si="135"/>
        <v>-60.800660036112752</v>
      </c>
      <c r="CK57" t="str">
        <f t="shared" si="147"/>
        <v>42 Secretarial and related occupations</v>
      </c>
      <c r="CL57" s="18">
        <f t="shared" si="156"/>
        <v>1.9312440655779279</v>
      </c>
      <c r="CM57" s="18">
        <f t="shared" si="156"/>
        <v>1.7796691584524529</v>
      </c>
      <c r="CN57" s="18">
        <f t="shared" si="156"/>
        <v>1.5791090560963679</v>
      </c>
      <c r="CO57" s="18">
        <f t="shared" si="156"/>
        <v>1.7444981981819423</v>
      </c>
      <c r="CP57" s="18">
        <f t="shared" si="156"/>
        <v>0.57746903700528962</v>
      </c>
      <c r="CR57" s="68">
        <f t="shared" si="137"/>
        <v>-78.225840175354435</v>
      </c>
      <c r="CS57" s="69">
        <f t="shared" si="138"/>
        <v>25.416602035590486</v>
      </c>
      <c r="CT57" s="69">
        <f t="shared" si="139"/>
        <v>-52.809238139763949</v>
      </c>
    </row>
    <row r="58" spans="1:98" x14ac:dyDescent="0.2">
      <c r="A58" t="str">
        <f t="shared" si="103"/>
        <v>51 Skilled agricultural and related trades</v>
      </c>
      <c r="B58" s="18">
        <f t="shared" si="148"/>
        <v>0.34461464960051125</v>
      </c>
      <c r="C58" s="18">
        <f t="shared" si="148"/>
        <v>0.50229189225757831</v>
      </c>
      <c r="D58" s="18">
        <f t="shared" si="148"/>
        <v>0.43186752847765775</v>
      </c>
      <c r="E58" s="18">
        <f t="shared" si="148"/>
        <v>0.42160671276474693</v>
      </c>
      <c r="F58" s="18">
        <f t="shared" si="148"/>
        <v>0.48140970037373532</v>
      </c>
      <c r="H58" s="68">
        <f t="shared" si="105"/>
        <v>118.51921040490461</v>
      </c>
      <c r="I58" s="69">
        <f t="shared" si="106"/>
        <v>117.92170474344314</v>
      </c>
      <c r="J58" s="69">
        <f t="shared" si="107"/>
        <v>236.44091514834776</v>
      </c>
      <c r="L58" t="str">
        <f t="shared" si="140"/>
        <v>51 Skilled agricultural and related trades</v>
      </c>
      <c r="M58" s="18">
        <f t="shared" si="149"/>
        <v>0.33372476040513016</v>
      </c>
      <c r="N58" s="18">
        <f t="shared" si="149"/>
        <v>0.26847170649321156</v>
      </c>
      <c r="O58" s="18">
        <f t="shared" si="149"/>
        <v>0.29754769512889595</v>
      </c>
      <c r="P58" s="18">
        <f t="shared" si="149"/>
        <v>0.29016662191999365</v>
      </c>
      <c r="Q58" s="18">
        <f t="shared" si="149"/>
        <v>0.3078331879919588</v>
      </c>
      <c r="S58" s="68">
        <f t="shared" si="109"/>
        <v>104.60364853259523</v>
      </c>
      <c r="T58" s="69">
        <f t="shared" si="110"/>
        <v>75.270258363539696</v>
      </c>
      <c r="U58" s="69">
        <f t="shared" si="111"/>
        <v>179.87390689613491</v>
      </c>
      <c r="W58" t="str">
        <f t="shared" si="141"/>
        <v>51 Skilled agricultural and related trades</v>
      </c>
      <c r="X58" s="18">
        <f t="shared" si="150"/>
        <v>1.3103306724200041</v>
      </c>
      <c r="Y58" s="18">
        <f t="shared" si="150"/>
        <v>1.1793404578795641</v>
      </c>
      <c r="Z58" s="18">
        <f t="shared" si="150"/>
        <v>1.3609816241594452</v>
      </c>
      <c r="AA58" s="18">
        <f t="shared" si="150"/>
        <v>1.4207020922393405</v>
      </c>
      <c r="AB58" s="18">
        <f t="shared" si="150"/>
        <v>1.704878335849574</v>
      </c>
      <c r="AD58" s="68">
        <f t="shared" si="113"/>
        <v>67.072798998747146</v>
      </c>
      <c r="AE58" s="69">
        <f t="shared" si="114"/>
        <v>88.911064456929452</v>
      </c>
      <c r="AF58" s="69">
        <f t="shared" si="115"/>
        <v>155.98386345567664</v>
      </c>
      <c r="AH58" t="str">
        <f t="shared" si="142"/>
        <v>51 Skilled agricultural and related trades</v>
      </c>
      <c r="AI58" s="18">
        <f t="shared" si="151"/>
        <v>1.7693687711743944</v>
      </c>
      <c r="AJ58" s="18">
        <f t="shared" si="151"/>
        <v>1.9920853308130273</v>
      </c>
      <c r="AK58" s="18">
        <f t="shared" si="151"/>
        <v>1.9440651408753273</v>
      </c>
      <c r="AL58" s="18">
        <f t="shared" si="151"/>
        <v>2.1293290690765434</v>
      </c>
      <c r="AM58" s="18">
        <f t="shared" si="151"/>
        <v>2.4857596493012912</v>
      </c>
      <c r="AO58" s="68">
        <f t="shared" si="117"/>
        <v>54.964201931803117</v>
      </c>
      <c r="AP58" s="69">
        <f t="shared" si="118"/>
        <v>89.610790292328659</v>
      </c>
      <c r="AQ58" s="69">
        <f t="shared" si="119"/>
        <v>144.57499222413176</v>
      </c>
      <c r="AS58" t="str">
        <f t="shared" si="143"/>
        <v>51 Skilled agricultural and related trades</v>
      </c>
      <c r="AT58" s="18">
        <f t="shared" si="152"/>
        <v>3.3110725820362412</v>
      </c>
      <c r="AU58" s="18">
        <f t="shared" si="152"/>
        <v>3.209685503227123</v>
      </c>
      <c r="AV58" s="18">
        <f t="shared" si="152"/>
        <v>3.1967169141712688</v>
      </c>
      <c r="AW58" s="18">
        <f t="shared" si="152"/>
        <v>3.2423179125246344</v>
      </c>
      <c r="AX58" s="18">
        <f t="shared" si="152"/>
        <v>3.6086783781711893</v>
      </c>
      <c r="AZ58" s="68">
        <f t="shared" si="121"/>
        <v>47.258900488963256</v>
      </c>
      <c r="BA58" s="69">
        <f t="shared" si="122"/>
        <v>77.701597997945711</v>
      </c>
      <c r="BB58" s="69">
        <f t="shared" si="123"/>
        <v>124.96049848690897</v>
      </c>
      <c r="BD58" t="str">
        <f t="shared" si="144"/>
        <v>51 Skilled agricultural and related trades</v>
      </c>
      <c r="BE58" s="18">
        <f t="shared" si="153"/>
        <v>1.548711705209878</v>
      </c>
      <c r="BF58" s="18">
        <f t="shared" si="153"/>
        <v>1.3460179086022155</v>
      </c>
      <c r="BG58" s="18">
        <f t="shared" si="153"/>
        <v>1.4389555326726307</v>
      </c>
      <c r="BH58" s="18">
        <f t="shared" si="153"/>
        <v>1.3002571034481067</v>
      </c>
      <c r="BI58" s="18">
        <f t="shared" si="153"/>
        <v>1.316873546927722</v>
      </c>
      <c r="BK58" s="68">
        <f t="shared" si="125"/>
        <v>-0.25932844864081778</v>
      </c>
      <c r="BL58" s="69">
        <f t="shared" si="126"/>
        <v>44.88073348962125</v>
      </c>
      <c r="BM58" s="69">
        <f t="shared" si="127"/>
        <v>44.621405040980434</v>
      </c>
      <c r="BO58" t="str">
        <f t="shared" si="145"/>
        <v>51 Skilled agricultural and related trades</v>
      </c>
      <c r="BP58" s="18">
        <f t="shared" si="154"/>
        <v>2.1030829808021578</v>
      </c>
      <c r="BQ58" s="18">
        <f t="shared" si="154"/>
        <v>1.8326188421339227</v>
      </c>
      <c r="BR58" s="18">
        <f t="shared" si="154"/>
        <v>2.0450553144097525</v>
      </c>
      <c r="BS58" s="18">
        <f t="shared" si="154"/>
        <v>1.9788486818748003</v>
      </c>
      <c r="BT58" s="18">
        <f t="shared" si="154"/>
        <v>2.368671917030611</v>
      </c>
      <c r="BV58" s="68">
        <f t="shared" si="129"/>
        <v>-13.228291222133675</v>
      </c>
      <c r="BW58" s="69">
        <f t="shared" si="130"/>
        <v>48.05701883279793</v>
      </c>
      <c r="BX58" s="69">
        <f t="shared" si="131"/>
        <v>34.828727610664252</v>
      </c>
      <c r="BZ58" t="str">
        <f t="shared" si="146"/>
        <v>51 Skilled agricultural and related trades</v>
      </c>
      <c r="CA58" s="18">
        <f t="shared" si="155"/>
        <v>2.9468017826666384</v>
      </c>
      <c r="CB58" s="18">
        <f t="shared" si="155"/>
        <v>2.7418872331928896</v>
      </c>
      <c r="CC58" s="18">
        <f t="shared" si="155"/>
        <v>2.8075430393921246</v>
      </c>
      <c r="CD58" s="18">
        <f t="shared" si="155"/>
        <v>2.7355932095012472</v>
      </c>
      <c r="CE58" s="18">
        <f t="shared" si="155"/>
        <v>3.8513664765930518</v>
      </c>
      <c r="CG58" s="68">
        <f t="shared" si="133"/>
        <v>-9.4846856709946383</v>
      </c>
      <c r="CH58" s="69">
        <f t="shared" si="134"/>
        <v>36.785188884603947</v>
      </c>
      <c r="CI58" s="69">
        <f t="shared" si="135"/>
        <v>27.300503213609311</v>
      </c>
      <c r="CK58" t="str">
        <f t="shared" si="147"/>
        <v>51 Skilled agricultural and related trades</v>
      </c>
      <c r="CL58" s="18">
        <f t="shared" si="156"/>
        <v>5.0128620433315119</v>
      </c>
      <c r="CM58" s="18">
        <f t="shared" si="156"/>
        <v>5.5437955717592819</v>
      </c>
      <c r="CN58" s="18">
        <f t="shared" si="156"/>
        <v>7.3185337955083707</v>
      </c>
      <c r="CO58" s="18">
        <f t="shared" si="156"/>
        <v>7.0801266492871964</v>
      </c>
      <c r="CP58" s="18">
        <f t="shared" si="156"/>
        <v>3.082700403539238</v>
      </c>
      <c r="CR58" s="68">
        <f t="shared" si="137"/>
        <v>-74.919738279302535</v>
      </c>
      <c r="CS58" s="69">
        <f t="shared" si="138"/>
        <v>21.120181560359789</v>
      </c>
      <c r="CT58" s="69">
        <f t="shared" si="139"/>
        <v>-53.799556718942739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0.24211769417490647</v>
      </c>
      <c r="C59" s="18">
        <f t="shared" si="148"/>
        <v>0.25877003837569873</v>
      </c>
      <c r="D59" s="18">
        <f t="shared" si="148"/>
        <v>0.259284714054143</v>
      </c>
      <c r="E59" s="18">
        <f t="shared" si="148"/>
        <v>0.29146750300613877</v>
      </c>
      <c r="F59" s="18">
        <f t="shared" si="148"/>
        <v>0.3078533538938264</v>
      </c>
      <c r="H59" s="68">
        <f t="shared" si="105"/>
        <v>132.75140547730246</v>
      </c>
      <c r="I59" s="69">
        <f t="shared" si="106"/>
        <v>68.370675301604436</v>
      </c>
      <c r="J59" s="69">
        <f t="shared" si="107"/>
        <v>201.12208077890688</v>
      </c>
      <c r="L59" t="str">
        <f t="shared" si="140"/>
        <v>52 Skilled metal, electrical and electronic trades</v>
      </c>
      <c r="M59" s="18">
        <f t="shared" si="149"/>
        <v>0.74510218703690745</v>
      </c>
      <c r="N59" s="18">
        <f t="shared" si="149"/>
        <v>0.72600808153742646</v>
      </c>
      <c r="O59" s="18">
        <f t="shared" si="149"/>
        <v>0.56852264123482232</v>
      </c>
      <c r="P59" s="18">
        <f t="shared" si="149"/>
        <v>0.74475873406080639</v>
      </c>
      <c r="Q59" s="18">
        <f t="shared" si="149"/>
        <v>0.92159207385646325</v>
      </c>
      <c r="S59" s="68">
        <f t="shared" si="109"/>
        <v>220.58669203793056</v>
      </c>
      <c r="T59" s="69">
        <f t="shared" si="110"/>
        <v>102.41715890639469</v>
      </c>
      <c r="U59" s="69">
        <f t="shared" si="111"/>
        <v>323.00385094432522</v>
      </c>
      <c r="W59" t="str">
        <f t="shared" si="141"/>
        <v>52 Skilled metal, electrical and electronic trades</v>
      </c>
      <c r="X59" s="18">
        <f t="shared" si="150"/>
        <v>1.0837214019669987</v>
      </c>
      <c r="Y59" s="18">
        <f t="shared" si="150"/>
        <v>1.0638357547963815</v>
      </c>
      <c r="Z59" s="18">
        <f t="shared" si="150"/>
        <v>0.8526016494726476</v>
      </c>
      <c r="AA59" s="18">
        <f t="shared" si="150"/>
        <v>0.97407954845056732</v>
      </c>
      <c r="AB59" s="18">
        <f t="shared" si="150"/>
        <v>1.0769571603206625</v>
      </c>
      <c r="AD59" s="68">
        <f t="shared" si="113"/>
        <v>68.467789462188179</v>
      </c>
      <c r="AE59" s="69">
        <f t="shared" si="114"/>
        <v>71.898381362706502</v>
      </c>
      <c r="AF59" s="69">
        <f t="shared" si="115"/>
        <v>140.36617082489468</v>
      </c>
      <c r="AH59" t="str">
        <f t="shared" si="142"/>
        <v>52 Skilled metal, electrical and electronic trades</v>
      </c>
      <c r="AI59" s="18">
        <f t="shared" si="151"/>
        <v>1.3242212866138867</v>
      </c>
      <c r="AJ59" s="18">
        <f t="shared" si="151"/>
        <v>1.3853790672774906</v>
      </c>
      <c r="AK59" s="18">
        <f t="shared" si="151"/>
        <v>1.1820323552349412</v>
      </c>
      <c r="AL59" s="18">
        <f t="shared" si="151"/>
        <v>1.3936836744372163</v>
      </c>
      <c r="AM59" s="18">
        <f t="shared" si="151"/>
        <v>1.5527390422790679</v>
      </c>
      <c r="AO59" s="68">
        <f t="shared" si="117"/>
        <v>59.20333886449032</v>
      </c>
      <c r="AP59" s="69">
        <f t="shared" si="118"/>
        <v>62.540067318450973</v>
      </c>
      <c r="AQ59" s="69">
        <f t="shared" si="119"/>
        <v>121.74340618294129</v>
      </c>
      <c r="AS59" t="str">
        <f t="shared" si="143"/>
        <v>52 Skilled metal, electrical and electronic trades</v>
      </c>
      <c r="AT59" s="18">
        <f t="shared" si="152"/>
        <v>5.4488350998764998</v>
      </c>
      <c r="AU59" s="18">
        <f t="shared" si="152"/>
        <v>5.2322256352971426</v>
      </c>
      <c r="AV59" s="18">
        <f t="shared" si="152"/>
        <v>4.4340716003897391</v>
      </c>
      <c r="AW59" s="18">
        <f t="shared" si="152"/>
        <v>4.6515530539210186</v>
      </c>
      <c r="AX59" s="18">
        <f t="shared" si="152"/>
        <v>4.855363303564487</v>
      </c>
      <c r="AZ59" s="68">
        <f t="shared" si="121"/>
        <v>42.842217910251776</v>
      </c>
      <c r="BA59" s="69">
        <f t="shared" si="122"/>
        <v>58.208866459733557</v>
      </c>
      <c r="BB59" s="69">
        <f t="shared" si="123"/>
        <v>101.05108436998533</v>
      </c>
      <c r="BD59" t="str">
        <f t="shared" si="144"/>
        <v>52 Skilled metal, electrical and electronic trades</v>
      </c>
      <c r="BE59" s="18">
        <f t="shared" si="153"/>
        <v>7.971068224144223</v>
      </c>
      <c r="BF59" s="18">
        <f t="shared" si="153"/>
        <v>7.3157951874108607</v>
      </c>
      <c r="BG59" s="18">
        <f t="shared" si="153"/>
        <v>6.7920045185062827</v>
      </c>
      <c r="BH59" s="18">
        <f t="shared" si="153"/>
        <v>6.5664856786585108</v>
      </c>
      <c r="BI59" s="18">
        <f t="shared" si="153"/>
        <v>6.2775929679393006</v>
      </c>
      <c r="BK59" s="68">
        <f t="shared" si="125"/>
        <v>0.73276953475916162</v>
      </c>
      <c r="BL59" s="69">
        <f t="shared" si="126"/>
        <v>33.919613369348177</v>
      </c>
      <c r="BM59" s="69">
        <f t="shared" si="127"/>
        <v>34.652382904107341</v>
      </c>
      <c r="BO59" t="str">
        <f t="shared" si="145"/>
        <v>52 Skilled metal, electrical and electronic trades</v>
      </c>
      <c r="BP59" s="18">
        <f t="shared" si="154"/>
        <v>4.3853760172676521</v>
      </c>
      <c r="BQ59" s="18">
        <f t="shared" si="154"/>
        <v>3.9475263716223714</v>
      </c>
      <c r="BR59" s="18">
        <f t="shared" si="154"/>
        <v>4.0786888132179513</v>
      </c>
      <c r="BS59" s="18">
        <f t="shared" si="154"/>
        <v>3.8379702142481134</v>
      </c>
      <c r="BT59" s="18">
        <f t="shared" si="154"/>
        <v>3.6541971892156377</v>
      </c>
      <c r="BV59" s="68">
        <f t="shared" si="129"/>
        <v>-32.880346525771529</v>
      </c>
      <c r="BW59" s="69">
        <f t="shared" si="130"/>
        <v>32.335643025923176</v>
      </c>
      <c r="BX59" s="69">
        <f t="shared" si="131"/>
        <v>-0.54470349984834976</v>
      </c>
      <c r="BZ59" t="str">
        <f t="shared" si="146"/>
        <v>52 Skilled metal, electrical and electronic trades</v>
      </c>
      <c r="CA59" s="18">
        <f t="shared" si="155"/>
        <v>3.5419744181685551</v>
      </c>
      <c r="CB59" s="18">
        <f t="shared" si="155"/>
        <v>3.4515743494012119</v>
      </c>
      <c r="CC59" s="18">
        <f t="shared" si="155"/>
        <v>3.0033689830962462</v>
      </c>
      <c r="CD59" s="18">
        <f t="shared" si="155"/>
        <v>2.9145926779757558</v>
      </c>
      <c r="CE59" s="18">
        <f t="shared" si="155"/>
        <v>2.2362925906081861</v>
      </c>
      <c r="CG59" s="68">
        <f t="shared" si="133"/>
        <v>-50.869229590139263</v>
      </c>
      <c r="CH59" s="69">
        <f t="shared" si="134"/>
        <v>25.995616411616584</v>
      </c>
      <c r="CI59" s="69">
        <f t="shared" si="135"/>
        <v>-24.873613178522675</v>
      </c>
      <c r="CK59" t="str">
        <f t="shared" si="147"/>
        <v>52 Skilled metal, electrical and electronic trades</v>
      </c>
      <c r="CL59" s="18">
        <f t="shared" si="156"/>
        <v>3.0460811654268105</v>
      </c>
      <c r="CM59" s="18">
        <f t="shared" si="156"/>
        <v>3.6143310372942961</v>
      </c>
      <c r="CN59" s="18">
        <f t="shared" si="156"/>
        <v>3.6556852105962712</v>
      </c>
      <c r="CO59" s="18">
        <f t="shared" si="156"/>
        <v>3.4066673778810332</v>
      </c>
      <c r="CP59" s="18">
        <f t="shared" si="156"/>
        <v>2.0640792780246549</v>
      </c>
      <c r="CR59" s="68">
        <f t="shared" si="137"/>
        <v>-66.381184355097389</v>
      </c>
      <c r="CS59" s="69">
        <f t="shared" si="138"/>
        <v>19.033099682683574</v>
      </c>
      <c r="CT59" s="69">
        <f t="shared" si="139"/>
        <v>-47.348084672413819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0.15827930127257014</v>
      </c>
      <c r="C60" s="18">
        <f t="shared" si="148"/>
        <v>9.2746740284813084E-2</v>
      </c>
      <c r="D60" s="18">
        <f t="shared" si="148"/>
        <v>6.5352105966810875E-2</v>
      </c>
      <c r="E60" s="18">
        <f t="shared" si="148"/>
        <v>9.8378861786062421E-2</v>
      </c>
      <c r="F60" s="18">
        <f t="shared" si="148"/>
        <v>8.3207413291021173E-2</v>
      </c>
      <c r="H60" s="68">
        <f t="shared" si="105"/>
        <v>149.59033885390497</v>
      </c>
      <c r="I60" s="69">
        <f t="shared" si="106"/>
        <v>87.105984560436951</v>
      </c>
      <c r="J60" s="69">
        <f t="shared" si="107"/>
        <v>236.69632341434189</v>
      </c>
      <c r="L60" t="str">
        <f t="shared" si="140"/>
        <v>53 Skilled construction and building trades</v>
      </c>
      <c r="M60" s="18">
        <f t="shared" si="149"/>
        <v>0.44826756441272847</v>
      </c>
      <c r="N60" s="18">
        <f t="shared" si="149"/>
        <v>0.41842546500344441</v>
      </c>
      <c r="O60" s="18">
        <f t="shared" si="149"/>
        <v>0.30601423925987536</v>
      </c>
      <c r="P60" s="18">
        <f t="shared" si="149"/>
        <v>0.37961129577215352</v>
      </c>
      <c r="Q60" s="18">
        <f t="shared" si="149"/>
        <v>0.36066943217518799</v>
      </c>
      <c r="S60" s="68">
        <f t="shared" si="109"/>
        <v>133.08923964829063</v>
      </c>
      <c r="T60" s="69">
        <f t="shared" si="110"/>
        <v>84.400551711962152</v>
      </c>
      <c r="U60" s="69">
        <f t="shared" si="111"/>
        <v>217.48979136025278</v>
      </c>
      <c r="W60" t="str">
        <f t="shared" si="141"/>
        <v>53 Skilled construction and building trades</v>
      </c>
      <c r="X60" s="18">
        <f t="shared" si="150"/>
        <v>0.86477665268948933</v>
      </c>
      <c r="Y60" s="18">
        <f t="shared" si="150"/>
        <v>0.76219802817626203</v>
      </c>
      <c r="Z60" s="18">
        <f t="shared" si="150"/>
        <v>0.60296556877493113</v>
      </c>
      <c r="AA60" s="18">
        <f t="shared" si="150"/>
        <v>0.69359040312916465</v>
      </c>
      <c r="AB60" s="18">
        <f t="shared" si="150"/>
        <v>0.69129626522996201</v>
      </c>
      <c r="AD60" s="68">
        <f t="shared" si="113"/>
        <v>52.910150262336373</v>
      </c>
      <c r="AE60" s="69">
        <f t="shared" si="114"/>
        <v>71.051169781550556</v>
      </c>
      <c r="AF60" s="69">
        <f t="shared" si="115"/>
        <v>123.96132004388693</v>
      </c>
      <c r="AH60" t="str">
        <f t="shared" si="142"/>
        <v>53 Skilled construction and building trades</v>
      </c>
      <c r="AI60" s="18">
        <f t="shared" si="151"/>
        <v>1.538793966617964</v>
      </c>
      <c r="AJ60" s="18">
        <f t="shared" si="151"/>
        <v>1.8657274755196358</v>
      </c>
      <c r="AK60" s="18">
        <f t="shared" si="151"/>
        <v>1.3894864708048926</v>
      </c>
      <c r="AL60" s="18">
        <f t="shared" si="151"/>
        <v>1.7733183669466672</v>
      </c>
      <c r="AM60" s="18">
        <f t="shared" si="151"/>
        <v>1.8993112803035641</v>
      </c>
      <c r="AO60" s="68">
        <f t="shared" si="117"/>
        <v>65.662758299714099</v>
      </c>
      <c r="AP60" s="69">
        <f t="shared" si="118"/>
        <v>81.561480507968838</v>
      </c>
      <c r="AQ60" s="69">
        <f t="shared" si="119"/>
        <v>147.22423880768295</v>
      </c>
      <c r="AS60" t="str">
        <f t="shared" si="143"/>
        <v>53 Skilled construction and building trades</v>
      </c>
      <c r="AT60" s="18">
        <f t="shared" si="152"/>
        <v>2.8187054466831198</v>
      </c>
      <c r="AU60" s="18">
        <f t="shared" si="152"/>
        <v>2.7843769989008784</v>
      </c>
      <c r="AV60" s="18">
        <f t="shared" si="152"/>
        <v>2.1669896868070393</v>
      </c>
      <c r="AW60" s="18">
        <f t="shared" si="152"/>
        <v>2.491487365464919</v>
      </c>
      <c r="AX60" s="18">
        <f t="shared" si="152"/>
        <v>2.385940185798308</v>
      </c>
      <c r="AZ60" s="68">
        <f t="shared" si="121"/>
        <v>43.628380142704735</v>
      </c>
      <c r="BA60" s="69">
        <f t="shared" si="122"/>
        <v>74.006363317946338</v>
      </c>
      <c r="BB60" s="69">
        <f t="shared" si="123"/>
        <v>117.63474346065108</v>
      </c>
      <c r="BD60" t="str">
        <f t="shared" si="144"/>
        <v>53 Skilled construction and building trades</v>
      </c>
      <c r="BE60" s="18">
        <f t="shared" si="153"/>
        <v>7.6840663611724525</v>
      </c>
      <c r="BF60" s="18">
        <f t="shared" si="153"/>
        <v>7.0217303517547887</v>
      </c>
      <c r="BG60" s="18">
        <f t="shared" si="153"/>
        <v>5.7258303496089278</v>
      </c>
      <c r="BH60" s="18">
        <f t="shared" si="153"/>
        <v>5.7526607902919729</v>
      </c>
      <c r="BI60" s="18">
        <f t="shared" si="153"/>
        <v>5.1914833328121492</v>
      </c>
      <c r="BK60" s="68">
        <f t="shared" si="125"/>
        <v>-1.1837029581572247</v>
      </c>
      <c r="BL60" s="69">
        <f t="shared" si="126"/>
        <v>37.800054517781021</v>
      </c>
      <c r="BM60" s="69">
        <f t="shared" si="127"/>
        <v>36.616351559623787</v>
      </c>
      <c r="BO60" t="str">
        <f t="shared" si="145"/>
        <v>53 Skilled construction and building trades</v>
      </c>
      <c r="BP60" s="18">
        <f t="shared" si="154"/>
        <v>6.0392264891156939</v>
      </c>
      <c r="BQ60" s="18">
        <f t="shared" si="154"/>
        <v>6.1011979400698975</v>
      </c>
      <c r="BR60" s="18">
        <f t="shared" si="154"/>
        <v>5.6680268667345599</v>
      </c>
      <c r="BS60" s="18">
        <f t="shared" si="154"/>
        <v>6.1447241647238906</v>
      </c>
      <c r="BT60" s="18">
        <f t="shared" si="154"/>
        <v>7.1343532280279227</v>
      </c>
      <c r="BV60" s="68">
        <f t="shared" si="129"/>
        <v>-5.7023204566418411</v>
      </c>
      <c r="BW60" s="69">
        <f t="shared" si="130"/>
        <v>47.47103999624121</v>
      </c>
      <c r="BX60" s="69">
        <f t="shared" si="131"/>
        <v>41.768719539599367</v>
      </c>
      <c r="BZ60" t="str">
        <f t="shared" si="146"/>
        <v>53 Skilled construction and building trades</v>
      </c>
      <c r="CA60" s="18">
        <f t="shared" si="155"/>
        <v>5.0221037641009287</v>
      </c>
      <c r="CB60" s="18">
        <f t="shared" si="155"/>
        <v>5.2833786969697725</v>
      </c>
      <c r="CC60" s="18">
        <f t="shared" si="155"/>
        <v>4.1778661104724755</v>
      </c>
      <c r="CD60" s="18">
        <f t="shared" si="155"/>
        <v>4.7203342596348881</v>
      </c>
      <c r="CE60" s="18">
        <f t="shared" si="155"/>
        <v>6.8102709282357843</v>
      </c>
      <c r="CG60" s="68">
        <f t="shared" si="133"/>
        <v>7.5581967066468208</v>
      </c>
      <c r="CH60" s="69">
        <f t="shared" si="134"/>
        <v>38.498368115296337</v>
      </c>
      <c r="CI60" s="69">
        <f t="shared" si="135"/>
        <v>46.056564821943162</v>
      </c>
      <c r="CK60" t="str">
        <f t="shared" si="147"/>
        <v>53 Skilled construction and building trades</v>
      </c>
      <c r="CL60" s="18">
        <f t="shared" si="156"/>
        <v>6.0026441811551434</v>
      </c>
      <c r="CM60" s="18">
        <f t="shared" si="156"/>
        <v>7.1225951240341034</v>
      </c>
      <c r="CN60" s="18">
        <f t="shared" si="156"/>
        <v>6.7408699128276544</v>
      </c>
      <c r="CO60" s="18">
        <f t="shared" si="156"/>
        <v>5.3439589168040271</v>
      </c>
      <c r="CP60" s="18">
        <f t="shared" si="156"/>
        <v>1.9924479247988676</v>
      </c>
      <c r="CR60" s="68">
        <f t="shared" si="137"/>
        <v>-82.400681097230901</v>
      </c>
      <c r="CS60" s="69">
        <f t="shared" si="138"/>
        <v>14.879537857413633</v>
      </c>
      <c r="CT60" s="69">
        <f t="shared" si="139"/>
        <v>-67.521143239817278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0.5402906343443602</v>
      </c>
      <c r="C61" s="18">
        <f t="shared" si="148"/>
        <v>0.51641675665847664</v>
      </c>
      <c r="D61" s="18">
        <f t="shared" si="148"/>
        <v>0.47230938543201384</v>
      </c>
      <c r="E61" s="18">
        <f t="shared" si="148"/>
        <v>0.58888251609232889</v>
      </c>
      <c r="F61" s="18">
        <f t="shared" si="148"/>
        <v>0.68485299177651104</v>
      </c>
      <c r="H61" s="68">
        <f t="shared" si="105"/>
        <v>184.24714967581957</v>
      </c>
      <c r="I61" s="69">
        <f t="shared" si="106"/>
        <v>99.1513449840064</v>
      </c>
      <c r="J61" s="69">
        <f t="shared" si="107"/>
        <v>283.39849465982593</v>
      </c>
      <c r="L61" t="str">
        <f t="shared" si="140"/>
        <v>54 Textiles, printing and other skilled trades</v>
      </c>
      <c r="M61" s="18">
        <f t="shared" si="149"/>
        <v>0.73817975017564597</v>
      </c>
      <c r="N61" s="18">
        <f t="shared" si="149"/>
        <v>0.81568533783015296</v>
      </c>
      <c r="O61" s="18">
        <f t="shared" si="149"/>
        <v>0.79665550904627502</v>
      </c>
      <c r="P61" s="18">
        <f t="shared" si="149"/>
        <v>0.91704939784619366</v>
      </c>
      <c r="Q61" s="18">
        <f t="shared" si="149"/>
        <v>1.0882481423108095</v>
      </c>
      <c r="S61" s="68">
        <f t="shared" si="109"/>
        <v>170.15430656640825</v>
      </c>
      <c r="T61" s="69">
        <f t="shared" si="110"/>
        <v>99.467301491802402</v>
      </c>
      <c r="U61" s="69">
        <f t="shared" si="111"/>
        <v>269.62160805821065</v>
      </c>
      <c r="W61" t="str">
        <f t="shared" si="141"/>
        <v>54 Textiles, printing and other skilled trades</v>
      </c>
      <c r="X61" s="18">
        <f t="shared" si="150"/>
        <v>1.048349305849545</v>
      </c>
      <c r="Y61" s="18">
        <f t="shared" si="150"/>
        <v>1.0086989491719263</v>
      </c>
      <c r="Z61" s="18">
        <f t="shared" si="150"/>
        <v>0.9579039887742179</v>
      </c>
      <c r="AA61" s="18">
        <f t="shared" si="150"/>
        <v>1.1638418305093794</v>
      </c>
      <c r="AB61" s="18">
        <f t="shared" si="150"/>
        <v>1.2785059458940748</v>
      </c>
      <c r="AD61" s="68">
        <f t="shared" si="113"/>
        <v>78.010404967706421</v>
      </c>
      <c r="AE61" s="69">
        <f t="shared" si="114"/>
        <v>83.63869325011278</v>
      </c>
      <c r="AF61" s="69">
        <f t="shared" si="115"/>
        <v>161.64909821781924</v>
      </c>
      <c r="AH61" t="str">
        <f t="shared" si="142"/>
        <v>54 Textiles, printing and other skilled trades</v>
      </c>
      <c r="AI61" s="18">
        <f t="shared" si="151"/>
        <v>1.5821036388246148</v>
      </c>
      <c r="AJ61" s="18">
        <f t="shared" si="151"/>
        <v>1.5288213290861454</v>
      </c>
      <c r="AK61" s="18">
        <f t="shared" si="151"/>
        <v>1.7492253069562962</v>
      </c>
      <c r="AL61" s="18">
        <f t="shared" si="151"/>
        <v>2.0542489642616242</v>
      </c>
      <c r="AM61" s="18">
        <f t="shared" si="151"/>
        <v>2.4993198184749179</v>
      </c>
      <c r="AO61" s="68">
        <f t="shared" si="117"/>
        <v>73.164611986587317</v>
      </c>
      <c r="AP61" s="69">
        <f t="shared" si="118"/>
        <v>85.907788786411004</v>
      </c>
      <c r="AQ61" s="69">
        <f t="shared" si="119"/>
        <v>159.07240077299832</v>
      </c>
      <c r="AS61" t="str">
        <f t="shared" si="143"/>
        <v>54 Textiles, printing and other skilled trades</v>
      </c>
      <c r="AT61" s="18">
        <f t="shared" si="152"/>
        <v>1.7328428864049488</v>
      </c>
      <c r="AU61" s="18">
        <f t="shared" si="152"/>
        <v>1.6272328578905986</v>
      </c>
      <c r="AV61" s="18">
        <f t="shared" si="152"/>
        <v>1.6658108607133988</v>
      </c>
      <c r="AW61" s="18">
        <f t="shared" si="152"/>
        <v>1.8447077769986233</v>
      </c>
      <c r="AX61" s="18">
        <f t="shared" si="152"/>
        <v>1.6070459870225546</v>
      </c>
      <c r="AZ61" s="68">
        <f t="shared" si="121"/>
        <v>25.846218557498041</v>
      </c>
      <c r="BA61" s="69">
        <f t="shared" si="122"/>
        <v>73.798682062695704</v>
      </c>
      <c r="BB61" s="69">
        <f t="shared" si="123"/>
        <v>99.644900620193752</v>
      </c>
      <c r="BD61" t="str">
        <f t="shared" si="144"/>
        <v>54 Textiles, printing and other skilled trades</v>
      </c>
      <c r="BE61" s="18">
        <f t="shared" si="153"/>
        <v>2.7516218838504307</v>
      </c>
      <c r="BF61" s="18">
        <f t="shared" si="153"/>
        <v>2.5699752674360732</v>
      </c>
      <c r="BG61" s="18">
        <f t="shared" si="153"/>
        <v>2.3222190135498675</v>
      </c>
      <c r="BH61" s="18">
        <f t="shared" si="153"/>
        <v>2.6289318445561758</v>
      </c>
      <c r="BI61" s="18">
        <f t="shared" si="153"/>
        <v>2.6304864234880587</v>
      </c>
      <c r="BK61" s="68">
        <f t="shared" si="125"/>
        <v>23.454940830633603</v>
      </c>
      <c r="BL61" s="69">
        <f t="shared" si="126"/>
        <v>47.817714617532665</v>
      </c>
      <c r="BM61" s="69">
        <f t="shared" si="127"/>
        <v>71.272655448166262</v>
      </c>
      <c r="BO61" t="str">
        <f t="shared" si="145"/>
        <v>54 Textiles, printing and other skilled trades</v>
      </c>
      <c r="BP61" s="18">
        <f t="shared" si="154"/>
        <v>3.2704224734826539</v>
      </c>
      <c r="BQ61" s="18">
        <f t="shared" si="154"/>
        <v>2.926291456036755</v>
      </c>
      <c r="BR61" s="18">
        <f t="shared" si="154"/>
        <v>3.1396250257920464</v>
      </c>
      <c r="BS61" s="18">
        <f t="shared" si="154"/>
        <v>3.2730086664990101</v>
      </c>
      <c r="BT61" s="18">
        <f t="shared" si="154"/>
        <v>3.7448272512419294</v>
      </c>
      <c r="BV61" s="68">
        <f t="shared" si="129"/>
        <v>-10.642233608067421</v>
      </c>
      <c r="BW61" s="69">
        <f t="shared" si="130"/>
        <v>37.844584332126466</v>
      </c>
      <c r="BX61" s="69">
        <f t="shared" si="131"/>
        <v>27.202350724059038</v>
      </c>
      <c r="BZ61" t="str">
        <f t="shared" si="146"/>
        <v>54 Textiles, printing and other skilled trades</v>
      </c>
      <c r="CA61" s="18">
        <f t="shared" si="155"/>
        <v>4.1108792214601131</v>
      </c>
      <c r="CB61" s="18">
        <f t="shared" si="155"/>
        <v>3.9972082673286224</v>
      </c>
      <c r="CC61" s="18">
        <f t="shared" si="155"/>
        <v>4.0953272051611025</v>
      </c>
      <c r="CD61" s="18">
        <f t="shared" si="155"/>
        <v>4.8662332786802152</v>
      </c>
      <c r="CE61" s="18">
        <f t="shared" si="155"/>
        <v>5.224080697186837</v>
      </c>
      <c r="CG61" s="68">
        <f t="shared" si="133"/>
        <v>-15.830468221569664</v>
      </c>
      <c r="CH61" s="69">
        <f t="shared" si="134"/>
        <v>35.582143068288055</v>
      </c>
      <c r="CI61" s="69">
        <f t="shared" si="135"/>
        <v>19.751674846718394</v>
      </c>
      <c r="CK61" t="str">
        <f t="shared" si="147"/>
        <v>54 Textiles, printing and other skilled trades</v>
      </c>
      <c r="CL61" s="18">
        <f t="shared" si="156"/>
        <v>4.3552358007920313</v>
      </c>
      <c r="CM61" s="18">
        <f t="shared" si="156"/>
        <v>4.3123409135127817</v>
      </c>
      <c r="CN61" s="18">
        <f t="shared" si="156"/>
        <v>4.326895210714369</v>
      </c>
      <c r="CO61" s="18">
        <f t="shared" si="156"/>
        <v>3.1874819274815795</v>
      </c>
      <c r="CP61" s="18">
        <f t="shared" si="156"/>
        <v>1.9746082416232276</v>
      </c>
      <c r="CR61" s="68">
        <f t="shared" si="137"/>
        <v>-72.827512641272008</v>
      </c>
      <c r="CS61" s="69">
        <f t="shared" si="138"/>
        <v>16.857529611456421</v>
      </c>
      <c r="CT61" s="69">
        <f t="shared" si="139"/>
        <v>-55.969983029815587</v>
      </c>
    </row>
    <row r="62" spans="1:98" x14ac:dyDescent="0.2">
      <c r="A62" t="str">
        <f t="shared" si="103"/>
        <v>61 Caring personal service occupations</v>
      </c>
      <c r="B62" s="18">
        <f t="shared" si="148"/>
        <v>0.37443415498249755</v>
      </c>
      <c r="C62" s="18">
        <f t="shared" si="148"/>
        <v>0.35622323021621027</v>
      </c>
      <c r="D62" s="18">
        <f t="shared" si="148"/>
        <v>0.34191504771159414</v>
      </c>
      <c r="E62" s="18">
        <f t="shared" si="148"/>
        <v>0.35065383440840553</v>
      </c>
      <c r="F62" s="18">
        <f t="shared" si="148"/>
        <v>0.38320359289086164</v>
      </c>
      <c r="H62" s="68">
        <f t="shared" si="105"/>
        <v>119.70335787952165</v>
      </c>
      <c r="I62" s="69">
        <f t="shared" si="106"/>
        <v>89.987176182887936</v>
      </c>
      <c r="J62" s="69">
        <f t="shared" si="107"/>
        <v>209.69053406240957</v>
      </c>
      <c r="L62" t="str">
        <f t="shared" si="140"/>
        <v>61 Caring personal service occupations</v>
      </c>
      <c r="M62" s="18">
        <f t="shared" si="149"/>
        <v>2.8777248930368327</v>
      </c>
      <c r="N62" s="18">
        <f t="shared" si="149"/>
        <v>2.6565998194487204</v>
      </c>
      <c r="O62" s="18">
        <f t="shared" si="149"/>
        <v>2.6457398466971047</v>
      </c>
      <c r="P62" s="18">
        <f t="shared" si="149"/>
        <v>2.8730035625279942</v>
      </c>
      <c r="Q62" s="18">
        <f t="shared" si="149"/>
        <v>3.1703379587086826</v>
      </c>
      <c r="S62" s="68">
        <f t="shared" si="109"/>
        <v>136.98068296451137</v>
      </c>
      <c r="T62" s="69">
        <f t="shared" si="110"/>
        <v>102.13086511185165</v>
      </c>
      <c r="U62" s="69">
        <f t="shared" si="111"/>
        <v>239.11154807636302</v>
      </c>
      <c r="W62" t="str">
        <f t="shared" si="141"/>
        <v>61 Caring personal service occupations</v>
      </c>
      <c r="X62" s="18">
        <f t="shared" si="150"/>
        <v>4.9586323209600343</v>
      </c>
      <c r="Y62" s="18">
        <f t="shared" si="150"/>
        <v>4.6039221258395351</v>
      </c>
      <c r="Z62" s="18">
        <f t="shared" si="150"/>
        <v>4.6680020209806887</v>
      </c>
      <c r="AA62" s="18">
        <f t="shared" si="150"/>
        <v>4.8339296755952912</v>
      </c>
      <c r="AB62" s="18">
        <f t="shared" si="150"/>
        <v>4.975206813438052</v>
      </c>
      <c r="AD62" s="68">
        <f t="shared" si="113"/>
        <v>42.149298540167457</v>
      </c>
      <c r="AE62" s="69">
        <f t="shared" si="114"/>
        <v>84.571301242322988</v>
      </c>
      <c r="AF62" s="69">
        <f t="shared" si="115"/>
        <v>126.72059978249044</v>
      </c>
      <c r="AH62" t="str">
        <f t="shared" si="142"/>
        <v>61 Caring personal service occupations</v>
      </c>
      <c r="AI62" s="18">
        <f t="shared" si="151"/>
        <v>13.664869536651352</v>
      </c>
      <c r="AJ62" s="18">
        <f t="shared" si="151"/>
        <v>12.422633972215404</v>
      </c>
      <c r="AK62" s="18">
        <f t="shared" si="151"/>
        <v>12.640196968600506</v>
      </c>
      <c r="AL62" s="18">
        <f t="shared" si="151"/>
        <v>12.032017566760009</v>
      </c>
      <c r="AM62" s="18">
        <f t="shared" si="151"/>
        <v>10.966426638065215</v>
      </c>
      <c r="AO62" s="68">
        <f t="shared" si="117"/>
        <v>5.1463882077494665</v>
      </c>
      <c r="AP62" s="69">
        <f t="shared" si="118"/>
        <v>62.658650566111852</v>
      </c>
      <c r="AQ62" s="69">
        <f t="shared" si="119"/>
        <v>67.805038773861313</v>
      </c>
      <c r="AS62" t="str">
        <f t="shared" si="143"/>
        <v>61 Caring personal service occupations</v>
      </c>
      <c r="AT62" s="18">
        <f t="shared" si="152"/>
        <v>8.3218705760617784</v>
      </c>
      <c r="AU62" s="18">
        <f t="shared" si="152"/>
        <v>7.7704996587930353</v>
      </c>
      <c r="AV62" s="18">
        <f t="shared" si="152"/>
        <v>8.3158061630077427</v>
      </c>
      <c r="AW62" s="18">
        <f t="shared" si="152"/>
        <v>7.7437602109643082</v>
      </c>
      <c r="AX62" s="18">
        <f t="shared" si="152"/>
        <v>7.2877333113051783</v>
      </c>
      <c r="AZ62" s="68">
        <f t="shared" si="121"/>
        <v>14.320908985214228</v>
      </c>
      <c r="BA62" s="69">
        <f t="shared" si="122"/>
        <v>67.850680214318217</v>
      </c>
      <c r="BB62" s="69">
        <f t="shared" si="123"/>
        <v>82.171589199532448</v>
      </c>
      <c r="BD62" t="str">
        <f t="shared" si="144"/>
        <v>61 Caring personal service occupations</v>
      </c>
      <c r="BE62" s="18">
        <f t="shared" si="153"/>
        <v>11.469097921680053</v>
      </c>
      <c r="BF62" s="18">
        <f t="shared" si="153"/>
        <v>12.374239041730476</v>
      </c>
      <c r="BG62" s="18">
        <f t="shared" si="153"/>
        <v>12.252414945099776</v>
      </c>
      <c r="BH62" s="18">
        <f t="shared" si="153"/>
        <v>12.756546303285537</v>
      </c>
      <c r="BI62" s="18">
        <f t="shared" si="153"/>
        <v>14.07277685533122</v>
      </c>
      <c r="BK62" s="68">
        <f t="shared" si="125"/>
        <v>25.179638364601896</v>
      </c>
      <c r="BL62" s="69">
        <f t="shared" si="126"/>
        <v>60.737883332422058</v>
      </c>
      <c r="BM62" s="69">
        <f t="shared" si="127"/>
        <v>85.917521697023957</v>
      </c>
      <c r="BO62" t="str">
        <f t="shared" si="145"/>
        <v>61 Caring personal service occupations</v>
      </c>
      <c r="BP62" s="18">
        <f t="shared" si="154"/>
        <v>9.8347825518111804</v>
      </c>
      <c r="BQ62" s="18">
        <f t="shared" si="154"/>
        <v>9.8427789868241238</v>
      </c>
      <c r="BR62" s="18">
        <f t="shared" si="154"/>
        <v>8.7993357879376504</v>
      </c>
      <c r="BS62" s="18">
        <f t="shared" si="154"/>
        <v>8.5117050441821362</v>
      </c>
      <c r="BT62" s="18">
        <f t="shared" si="154"/>
        <v>7.6911163521898533</v>
      </c>
      <c r="BV62" s="68">
        <f t="shared" si="129"/>
        <v>-34.518625243302246</v>
      </c>
      <c r="BW62" s="69">
        <f t="shared" si="130"/>
        <v>42.115677319728796</v>
      </c>
      <c r="BX62" s="69">
        <f t="shared" si="131"/>
        <v>7.5970520764265457</v>
      </c>
      <c r="BZ62" t="str">
        <f t="shared" si="146"/>
        <v>61 Caring personal service occupations</v>
      </c>
      <c r="CA62" s="18">
        <f t="shared" si="155"/>
        <v>4.0140148063438641</v>
      </c>
      <c r="CB62" s="18">
        <f t="shared" si="155"/>
        <v>2.2975340796449593</v>
      </c>
      <c r="CC62" s="18">
        <f t="shared" si="155"/>
        <v>2.2465836638191687</v>
      </c>
      <c r="CD62" s="18">
        <f t="shared" si="155"/>
        <v>1.904005457074601</v>
      </c>
      <c r="CE62" s="18">
        <f t="shared" si="155"/>
        <v>2.6307572941461683</v>
      </c>
      <c r="CG62" s="68">
        <f t="shared" si="133"/>
        <v>-22.733395517188843</v>
      </c>
      <c r="CH62" s="69">
        <f t="shared" si="134"/>
        <v>23.477551810653157</v>
      </c>
      <c r="CI62" s="69">
        <f t="shared" si="135"/>
        <v>0.744156293464316</v>
      </c>
      <c r="CK62" t="str">
        <f t="shared" si="147"/>
        <v>61 Caring personal service occupations</v>
      </c>
      <c r="CL62" s="18">
        <f t="shared" si="156"/>
        <v>1.7548626712236701</v>
      </c>
      <c r="CM62" s="18">
        <f t="shared" si="156"/>
        <v>1.5427425251117166</v>
      </c>
      <c r="CN62" s="18">
        <f t="shared" si="156"/>
        <v>1.5073464660755478</v>
      </c>
      <c r="CO62" s="18">
        <f t="shared" si="156"/>
        <v>2.1004511297398323</v>
      </c>
      <c r="CP62" s="18">
        <f t="shared" si="156"/>
        <v>2.9638550731715463</v>
      </c>
      <c r="CR62" s="68">
        <f t="shared" si="137"/>
        <v>17.076223252767221</v>
      </c>
      <c r="CS62" s="69">
        <f t="shared" si="138"/>
        <v>36.972294973286708</v>
      </c>
      <c r="CT62" s="69">
        <f t="shared" si="139"/>
        <v>54.048518226053929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0.16956378252116186</v>
      </c>
      <c r="C63" s="18">
        <f t="shared" si="148"/>
        <v>0.26173403577118648</v>
      </c>
      <c r="D63" s="18">
        <f t="shared" si="148"/>
        <v>0.27268570054726549</v>
      </c>
      <c r="E63" s="18">
        <f t="shared" si="148"/>
        <v>0.31749221928826937</v>
      </c>
      <c r="F63" s="18">
        <f t="shared" si="148"/>
        <v>0.33255970650176986</v>
      </c>
      <c r="H63" s="68">
        <f t="shared" si="105"/>
        <v>139.07413911490175</v>
      </c>
      <c r="I63" s="69">
        <f t="shared" si="106"/>
        <v>104.69026427114645</v>
      </c>
      <c r="J63" s="69">
        <f t="shared" si="107"/>
        <v>243.76440338604817</v>
      </c>
      <c r="L63" t="str">
        <f t="shared" si="140"/>
        <v>62 Leisure, travel and related personal service occupations</v>
      </c>
      <c r="M63" s="18">
        <f t="shared" si="149"/>
        <v>0.65725982845118269</v>
      </c>
      <c r="N63" s="18">
        <f t="shared" si="149"/>
        <v>0.65429236270436475</v>
      </c>
      <c r="O63" s="18">
        <f t="shared" si="149"/>
        <v>0.56444117046929054</v>
      </c>
      <c r="P63" s="18">
        <f t="shared" si="149"/>
        <v>0.59303067614537741</v>
      </c>
      <c r="Q63" s="18">
        <f t="shared" si="149"/>
        <v>0.71882731781254761</v>
      </c>
      <c r="S63" s="68">
        <f t="shared" si="109"/>
        <v>151.86070456165254</v>
      </c>
      <c r="T63" s="69">
        <f t="shared" si="110"/>
        <v>95.231232794234344</v>
      </c>
      <c r="U63" s="69">
        <f t="shared" si="111"/>
        <v>247.0919373558869</v>
      </c>
      <c r="W63" t="str">
        <f t="shared" si="141"/>
        <v>62 Leisure, travel and related personal service occupations</v>
      </c>
      <c r="X63" s="18">
        <f t="shared" si="150"/>
        <v>1.1710710340847765</v>
      </c>
      <c r="Y63" s="18">
        <f t="shared" si="150"/>
        <v>1.3178195729652338</v>
      </c>
      <c r="Z63" s="18">
        <f t="shared" si="150"/>
        <v>1.1926722024768179</v>
      </c>
      <c r="AA63" s="18">
        <f t="shared" si="150"/>
        <v>1.3465551002290708</v>
      </c>
      <c r="AB63" s="18">
        <f t="shared" si="150"/>
        <v>1.6395801787498914</v>
      </c>
      <c r="AD63" s="68">
        <f t="shared" si="113"/>
        <v>83.348001230717401</v>
      </c>
      <c r="AE63" s="69">
        <f t="shared" si="114"/>
        <v>92.519347914592444</v>
      </c>
      <c r="AF63" s="69">
        <f t="shared" si="115"/>
        <v>175.86734914530984</v>
      </c>
      <c r="AH63" t="str">
        <f t="shared" si="142"/>
        <v>62 Leisure, travel and related personal service occupations</v>
      </c>
      <c r="AI63" s="18">
        <f t="shared" si="151"/>
        <v>2.4364569108021237</v>
      </c>
      <c r="AJ63" s="18">
        <f t="shared" si="151"/>
        <v>3.0434221849590126</v>
      </c>
      <c r="AK63" s="18">
        <f t="shared" si="151"/>
        <v>2.8124948477060578</v>
      </c>
      <c r="AL63" s="18">
        <f t="shared" si="151"/>
        <v>3.2238986733446091</v>
      </c>
      <c r="AM63" s="18">
        <f t="shared" si="151"/>
        <v>4.0877958510654722</v>
      </c>
      <c r="AO63" s="68">
        <f t="shared" si="117"/>
        <v>76.149139524603228</v>
      </c>
      <c r="AP63" s="69">
        <f t="shared" si="118"/>
        <v>89.42906117122449</v>
      </c>
      <c r="AQ63" s="69">
        <f t="shared" si="119"/>
        <v>165.57820069582772</v>
      </c>
      <c r="AS63" t="str">
        <f t="shared" si="143"/>
        <v>62 Leisure, travel and related personal service occupations</v>
      </c>
      <c r="AT63" s="18">
        <f t="shared" si="152"/>
        <v>2.786100588571244</v>
      </c>
      <c r="AU63" s="18">
        <f t="shared" si="152"/>
        <v>3.5531989955271683</v>
      </c>
      <c r="AV63" s="18">
        <f t="shared" si="152"/>
        <v>3.285893375825053</v>
      </c>
      <c r="AW63" s="18">
        <f t="shared" si="152"/>
        <v>3.5984121585564597</v>
      </c>
      <c r="AX63" s="18">
        <f t="shared" si="152"/>
        <v>4.5864859213925762</v>
      </c>
      <c r="AZ63" s="68">
        <f t="shared" si="121"/>
        <v>82.080799982136838</v>
      </c>
      <c r="BA63" s="69">
        <f t="shared" si="122"/>
        <v>92.183571321318169</v>
      </c>
      <c r="BB63" s="69">
        <f t="shared" si="123"/>
        <v>174.26437130345502</v>
      </c>
      <c r="BD63" t="str">
        <f t="shared" si="144"/>
        <v>62 Leisure, travel and related personal service occupations</v>
      </c>
      <c r="BE63" s="18">
        <f t="shared" si="153"/>
        <v>2.6666680302997396</v>
      </c>
      <c r="BF63" s="18">
        <f t="shared" si="153"/>
        <v>2.8220477504375516</v>
      </c>
      <c r="BG63" s="18">
        <f t="shared" si="153"/>
        <v>2.3988568286523302</v>
      </c>
      <c r="BH63" s="18">
        <f t="shared" si="153"/>
        <v>2.2929597826982389</v>
      </c>
      <c r="BI63" s="18">
        <f t="shared" si="153"/>
        <v>2.1857068099040906</v>
      </c>
      <c r="BK63" s="68">
        <f t="shared" si="125"/>
        <v>-0.69681814442531442</v>
      </c>
      <c r="BL63" s="69">
        <f t="shared" si="126"/>
        <v>43.054573627715804</v>
      </c>
      <c r="BM63" s="69">
        <f t="shared" si="127"/>
        <v>42.357755483290497</v>
      </c>
      <c r="BO63" t="str">
        <f t="shared" si="145"/>
        <v>62 Leisure, travel and related personal service occupations</v>
      </c>
      <c r="BP63" s="18">
        <f t="shared" si="154"/>
        <v>3.0784505689723454</v>
      </c>
      <c r="BQ63" s="18">
        <f t="shared" si="154"/>
        <v>3.4123988061092616</v>
      </c>
      <c r="BR63" s="18">
        <f t="shared" si="154"/>
        <v>2.931732558255344</v>
      </c>
      <c r="BS63" s="18">
        <f t="shared" si="154"/>
        <v>2.8804673567173822</v>
      </c>
      <c r="BT63" s="18">
        <f t="shared" si="154"/>
        <v>2.9895313356527931</v>
      </c>
      <c r="BV63" s="68">
        <f t="shared" si="129"/>
        <v>-23.606385630555828</v>
      </c>
      <c r="BW63" s="69">
        <f t="shared" si="130"/>
        <v>43.105080332848502</v>
      </c>
      <c r="BX63" s="69">
        <f t="shared" si="131"/>
        <v>19.498694702292674</v>
      </c>
      <c r="BZ63" t="str">
        <f t="shared" si="146"/>
        <v>62 Leisure, travel and related personal service occupations</v>
      </c>
      <c r="CA63" s="18">
        <f t="shared" si="155"/>
        <v>2.7905436440832334</v>
      </c>
      <c r="CB63" s="18">
        <f t="shared" si="155"/>
        <v>3.3045107169999617</v>
      </c>
      <c r="CC63" s="18">
        <f t="shared" si="155"/>
        <v>3.2752445593516857</v>
      </c>
      <c r="CD63" s="18">
        <f t="shared" si="155"/>
        <v>3.581394475958636</v>
      </c>
      <c r="CE63" s="18">
        <f t="shared" si="155"/>
        <v>4.8427134861628902</v>
      </c>
      <c r="CG63" s="68">
        <f t="shared" si="133"/>
        <v>-2.4384521151211223</v>
      </c>
      <c r="CH63" s="69">
        <f t="shared" si="134"/>
        <v>39.195287098356744</v>
      </c>
      <c r="CI63" s="69">
        <f t="shared" si="135"/>
        <v>36.75683498323562</v>
      </c>
      <c r="CK63" t="str">
        <f t="shared" si="147"/>
        <v>62 Leisure, travel and related personal service occupations</v>
      </c>
      <c r="CL63" s="18">
        <f t="shared" si="156"/>
        <v>2.9885098516257171</v>
      </c>
      <c r="CM63" s="18">
        <f t="shared" si="156"/>
        <v>2.8563392370455869</v>
      </c>
      <c r="CN63" s="18">
        <f t="shared" si="156"/>
        <v>2.5430649066249682</v>
      </c>
      <c r="CO63" s="18">
        <f t="shared" si="156"/>
        <v>1.9634305698988015</v>
      </c>
      <c r="CP63" s="18">
        <f t="shared" si="156"/>
        <v>1.5986171501415471</v>
      </c>
      <c r="CR63" s="68">
        <f t="shared" si="137"/>
        <v>-62.570687457686283</v>
      </c>
      <c r="CS63" s="69">
        <f t="shared" si="138"/>
        <v>19.585207613582924</v>
      </c>
      <c r="CT63" s="69">
        <f t="shared" si="139"/>
        <v>-42.985479844103359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1.1410091270396714E-2</v>
      </c>
      <c r="C64" s="18">
        <f t="shared" si="148"/>
        <v>8.596005767919147E-3</v>
      </c>
      <c r="D64" s="18">
        <f t="shared" si="148"/>
        <v>9.5136199383289606E-3</v>
      </c>
      <c r="E64" s="18">
        <f t="shared" si="148"/>
        <v>8.6226494067784924E-3</v>
      </c>
      <c r="F64" s="18">
        <f t="shared" si="148"/>
        <v>9.6958779200929206E-3</v>
      </c>
      <c r="H64" s="68">
        <f t="shared" si="105"/>
        <v>99.786748010601926</v>
      </c>
      <c r="I64" s="69">
        <f t="shared" si="106"/>
        <v>72.787775891296803</v>
      </c>
      <c r="J64" s="69">
        <f t="shared" si="107"/>
        <v>172.57452390189874</v>
      </c>
      <c r="L64" t="str">
        <f t="shared" si="140"/>
        <v>63 Community and civil enforcement occupations</v>
      </c>
      <c r="M64" s="18">
        <f t="shared" si="149"/>
        <v>3.1779344231334626E-2</v>
      </c>
      <c r="N64" s="18">
        <f t="shared" si="149"/>
        <v>2.4397684437380957E-2</v>
      </c>
      <c r="O64" s="18">
        <f t="shared" si="149"/>
        <v>3.3404390269009543E-2</v>
      </c>
      <c r="P64" s="18">
        <f t="shared" si="149"/>
        <v>2.0423019783978473E-2</v>
      </c>
      <c r="Q64" s="18">
        <f t="shared" si="149"/>
        <v>2.3290749950363329E-2</v>
      </c>
      <c r="S64" s="68">
        <f t="shared" si="109"/>
        <v>37.890532321661539</v>
      </c>
      <c r="T64" s="69">
        <f t="shared" si="110"/>
        <v>51.55932133367839</v>
      </c>
      <c r="U64" s="69">
        <f t="shared" si="111"/>
        <v>89.449853655339922</v>
      </c>
      <c r="W64" t="str">
        <f t="shared" si="141"/>
        <v>63 Community and civil enforcement occupations</v>
      </c>
      <c r="X64" s="18">
        <f t="shared" si="150"/>
        <v>6.3446551370140228E-2</v>
      </c>
      <c r="Y64" s="18">
        <f t="shared" si="150"/>
        <v>5.8228591579347455E-2</v>
      </c>
      <c r="Z64" s="18">
        <f t="shared" si="150"/>
        <v>6.6726450953275132E-2</v>
      </c>
      <c r="AA64" s="18">
        <f t="shared" si="150"/>
        <v>5.407720011142518E-2</v>
      </c>
      <c r="AB64" s="18">
        <f t="shared" si="150"/>
        <v>5.5148283109850281E-2</v>
      </c>
      <c r="AD64" s="68">
        <f t="shared" si="113"/>
        <v>10.229690491455038</v>
      </c>
      <c r="AE64" s="69">
        <f t="shared" si="114"/>
        <v>64.418212424634106</v>
      </c>
      <c r="AF64" s="69">
        <f t="shared" si="115"/>
        <v>74.647902916089137</v>
      </c>
      <c r="AH64" t="str">
        <f t="shared" si="142"/>
        <v>63 Community and civil enforcement occupations</v>
      </c>
      <c r="AI64" s="18">
        <f t="shared" si="151"/>
        <v>6.1217591031925971E-2</v>
      </c>
      <c r="AJ64" s="18">
        <f t="shared" si="151"/>
        <v>5.7874549330252378E-2</v>
      </c>
      <c r="AK64" s="18">
        <f t="shared" si="151"/>
        <v>8.0287386309302294E-2</v>
      </c>
      <c r="AL64" s="18">
        <f t="shared" si="151"/>
        <v>4.9149785516461354E-2</v>
      </c>
      <c r="AM64" s="18">
        <f t="shared" si="151"/>
        <v>5.0296351719006177E-2</v>
      </c>
      <c r="AO64" s="68">
        <f t="shared" si="117"/>
        <v>-24.077198074803167</v>
      </c>
      <c r="AP64" s="69">
        <f t="shared" si="118"/>
        <v>43.23469227827426</v>
      </c>
      <c r="AQ64" s="69">
        <f t="shared" si="119"/>
        <v>19.157494203471096</v>
      </c>
      <c r="AS64" t="str">
        <f t="shared" si="143"/>
        <v>63 Community and civil enforcement occupations</v>
      </c>
      <c r="AT64" s="18">
        <f t="shared" si="152"/>
        <v>6.9427388756588937E-2</v>
      </c>
      <c r="AU64" s="18">
        <f t="shared" si="152"/>
        <v>5.5551618287289342E-2</v>
      </c>
      <c r="AV64" s="18">
        <f t="shared" si="152"/>
        <v>7.7867352281354538E-2</v>
      </c>
      <c r="AW64" s="18">
        <f t="shared" si="152"/>
        <v>4.0884796800350898E-2</v>
      </c>
      <c r="AX64" s="18">
        <f t="shared" si="152"/>
        <v>3.837334336840844E-2</v>
      </c>
      <c r="AZ64" s="68">
        <f t="shared" si="121"/>
        <v>-35.714683405478539</v>
      </c>
      <c r="BA64" s="69">
        <f t="shared" si="122"/>
        <v>39.031800307497178</v>
      </c>
      <c r="BB64" s="69">
        <f t="shared" si="123"/>
        <v>3.3171169020186362</v>
      </c>
      <c r="BD64" t="str">
        <f t="shared" si="144"/>
        <v>63 Community and civil enforcement occupations</v>
      </c>
      <c r="BE64" s="18">
        <f t="shared" si="153"/>
        <v>7.6783115290454049E-2</v>
      </c>
      <c r="BF64" s="18">
        <f t="shared" si="153"/>
        <v>4.925186139818908E-2</v>
      </c>
      <c r="BG64" s="18">
        <f t="shared" si="153"/>
        <v>7.5058355755721937E-2</v>
      </c>
      <c r="BH64" s="18">
        <f t="shared" si="153"/>
        <v>3.9204504939215096E-2</v>
      </c>
      <c r="BI64" s="18">
        <f t="shared" si="153"/>
        <v>4.1713910290187284E-2</v>
      </c>
      <c r="BK64" s="68">
        <f t="shared" si="125"/>
        <v>-39.43001808644663</v>
      </c>
      <c r="BL64" s="69">
        <f t="shared" si="126"/>
        <v>22.0612176908819</v>
      </c>
      <c r="BM64" s="69">
        <f t="shared" si="127"/>
        <v>-17.368800395564733</v>
      </c>
      <c r="BO64" t="str">
        <f t="shared" si="145"/>
        <v>63 Community and civil enforcement occupations</v>
      </c>
      <c r="BP64" s="18">
        <f t="shared" si="154"/>
        <v>0.10199381206420488</v>
      </c>
      <c r="BQ64" s="18">
        <f t="shared" si="154"/>
        <v>8.0136318187495822E-2</v>
      </c>
      <c r="BR64" s="18">
        <f t="shared" si="154"/>
        <v>0.12057054163329668</v>
      </c>
      <c r="BS64" s="18">
        <f t="shared" si="154"/>
        <v>7.212665386337018E-2</v>
      </c>
      <c r="BT64" s="18">
        <f t="shared" si="154"/>
        <v>8.1215831709762001E-2</v>
      </c>
      <c r="BV64" s="68">
        <f t="shared" si="129"/>
        <v>-49.536451912880317</v>
      </c>
      <c r="BW64" s="69">
        <f t="shared" si="130"/>
        <v>25.718613729334947</v>
      </c>
      <c r="BX64" s="69">
        <f t="shared" si="131"/>
        <v>-23.817838183545366</v>
      </c>
      <c r="BZ64" t="str">
        <f t="shared" si="146"/>
        <v>63 Community and civil enforcement occupations</v>
      </c>
      <c r="CA64" s="18">
        <f t="shared" si="155"/>
        <v>0.13545210192353918</v>
      </c>
      <c r="CB64" s="18">
        <f t="shared" si="155"/>
        <v>0.11497274387390556</v>
      </c>
      <c r="CC64" s="18">
        <f t="shared" si="155"/>
        <v>0.15754088281387429</v>
      </c>
      <c r="CD64" s="18">
        <f t="shared" si="155"/>
        <v>0.11257761349523583</v>
      </c>
      <c r="CE64" s="18">
        <f t="shared" si="155"/>
        <v>0.15625541190412601</v>
      </c>
      <c r="CG64" s="68">
        <f t="shared" si="133"/>
        <v>-34.555156426474838</v>
      </c>
      <c r="CH64" s="69">
        <f t="shared" si="134"/>
        <v>24.282840708241064</v>
      </c>
      <c r="CI64" s="69">
        <f t="shared" si="135"/>
        <v>-10.27231571823377</v>
      </c>
      <c r="CK64" t="str">
        <f t="shared" si="147"/>
        <v>63 Community and civil enforcement occupations</v>
      </c>
      <c r="CL64" s="18">
        <f t="shared" si="156"/>
        <v>0.11551394366131015</v>
      </c>
      <c r="CM64" s="18">
        <f t="shared" si="156"/>
        <v>9.3337415545386548E-2</v>
      </c>
      <c r="CN64" s="18">
        <f t="shared" si="156"/>
        <v>0.17353920942480941</v>
      </c>
      <c r="CO64" s="18">
        <f t="shared" si="156"/>
        <v>6.1848509785683438E-2</v>
      </c>
      <c r="CP64" s="18">
        <f t="shared" si="156"/>
        <v>5.71571844092406E-2</v>
      </c>
      <c r="CR64" s="68">
        <f t="shared" si="137"/>
        <v>-80.389076750415541</v>
      </c>
      <c r="CS64" s="69">
        <f t="shared" si="138"/>
        <v>8.4649234018970336</v>
      </c>
      <c r="CT64" s="69">
        <f t="shared" si="139"/>
        <v>-71.924153348518487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1.2805091702466103</v>
      </c>
      <c r="C65" s="18">
        <f t="shared" si="157"/>
        <v>1.2057941812028194</v>
      </c>
      <c r="D65" s="18">
        <f t="shared" si="157"/>
        <v>1.0381579953355031</v>
      </c>
      <c r="E65" s="18">
        <f t="shared" si="157"/>
        <v>1.1207060354354315</v>
      </c>
      <c r="F65" s="18">
        <f t="shared" si="157"/>
        <v>1.145516633014259</v>
      </c>
      <c r="H65" s="68">
        <f t="shared" si="105"/>
        <v>116.30336879568566</v>
      </c>
      <c r="I65" s="69">
        <f t="shared" si="106"/>
        <v>69.607552787458332</v>
      </c>
      <c r="J65" s="69">
        <f t="shared" si="107"/>
        <v>185.91092158314402</v>
      </c>
      <c r="L65" t="str">
        <f t="shared" si="140"/>
        <v>71 Sales occupations</v>
      </c>
      <c r="M65" s="18">
        <f t="shared" ref="M65:Q70" si="158">M28/M$35*100</f>
        <v>2.8715615220686077</v>
      </c>
      <c r="N65" s="18">
        <f t="shared" si="158"/>
        <v>2.5419868568935953</v>
      </c>
      <c r="O65" s="18">
        <f t="shared" si="158"/>
        <v>2.4963055759082806</v>
      </c>
      <c r="P65" s="18">
        <f t="shared" si="158"/>
        <v>2.7592442625445885</v>
      </c>
      <c r="Q65" s="18">
        <f t="shared" si="158"/>
        <v>3.3386943665238018</v>
      </c>
      <c r="S65" s="68">
        <f t="shared" si="109"/>
        <v>164.50472949346303</v>
      </c>
      <c r="T65" s="69">
        <f t="shared" si="110"/>
        <v>84.000258873200991</v>
      </c>
      <c r="U65" s="69">
        <f t="shared" si="111"/>
        <v>248.50498836666404</v>
      </c>
      <c r="W65" t="str">
        <f t="shared" si="141"/>
        <v>71 Sales occupations</v>
      </c>
      <c r="X65" s="18">
        <f t="shared" ref="X65:AB70" si="159">X28/X$35*100</f>
        <v>5.24994661477698</v>
      </c>
      <c r="Y65" s="18">
        <f t="shared" si="159"/>
        <v>4.9114462919806767</v>
      </c>
      <c r="Z65" s="18">
        <f t="shared" si="159"/>
        <v>5.1018380239087691</v>
      </c>
      <c r="AA65" s="18">
        <f t="shared" si="159"/>
        <v>5.3523824785710925</v>
      </c>
      <c r="AB65" s="18">
        <f t="shared" si="159"/>
        <v>5.9727161767638481</v>
      </c>
      <c r="AD65" s="68">
        <f t="shared" si="113"/>
        <v>56.138437530351595</v>
      </c>
      <c r="AE65" s="69">
        <f t="shared" si="114"/>
        <v>75.191726765482798</v>
      </c>
      <c r="AF65" s="69">
        <f t="shared" si="115"/>
        <v>131.33016429583441</v>
      </c>
      <c r="AH65" t="str">
        <f t="shared" si="142"/>
        <v>71 Sales occupations</v>
      </c>
      <c r="AI65" s="18">
        <f t="shared" ref="AI65:AM70" si="160">AI28/AI$35*100</f>
        <v>5.6650220083634037</v>
      </c>
      <c r="AJ65" s="18">
        <f t="shared" si="160"/>
        <v>5.7806895569446182</v>
      </c>
      <c r="AK65" s="18">
        <f t="shared" si="160"/>
        <v>6.1595465526267121</v>
      </c>
      <c r="AL65" s="18">
        <f t="shared" si="160"/>
        <v>6.6546857457292887</v>
      </c>
      <c r="AM65" s="18">
        <f t="shared" si="160"/>
        <v>7.745142537992546</v>
      </c>
      <c r="AO65" s="68">
        <f t="shared" si="117"/>
        <v>52.392549875901395</v>
      </c>
      <c r="AP65" s="69">
        <f t="shared" si="118"/>
        <v>74.894477292839724</v>
      </c>
      <c r="AQ65" s="69">
        <f t="shared" si="119"/>
        <v>127.28702716874112</v>
      </c>
      <c r="AS65" t="str">
        <f t="shared" si="143"/>
        <v>71 Sales occupations</v>
      </c>
      <c r="AT65" s="18">
        <f t="shared" ref="AT65:AX70" si="161">AT28/AT$35*100</f>
        <v>5.2811944734186334</v>
      </c>
      <c r="AU65" s="18">
        <f t="shared" si="161"/>
        <v>4.787094969729214</v>
      </c>
      <c r="AV65" s="18">
        <f t="shared" si="161"/>
        <v>4.8822554953554294</v>
      </c>
      <c r="AW65" s="18">
        <f t="shared" si="161"/>
        <v>4.9302548201671454</v>
      </c>
      <c r="AX65" s="18">
        <f t="shared" si="161"/>
        <v>5.3779720163986697</v>
      </c>
      <c r="AZ65" s="68">
        <f t="shared" si="121"/>
        <v>43.692992759986453</v>
      </c>
      <c r="BA65" s="69">
        <f t="shared" si="122"/>
        <v>63.124201347309018</v>
      </c>
      <c r="BB65" s="69">
        <f t="shared" si="123"/>
        <v>106.81719410729546</v>
      </c>
      <c r="BD65" t="str">
        <f t="shared" si="144"/>
        <v>71 Sales occupations</v>
      </c>
      <c r="BE65" s="18">
        <f t="shared" ref="BE65:BI70" si="162">BE28/BE$35*100</f>
        <v>9.9428654632033364</v>
      </c>
      <c r="BF65" s="18">
        <f t="shared" si="162"/>
        <v>9.4714383666624435</v>
      </c>
      <c r="BG65" s="18">
        <f t="shared" si="162"/>
        <v>9.9298483425392785</v>
      </c>
      <c r="BH65" s="18">
        <f t="shared" si="162"/>
        <v>10.010018546365682</v>
      </c>
      <c r="BI65" s="18">
        <f t="shared" si="162"/>
        <v>10.375894540200411</v>
      </c>
      <c r="BK65" s="68">
        <f t="shared" si="125"/>
        <v>13.882900821341741</v>
      </c>
      <c r="BL65" s="69">
        <f t="shared" si="126"/>
        <v>46.312362664663254</v>
      </c>
      <c r="BM65" s="69">
        <f t="shared" si="127"/>
        <v>60.19526348600499</v>
      </c>
      <c r="BO65" t="str">
        <f t="shared" si="145"/>
        <v>71 Sales occupations</v>
      </c>
      <c r="BP65" s="18">
        <f t="shared" ref="BP65:BT70" si="163">BP28/BP$35*100</f>
        <v>11.080661305513216</v>
      </c>
      <c r="BQ65" s="18">
        <f t="shared" si="163"/>
        <v>10.317131379644984</v>
      </c>
      <c r="BR65" s="18">
        <f t="shared" si="163"/>
        <v>10.262956893429914</v>
      </c>
      <c r="BS65" s="18">
        <f t="shared" si="163"/>
        <v>10.599816465287773</v>
      </c>
      <c r="BT65" s="18">
        <f t="shared" si="163"/>
        <v>11.18337367433082</v>
      </c>
      <c r="BV65" s="68">
        <f t="shared" si="129"/>
        <v>-18.364580316240311</v>
      </c>
      <c r="BW65" s="69">
        <f t="shared" si="130"/>
        <v>44.414993065739786</v>
      </c>
      <c r="BX65" s="69">
        <f t="shared" si="131"/>
        <v>26.050412749499475</v>
      </c>
      <c r="BZ65" t="str">
        <f t="shared" si="146"/>
        <v>71 Sales occupations</v>
      </c>
      <c r="CA65" s="18">
        <f t="shared" ref="CA65:CE70" si="164">CA28/CA$35*100</f>
        <v>10.572782327327806</v>
      </c>
      <c r="CB65" s="18">
        <f t="shared" si="164"/>
        <v>10.319919287046208</v>
      </c>
      <c r="CC65" s="18">
        <f t="shared" si="164"/>
        <v>11.033514087441185</v>
      </c>
      <c r="CD65" s="18">
        <f t="shared" si="164"/>
        <v>10.46891270827404</v>
      </c>
      <c r="CE65" s="18">
        <f t="shared" si="164"/>
        <v>5.3536931348000376</v>
      </c>
      <c r="CG65" s="68">
        <f t="shared" si="133"/>
        <v>-67.983543666262079</v>
      </c>
      <c r="CH65" s="69">
        <f t="shared" si="134"/>
        <v>23.897307744777056</v>
      </c>
      <c r="CI65" s="69">
        <f t="shared" si="135"/>
        <v>-44.08623592148502</v>
      </c>
      <c r="CK65" t="str">
        <f t="shared" si="147"/>
        <v>71 Sales occupations</v>
      </c>
      <c r="CL65" s="18">
        <f t="shared" ref="CL65:CP70" si="165">CL28/CL$35*100</f>
        <v>13.12737145151665</v>
      </c>
      <c r="CM65" s="18">
        <f t="shared" si="165"/>
        <v>11.222052729156694</v>
      </c>
      <c r="CN65" s="18">
        <f t="shared" si="165"/>
        <v>10.729425916467251</v>
      </c>
      <c r="CO65" s="18">
        <f t="shared" si="165"/>
        <v>8.4310790093276804</v>
      </c>
      <c r="CP65" s="18">
        <f t="shared" si="165"/>
        <v>7.490356239725604</v>
      </c>
      <c r="CR65" s="68">
        <f t="shared" si="137"/>
        <v>-58.43279576842135</v>
      </c>
      <c r="CS65" s="69">
        <f t="shared" si="138"/>
        <v>17.308010322048492</v>
      </c>
      <c r="CT65" s="69">
        <f t="shared" si="139"/>
        <v>-41.124785446372861</v>
      </c>
    </row>
    <row r="66" spans="1:98" x14ac:dyDescent="0.2">
      <c r="A66" t="str">
        <f t="shared" si="103"/>
        <v>72 Customer service occupations</v>
      </c>
      <c r="B66" s="18">
        <f t="shared" si="157"/>
        <v>0.32857034927339551</v>
      </c>
      <c r="C66" s="18">
        <f t="shared" si="157"/>
        <v>0.31570834257037422</v>
      </c>
      <c r="D66" s="18">
        <f t="shared" si="157"/>
        <v>0.34856698498357253</v>
      </c>
      <c r="E66" s="18">
        <f t="shared" si="157"/>
        <v>0.44107994627139513</v>
      </c>
      <c r="F66" s="18">
        <f t="shared" si="157"/>
        <v>0.49543645960784582</v>
      </c>
      <c r="H66" s="68">
        <f t="shared" si="105"/>
        <v>178.62947102649662</v>
      </c>
      <c r="I66" s="69">
        <f t="shared" si="106"/>
        <v>86.206671624134884</v>
      </c>
      <c r="J66" s="69">
        <f t="shared" si="107"/>
        <v>264.83614265063147</v>
      </c>
      <c r="L66" t="str">
        <f t="shared" si="140"/>
        <v>72 Customer service occupations</v>
      </c>
      <c r="M66" s="18">
        <f t="shared" si="158"/>
        <v>0.53675136607333573</v>
      </c>
      <c r="N66" s="18">
        <f t="shared" si="158"/>
        <v>0.53140551290992333</v>
      </c>
      <c r="O66" s="18">
        <f t="shared" si="158"/>
        <v>0.55737349995998542</v>
      </c>
      <c r="P66" s="18">
        <f t="shared" si="158"/>
        <v>0.63462151771228792</v>
      </c>
      <c r="Q66" s="18">
        <f t="shared" si="158"/>
        <v>0.68603307155836191</v>
      </c>
      <c r="S66" s="68">
        <f t="shared" si="109"/>
        <v>143.4183195905959</v>
      </c>
      <c r="T66" s="69">
        <f t="shared" si="110"/>
        <v>83.2471288202659</v>
      </c>
      <c r="U66" s="69">
        <f t="shared" si="111"/>
        <v>226.66544841086181</v>
      </c>
      <c r="W66" t="str">
        <f t="shared" si="141"/>
        <v>72 Customer service occupations</v>
      </c>
      <c r="X66" s="18">
        <f t="shared" si="159"/>
        <v>1.3516660816970818</v>
      </c>
      <c r="Y66" s="18">
        <f t="shared" si="159"/>
        <v>1.4505417613178981</v>
      </c>
      <c r="Z66" s="18">
        <f t="shared" si="159"/>
        <v>1.5527789357634638</v>
      </c>
      <c r="AA66" s="18">
        <f t="shared" si="159"/>
        <v>1.8033319360353159</v>
      </c>
      <c r="AB66" s="18">
        <f t="shared" si="159"/>
        <v>2.176469361298262</v>
      </c>
      <c r="AD66" s="68">
        <f t="shared" si="113"/>
        <v>86.942284078716042</v>
      </c>
      <c r="AE66" s="69">
        <f t="shared" si="114"/>
        <v>76.749490458315492</v>
      </c>
      <c r="AF66" s="69">
        <f t="shared" si="115"/>
        <v>163.69177453703151</v>
      </c>
      <c r="AH66" t="str">
        <f t="shared" si="142"/>
        <v>72 Customer service occupations</v>
      </c>
      <c r="AI66" s="18">
        <f t="shared" si="160"/>
        <v>1.1605061178385072</v>
      </c>
      <c r="AJ66" s="18">
        <f t="shared" si="160"/>
        <v>1.3559240242739765</v>
      </c>
      <c r="AK66" s="18">
        <f t="shared" si="160"/>
        <v>1.4564553125604474</v>
      </c>
      <c r="AL66" s="18">
        <f t="shared" si="160"/>
        <v>1.7294783965585443</v>
      </c>
      <c r="AM66" s="18">
        <f t="shared" si="160"/>
        <v>1.8840491208360062</v>
      </c>
      <c r="AO66" s="68">
        <f t="shared" si="117"/>
        <v>56.775473282801258</v>
      </c>
      <c r="AP66" s="69">
        <f t="shared" si="118"/>
        <v>75.270375179793547</v>
      </c>
      <c r="AQ66" s="69">
        <f t="shared" si="119"/>
        <v>132.04584846259482</v>
      </c>
      <c r="AS66" t="str">
        <f t="shared" si="143"/>
        <v>72 Customer service occupations</v>
      </c>
      <c r="AT66" s="18">
        <f t="shared" si="161"/>
        <v>1.5965292562953732</v>
      </c>
      <c r="AU66" s="18">
        <f t="shared" si="161"/>
        <v>1.5920202294291566</v>
      </c>
      <c r="AV66" s="18">
        <f t="shared" si="161"/>
        <v>1.6228057819900306</v>
      </c>
      <c r="AW66" s="18">
        <f t="shared" si="161"/>
        <v>1.7901488472433331</v>
      </c>
      <c r="AX66" s="18">
        <f t="shared" si="161"/>
        <v>1.7723945872046156</v>
      </c>
      <c r="AZ66" s="68">
        <f t="shared" si="121"/>
        <v>42.47262418604528</v>
      </c>
      <c r="BA66" s="69">
        <f t="shared" si="122"/>
        <v>63.650323808512013</v>
      </c>
      <c r="BB66" s="69">
        <f t="shared" si="123"/>
        <v>106.12294799455728</v>
      </c>
      <c r="BD66" t="str">
        <f t="shared" si="144"/>
        <v>72 Customer service occupations</v>
      </c>
      <c r="BE66" s="18">
        <f t="shared" si="162"/>
        <v>1.5884044288497652</v>
      </c>
      <c r="BF66" s="18">
        <f t="shared" si="162"/>
        <v>1.6869767608329871</v>
      </c>
      <c r="BG66" s="18">
        <f t="shared" si="162"/>
        <v>1.8439832321387541</v>
      </c>
      <c r="BH66" s="18">
        <f t="shared" si="162"/>
        <v>2.0039104037237241</v>
      </c>
      <c r="BI66" s="18">
        <f t="shared" si="162"/>
        <v>2.2615319812749268</v>
      </c>
      <c r="BK66" s="68">
        <f t="shared" si="125"/>
        <v>33.666123682842475</v>
      </c>
      <c r="BL66" s="69">
        <f t="shared" si="126"/>
        <v>50.634313932661314</v>
      </c>
      <c r="BM66" s="69">
        <f t="shared" si="127"/>
        <v>84.300437615503782</v>
      </c>
      <c r="BO66" t="str">
        <f t="shared" si="145"/>
        <v>72 Customer service occupations</v>
      </c>
      <c r="BP66" s="18">
        <f t="shared" si="163"/>
        <v>1.6126694569512514</v>
      </c>
      <c r="BQ66" s="18">
        <f t="shared" si="163"/>
        <v>1.8739081242788866</v>
      </c>
      <c r="BR66" s="18">
        <f t="shared" si="163"/>
        <v>1.8451548670417059</v>
      </c>
      <c r="BS66" s="18">
        <f t="shared" si="163"/>
        <v>2.0221946010447005</v>
      </c>
      <c r="BT66" s="18">
        <f t="shared" si="163"/>
        <v>2.2272634369650373</v>
      </c>
      <c r="BV66" s="68">
        <f t="shared" si="129"/>
        <v>-9.5690563483470097</v>
      </c>
      <c r="BW66" s="69">
        <f t="shared" si="130"/>
        <v>45.436575991303258</v>
      </c>
      <c r="BX66" s="69">
        <f t="shared" si="131"/>
        <v>35.867519642956246</v>
      </c>
      <c r="BZ66" t="str">
        <f t="shared" si="146"/>
        <v>72 Customer service occupations</v>
      </c>
      <c r="CA66" s="18">
        <f t="shared" si="164"/>
        <v>1.3553169903708642</v>
      </c>
      <c r="CB66" s="18">
        <f t="shared" si="164"/>
        <v>1.374462395470583</v>
      </c>
      <c r="CC66" s="18">
        <f t="shared" si="164"/>
        <v>1.4930948232721799</v>
      </c>
      <c r="CD66" s="18">
        <f t="shared" si="164"/>
        <v>1.5238941281219114</v>
      </c>
      <c r="CE66" s="18">
        <f t="shared" si="164"/>
        <v>1.8625360949000143</v>
      </c>
      <c r="CG66" s="68">
        <f t="shared" si="133"/>
        <v>-17.690313245633028</v>
      </c>
      <c r="CH66" s="69">
        <f t="shared" si="134"/>
        <v>26.658572062028668</v>
      </c>
      <c r="CI66" s="69">
        <f t="shared" si="135"/>
        <v>8.9682588163956378</v>
      </c>
      <c r="CK66" t="str">
        <f t="shared" si="147"/>
        <v>72 Customer service occupations</v>
      </c>
      <c r="CL66" s="18">
        <f t="shared" si="165"/>
        <v>1.1341044074609523</v>
      </c>
      <c r="CM66" s="18">
        <f t="shared" si="165"/>
        <v>1.4100778834456504</v>
      </c>
      <c r="CN66" s="18">
        <f t="shared" si="165"/>
        <v>1.4059465853871194</v>
      </c>
      <c r="CO66" s="18">
        <f t="shared" si="165"/>
        <v>2.1621155396969098</v>
      </c>
      <c r="CP66" s="18">
        <f t="shared" si="165"/>
        <v>3.0373155300289416</v>
      </c>
      <c r="CR66" s="68">
        <f t="shared" si="137"/>
        <v>28.631080281366067</v>
      </c>
      <c r="CS66" s="69">
        <f t="shared" si="138"/>
        <v>40.794906050451232</v>
      </c>
      <c r="CT66" s="69">
        <f t="shared" si="139"/>
        <v>69.425986331817299</v>
      </c>
    </row>
    <row r="67" spans="1:98" x14ac:dyDescent="0.2">
      <c r="A67" t="str">
        <f t="shared" si="103"/>
        <v>81 Process, plant and machine operatives</v>
      </c>
      <c r="B67" s="18">
        <f t="shared" si="157"/>
        <v>0.37247293620758981</v>
      </c>
      <c r="C67" s="18">
        <f t="shared" si="157"/>
        <v>0.3953530063876049</v>
      </c>
      <c r="D67" s="18">
        <f t="shared" si="157"/>
        <v>0.3123144850560573</v>
      </c>
      <c r="E67" s="18">
        <f t="shared" si="157"/>
        <v>0.39821521387041114</v>
      </c>
      <c r="F67" s="18">
        <f t="shared" si="157"/>
        <v>0.59633093169716911</v>
      </c>
      <c r="H67" s="68">
        <f t="shared" si="105"/>
        <v>274.30061996873098</v>
      </c>
      <c r="I67" s="69">
        <f t="shared" si="106"/>
        <v>119.00311627285909</v>
      </c>
      <c r="J67" s="69">
        <f t="shared" si="107"/>
        <v>393.30373624159006</v>
      </c>
      <c r="L67" t="str">
        <f t="shared" si="140"/>
        <v>81 Process, plant and machine operatives</v>
      </c>
      <c r="M67" s="18">
        <f t="shared" si="158"/>
        <v>0.47878961011413096</v>
      </c>
      <c r="N67" s="18">
        <f t="shared" si="158"/>
        <v>0.42290191800473714</v>
      </c>
      <c r="O67" s="18">
        <f t="shared" si="158"/>
        <v>0.36848864646324581</v>
      </c>
      <c r="P67" s="18">
        <f t="shared" si="158"/>
        <v>0.50897272138585914</v>
      </c>
      <c r="Q67" s="18">
        <f t="shared" si="158"/>
        <v>0.62609546163939367</v>
      </c>
      <c r="S67" s="68">
        <f t="shared" si="109"/>
        <v>236.02451951032268</v>
      </c>
      <c r="T67" s="69">
        <f t="shared" si="110"/>
        <v>106.18681720650014</v>
      </c>
      <c r="U67" s="69">
        <f t="shared" si="111"/>
        <v>342.21133671682276</v>
      </c>
      <c r="W67" t="str">
        <f t="shared" si="141"/>
        <v>81 Process, plant and machine operatives</v>
      </c>
      <c r="X67" s="18">
        <f t="shared" si="159"/>
        <v>0.61313911930106624</v>
      </c>
      <c r="Y67" s="18">
        <f t="shared" si="159"/>
        <v>0.50606644010260948</v>
      </c>
      <c r="Z67" s="18">
        <f t="shared" si="159"/>
        <v>0.45615560616118916</v>
      </c>
      <c r="AA67" s="18">
        <f t="shared" si="159"/>
        <v>0.65863579739371636</v>
      </c>
      <c r="AB67" s="18">
        <f t="shared" si="159"/>
        <v>0.99807867441685516</v>
      </c>
      <c r="AD67" s="68">
        <f t="shared" si="113"/>
        <v>191.82088978496969</v>
      </c>
      <c r="AE67" s="69">
        <f t="shared" si="114"/>
        <v>106.30710685655744</v>
      </c>
      <c r="AF67" s="69">
        <f t="shared" si="115"/>
        <v>298.12799664152715</v>
      </c>
      <c r="AH67" t="str">
        <f t="shared" si="142"/>
        <v>81 Process, plant and machine operatives</v>
      </c>
      <c r="AI67" s="18">
        <f t="shared" si="160"/>
        <v>0.76450648739966698</v>
      </c>
      <c r="AJ67" s="18">
        <f t="shared" si="160"/>
        <v>0.7810774404047981</v>
      </c>
      <c r="AK67" s="18">
        <f t="shared" si="160"/>
        <v>0.70045761996797362</v>
      </c>
      <c r="AL67" s="18">
        <f t="shared" si="160"/>
        <v>1.0718496581668449</v>
      </c>
      <c r="AM67" s="18">
        <f t="shared" si="160"/>
        <v>1.748389863838359</v>
      </c>
      <c r="AO67" s="68">
        <f t="shared" si="117"/>
        <v>202.50982120212794</v>
      </c>
      <c r="AP67" s="69">
        <f t="shared" si="118"/>
        <v>100.15314475571256</v>
      </c>
      <c r="AQ67" s="69">
        <f t="shared" si="119"/>
        <v>302.66296595784053</v>
      </c>
      <c r="AS67" t="str">
        <f t="shared" si="143"/>
        <v>81 Process, plant and machine operatives</v>
      </c>
      <c r="AT67" s="18">
        <f t="shared" si="161"/>
        <v>1.9267252326654314</v>
      </c>
      <c r="AU67" s="18">
        <f t="shared" si="161"/>
        <v>1.7025693439944052</v>
      </c>
      <c r="AV67" s="18">
        <f t="shared" si="161"/>
        <v>1.477300673288467</v>
      </c>
      <c r="AW67" s="18">
        <f t="shared" si="161"/>
        <v>1.8064714970381719</v>
      </c>
      <c r="AX67" s="18">
        <f t="shared" si="161"/>
        <v>2.1711426861665739</v>
      </c>
      <c r="AZ67" s="68">
        <f t="shared" si="121"/>
        <v>91.715411091044018</v>
      </c>
      <c r="BA67" s="69">
        <f t="shared" si="122"/>
        <v>74.497333325332832</v>
      </c>
      <c r="BB67" s="69">
        <f t="shared" si="123"/>
        <v>166.21274441637686</v>
      </c>
      <c r="BD67" t="str">
        <f t="shared" si="144"/>
        <v>81 Process, plant and machine operatives</v>
      </c>
      <c r="BE67" s="18">
        <f t="shared" si="162"/>
        <v>3.1955051925675861</v>
      </c>
      <c r="BF67" s="18">
        <f t="shared" si="162"/>
        <v>2.8485601994035639</v>
      </c>
      <c r="BG67" s="18">
        <f t="shared" si="162"/>
        <v>2.5916592050018776</v>
      </c>
      <c r="BH67" s="18">
        <f t="shared" si="162"/>
        <v>2.9188450918311579</v>
      </c>
      <c r="BI67" s="18">
        <f t="shared" si="162"/>
        <v>3.0397069757124662</v>
      </c>
      <c r="BK67" s="68">
        <f t="shared" si="125"/>
        <v>27.829006965914182</v>
      </c>
      <c r="BL67" s="69">
        <f t="shared" si="126"/>
        <v>41.775986183799631</v>
      </c>
      <c r="BM67" s="69">
        <f t="shared" si="127"/>
        <v>69.604993149713806</v>
      </c>
      <c r="BO67" t="str">
        <f t="shared" si="145"/>
        <v>81 Process, plant and machine operatives</v>
      </c>
      <c r="BP67" s="18">
        <f t="shared" si="163"/>
        <v>3.9408690569055014</v>
      </c>
      <c r="BQ67" s="18">
        <f t="shared" si="163"/>
        <v>3.4246419127304306</v>
      </c>
      <c r="BR67" s="18">
        <f t="shared" si="163"/>
        <v>3.3488479495601742</v>
      </c>
      <c r="BS67" s="18">
        <f t="shared" si="163"/>
        <v>3.6899195011986206</v>
      </c>
      <c r="BT67" s="18">
        <f t="shared" si="163"/>
        <v>3.88171268790488</v>
      </c>
      <c r="BV67" s="68">
        <f t="shared" si="129"/>
        <v>-13.162711135351628</v>
      </c>
      <c r="BW67" s="69">
        <f t="shared" si="130"/>
        <v>39.410831150978566</v>
      </c>
      <c r="BX67" s="69">
        <f t="shared" si="131"/>
        <v>26.248120015626935</v>
      </c>
      <c r="BZ67" t="str">
        <f t="shared" si="146"/>
        <v>81 Process, plant and machine operatives</v>
      </c>
      <c r="CA67" s="18">
        <f t="shared" si="164"/>
        <v>5.1719093756787418</v>
      </c>
      <c r="CB67" s="18">
        <f t="shared" si="164"/>
        <v>4.6035333848555933</v>
      </c>
      <c r="CC67" s="18">
        <f t="shared" si="164"/>
        <v>4.0646681229108008</v>
      </c>
      <c r="CD67" s="18">
        <f t="shared" si="164"/>
        <v>4.1842353431860309</v>
      </c>
      <c r="CE67" s="18">
        <f t="shared" si="164"/>
        <v>2.4962038946603804</v>
      </c>
      <c r="CG67" s="68">
        <f t="shared" si="133"/>
        <v>-59.478211484160092</v>
      </c>
      <c r="CH67" s="69">
        <f t="shared" si="134"/>
        <v>24.602231064494035</v>
      </c>
      <c r="CI67" s="69">
        <f t="shared" si="135"/>
        <v>-34.87598041966605</v>
      </c>
      <c r="CK67" t="str">
        <f t="shared" si="147"/>
        <v>81 Process, plant and machine operatives</v>
      </c>
      <c r="CL67" s="18">
        <f t="shared" si="165"/>
        <v>6.0602861310153129</v>
      </c>
      <c r="CM67" s="18">
        <f t="shared" si="165"/>
        <v>5.1981019208073436</v>
      </c>
      <c r="CN67" s="18">
        <f t="shared" si="165"/>
        <v>4.8550403144034551</v>
      </c>
      <c r="CO67" s="18">
        <f t="shared" si="165"/>
        <v>3.0390829284401826</v>
      </c>
      <c r="CP67" s="18">
        <f t="shared" si="165"/>
        <v>1.9937612776373337</v>
      </c>
      <c r="CR67" s="68">
        <f t="shared" si="137"/>
        <v>-75.548520403796388</v>
      </c>
      <c r="CS67" s="69">
        <f t="shared" si="138"/>
        <v>12.305477230733102</v>
      </c>
      <c r="CT67" s="69">
        <f t="shared" si="139"/>
        <v>-63.243043173063271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0.4446605495502482</v>
      </c>
      <c r="C68" s="18">
        <f t="shared" si="157"/>
        <v>0.43527556647281845</v>
      </c>
      <c r="D68" s="18">
        <f t="shared" si="157"/>
        <v>0.377563252309291</v>
      </c>
      <c r="E68" s="18">
        <f t="shared" si="157"/>
        <v>0.4681183813911593</v>
      </c>
      <c r="F68" s="18">
        <f t="shared" si="157"/>
        <v>0.50255750497421481</v>
      </c>
      <c r="H68" s="68">
        <f t="shared" si="105"/>
        <v>160.92841809652873</v>
      </c>
      <c r="I68" s="69">
        <f t="shared" si="106"/>
        <v>113.47930885147819</v>
      </c>
      <c r="J68" s="69">
        <f t="shared" si="107"/>
        <v>274.40772694800694</v>
      </c>
      <c r="L68" t="str">
        <f t="shared" si="140"/>
        <v>82 Transport and mobile machine drivers and operatives</v>
      </c>
      <c r="M68" s="18">
        <f t="shared" si="158"/>
        <v>0.54399984809651414</v>
      </c>
      <c r="N68" s="18">
        <f t="shared" si="158"/>
        <v>0.60864207817085014</v>
      </c>
      <c r="O68" s="18">
        <f t="shared" si="158"/>
        <v>0.53418029558140323</v>
      </c>
      <c r="P68" s="18">
        <f t="shared" si="158"/>
        <v>0.6017406973053262</v>
      </c>
      <c r="Q68" s="18">
        <f t="shared" si="158"/>
        <v>0.68839685410172935</v>
      </c>
      <c r="S68" s="68">
        <f t="shared" si="109"/>
        <v>154.86226430492434</v>
      </c>
      <c r="T68" s="69">
        <f t="shared" si="110"/>
        <v>105.96067949131766</v>
      </c>
      <c r="U68" s="69">
        <f t="shared" si="111"/>
        <v>260.82294379624204</v>
      </c>
      <c r="W68" t="str">
        <f t="shared" si="141"/>
        <v>82 Transport and mobile machine drivers and operatives</v>
      </c>
      <c r="X68" s="18">
        <f t="shared" si="159"/>
        <v>0.7789661596104247</v>
      </c>
      <c r="Y68" s="18">
        <f t="shared" si="159"/>
        <v>0.85570015533844856</v>
      </c>
      <c r="Z68" s="18">
        <f t="shared" si="159"/>
        <v>0.80293711150115721</v>
      </c>
      <c r="AA68" s="18">
        <f t="shared" si="159"/>
        <v>0.95009163183999856</v>
      </c>
      <c r="AB68" s="18">
        <f t="shared" si="159"/>
        <v>1.2651749758221811</v>
      </c>
      <c r="AD68" s="68">
        <f t="shared" si="113"/>
        <v>110.15207367140852</v>
      </c>
      <c r="AE68" s="69">
        <f t="shared" si="114"/>
        <v>104.55250087019625</v>
      </c>
      <c r="AF68" s="69">
        <f t="shared" si="115"/>
        <v>214.70457454160476</v>
      </c>
      <c r="AH68" t="str">
        <f t="shared" si="142"/>
        <v>82 Transport and mobile machine drivers and operatives</v>
      </c>
      <c r="AI68" s="18">
        <f t="shared" si="160"/>
        <v>0.96842177139683827</v>
      </c>
      <c r="AJ68" s="18">
        <f t="shared" si="160"/>
        <v>1.2261822345249056</v>
      </c>
      <c r="AK68" s="18">
        <f t="shared" si="160"/>
        <v>1.137259382359979</v>
      </c>
      <c r="AL68" s="18">
        <f t="shared" si="160"/>
        <v>1.4009025352199735</v>
      </c>
      <c r="AM68" s="18">
        <f t="shared" si="160"/>
        <v>1.6464605167914808</v>
      </c>
      <c r="AO68" s="68">
        <f t="shared" si="117"/>
        <v>75.458678912764583</v>
      </c>
      <c r="AP68" s="69">
        <f t="shared" si="118"/>
        <v>96.5320932138698</v>
      </c>
      <c r="AQ68" s="69">
        <f t="shared" si="119"/>
        <v>171.9907721266344</v>
      </c>
      <c r="AS68" t="str">
        <f t="shared" si="143"/>
        <v>82 Transport and mobile machine drivers and operatives</v>
      </c>
      <c r="AT68" s="18">
        <f t="shared" si="161"/>
        <v>1.9964622761394855</v>
      </c>
      <c r="AU68" s="18">
        <f t="shared" si="161"/>
        <v>2.0195328608526211</v>
      </c>
      <c r="AV68" s="18">
        <f t="shared" si="161"/>
        <v>1.7324885576484446</v>
      </c>
      <c r="AW68" s="18">
        <f t="shared" si="161"/>
        <v>1.9537141202513324</v>
      </c>
      <c r="AX68" s="18">
        <f t="shared" si="161"/>
        <v>2.0279853199567763</v>
      </c>
      <c r="AZ68" s="68">
        <f t="shared" si="121"/>
        <v>52.697521158567895</v>
      </c>
      <c r="BA68" s="69">
        <f t="shared" si="122"/>
        <v>90.063710332556582</v>
      </c>
      <c r="BB68" s="69">
        <f t="shared" si="123"/>
        <v>142.76123149112448</v>
      </c>
      <c r="BD68" t="str">
        <f t="shared" si="144"/>
        <v>82 Transport and mobile machine drivers and operatives</v>
      </c>
      <c r="BE68" s="18">
        <f t="shared" si="162"/>
        <v>3.0646448703807949</v>
      </c>
      <c r="BF68" s="18">
        <f t="shared" si="162"/>
        <v>2.8637732768738036</v>
      </c>
      <c r="BG68" s="18">
        <f t="shared" si="162"/>
        <v>2.5933172018764075</v>
      </c>
      <c r="BH68" s="18">
        <f t="shared" si="162"/>
        <v>2.7996337358462191</v>
      </c>
      <c r="BI68" s="18">
        <f t="shared" si="162"/>
        <v>2.9848506752098776</v>
      </c>
      <c r="BK68" s="68">
        <f t="shared" si="125"/>
        <v>25.441880564503734</v>
      </c>
      <c r="BL68" s="69">
        <f t="shared" si="126"/>
        <v>57.34403903137639</v>
      </c>
      <c r="BM68" s="69">
        <f t="shared" si="127"/>
        <v>82.785919595880131</v>
      </c>
      <c r="BO68" t="str">
        <f t="shared" si="145"/>
        <v>82 Transport and mobile machine drivers and operatives</v>
      </c>
      <c r="BP68" s="18">
        <f t="shared" si="163"/>
        <v>4.1517369471820356</v>
      </c>
      <c r="BQ68" s="18">
        <f t="shared" si="163"/>
        <v>4.032163082577255</v>
      </c>
      <c r="BR68" s="18">
        <f t="shared" si="163"/>
        <v>4.0515553632259191</v>
      </c>
      <c r="BS68" s="18">
        <f t="shared" si="163"/>
        <v>4.2833069245283806</v>
      </c>
      <c r="BT68" s="18">
        <f t="shared" si="163"/>
        <v>4.9636028933112728</v>
      </c>
      <c r="BV68" s="68">
        <f t="shared" si="129"/>
        <v>-8.2188385001448996</v>
      </c>
      <c r="BW68" s="69">
        <f t="shared" si="130"/>
        <v>55.347501526714829</v>
      </c>
      <c r="BX68" s="69">
        <f t="shared" si="131"/>
        <v>47.128663026569924</v>
      </c>
      <c r="BZ68" t="str">
        <f t="shared" si="146"/>
        <v>82 Transport and mobile machine drivers and operatives</v>
      </c>
      <c r="CA68" s="18">
        <f t="shared" si="164"/>
        <v>6.208677525228179</v>
      </c>
      <c r="CB68" s="18">
        <f t="shared" si="164"/>
        <v>5.9357294300830858</v>
      </c>
      <c r="CC68" s="18">
        <f t="shared" si="164"/>
        <v>5.0249026940127219</v>
      </c>
      <c r="CD68" s="18">
        <f t="shared" si="164"/>
        <v>4.9693852946839705</v>
      </c>
      <c r="CE68" s="18">
        <f t="shared" si="164"/>
        <v>5.6019537760695428</v>
      </c>
      <c r="CG68" s="68">
        <f t="shared" si="133"/>
        <v>-26.439358906852604</v>
      </c>
      <c r="CH68" s="69">
        <f t="shared" si="134"/>
        <v>36.339376156372317</v>
      </c>
      <c r="CI68" s="69">
        <f t="shared" si="135"/>
        <v>9.9000172495197081</v>
      </c>
      <c r="CK68" t="str">
        <f t="shared" si="147"/>
        <v>82 Transport and mobile machine drivers and operatives</v>
      </c>
      <c r="CL68" s="18">
        <f t="shared" si="165"/>
        <v>5.9180969637141096</v>
      </c>
      <c r="CM68" s="18">
        <f t="shared" si="165"/>
        <v>7.3447194167522909</v>
      </c>
      <c r="CN68" s="18">
        <f t="shared" si="165"/>
        <v>8.2792261219276337</v>
      </c>
      <c r="CO68" s="18">
        <f t="shared" si="165"/>
        <v>8.5166289868994021</v>
      </c>
      <c r="CP68" s="18">
        <f t="shared" si="165"/>
        <v>8.2517270467438628</v>
      </c>
      <c r="CR68" s="68">
        <f t="shared" si="137"/>
        <v>-40.655573502951107</v>
      </c>
      <c r="CS68" s="69">
        <f t="shared" si="138"/>
        <v>31.173525917488369</v>
      </c>
      <c r="CT68" s="69">
        <f t="shared" si="139"/>
        <v>-9.4820475854627393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6.6043080225797962E-3</v>
      </c>
      <c r="C69" s="18">
        <f t="shared" si="157"/>
        <v>5.0160409380915327E-3</v>
      </c>
      <c r="D69" s="18">
        <f t="shared" si="157"/>
        <v>3.9034353182507827E-3</v>
      </c>
      <c r="E69" s="18">
        <f t="shared" si="157"/>
        <v>1.5278086027786032E-2</v>
      </c>
      <c r="F69" s="18">
        <f t="shared" si="157"/>
        <v>2.3327794601643352E-2</v>
      </c>
      <c r="H69" s="68">
        <f t="shared" si="105"/>
        <v>1071.5262719161967</v>
      </c>
      <c r="I69" s="69">
        <f t="shared" si="106"/>
        <v>475.47273026856061</v>
      </c>
      <c r="J69" s="69">
        <f t="shared" si="107"/>
        <v>1546.9990021847573</v>
      </c>
      <c r="L69" t="str">
        <f t="shared" si="140"/>
        <v>91 Elementary trades and related occupations</v>
      </c>
      <c r="M69" s="18">
        <f t="shared" si="158"/>
        <v>0.42724071297865118</v>
      </c>
      <c r="N69" s="18">
        <f t="shared" si="158"/>
        <v>0.40651107586702301</v>
      </c>
      <c r="O69" s="18">
        <f t="shared" si="158"/>
        <v>0.30061074776114366</v>
      </c>
      <c r="P69" s="18">
        <f t="shared" si="158"/>
        <v>0.52103427736393748</v>
      </c>
      <c r="Q69" s="18">
        <f t="shared" si="158"/>
        <v>0.66783970950862936</v>
      </c>
      <c r="S69" s="68">
        <f t="shared" si="109"/>
        <v>339.36176369943877</v>
      </c>
      <c r="T69" s="69">
        <f t="shared" si="110"/>
        <v>141.68806826411964</v>
      </c>
      <c r="U69" s="69">
        <f t="shared" si="111"/>
        <v>481.04983196355846</v>
      </c>
      <c r="W69" t="str">
        <f t="shared" si="141"/>
        <v>91 Elementary trades and related occupations</v>
      </c>
      <c r="X69" s="18">
        <f t="shared" si="159"/>
        <v>0.59374167565379543</v>
      </c>
      <c r="Y69" s="18">
        <f t="shared" si="159"/>
        <v>0.51192876060087211</v>
      </c>
      <c r="Z69" s="18">
        <f t="shared" si="159"/>
        <v>0.46250418363934481</v>
      </c>
      <c r="AA69" s="18">
        <f t="shared" si="159"/>
        <v>1.1845458466803536</v>
      </c>
      <c r="AB69" s="18">
        <f t="shared" si="159"/>
        <v>1.4193199129974239</v>
      </c>
      <c r="AD69" s="68">
        <f t="shared" si="113"/>
        <v>309.28822287487054</v>
      </c>
      <c r="AE69" s="69">
        <f t="shared" si="114"/>
        <v>206.90396829765004</v>
      </c>
      <c r="AF69" s="69">
        <f t="shared" si="115"/>
        <v>516.19219117252055</v>
      </c>
      <c r="AH69" t="str">
        <f t="shared" si="142"/>
        <v>91 Elementary trades and related occupations</v>
      </c>
      <c r="AI69" s="18">
        <f t="shared" si="160"/>
        <v>1.1054937359707051</v>
      </c>
      <c r="AJ69" s="18">
        <f t="shared" si="160"/>
        <v>1.1127109798977228</v>
      </c>
      <c r="AK69" s="18">
        <f t="shared" si="160"/>
        <v>0.94321609253266714</v>
      </c>
      <c r="AL69" s="18">
        <f t="shared" si="160"/>
        <v>2.3310016620938145</v>
      </c>
      <c r="AM69" s="18">
        <f t="shared" si="160"/>
        <v>3.071796341866825</v>
      </c>
      <c r="AO69" s="68">
        <f t="shared" si="117"/>
        <v>294.69741319644476</v>
      </c>
      <c r="AP69" s="69">
        <f t="shared" si="118"/>
        <v>191.60813865455896</v>
      </c>
      <c r="AQ69" s="69">
        <f t="shared" si="119"/>
        <v>486.30555185100377</v>
      </c>
      <c r="AS69" t="str">
        <f t="shared" si="143"/>
        <v>91 Elementary trades and related occupations</v>
      </c>
      <c r="AT69" s="18">
        <f t="shared" si="161"/>
        <v>1.5191751056895428</v>
      </c>
      <c r="AU69" s="18">
        <f t="shared" si="161"/>
        <v>1.3198013320990651</v>
      </c>
      <c r="AV69" s="18">
        <f t="shared" si="161"/>
        <v>1.2090751810944662</v>
      </c>
      <c r="AW69" s="18">
        <f t="shared" si="161"/>
        <v>2.6771753239655194</v>
      </c>
      <c r="AX69" s="18">
        <f t="shared" si="161"/>
        <v>3.0292212180369593</v>
      </c>
      <c r="AZ69" s="68">
        <f t="shared" si="121"/>
        <v>226.82497655021038</v>
      </c>
      <c r="BA69" s="69">
        <f t="shared" si="122"/>
        <v>148.90475801858821</v>
      </c>
      <c r="BB69" s="69">
        <f t="shared" si="123"/>
        <v>375.72973456879856</v>
      </c>
      <c r="BD69" t="str">
        <f t="shared" si="144"/>
        <v>91 Elementary trades and related occupations</v>
      </c>
      <c r="BE69" s="18">
        <f t="shared" si="162"/>
        <v>1.7214130109701402</v>
      </c>
      <c r="BF69" s="18">
        <f t="shared" si="162"/>
        <v>1.4193876628716584</v>
      </c>
      <c r="BG69" s="18">
        <f t="shared" si="162"/>
        <v>1.3280928903874456</v>
      </c>
      <c r="BH69" s="18">
        <f t="shared" si="162"/>
        <v>2.8901125063250626</v>
      </c>
      <c r="BI69" s="18">
        <f t="shared" si="162"/>
        <v>3.6946900621537662</v>
      </c>
      <c r="BK69" s="68">
        <f t="shared" si="125"/>
        <v>203.19717341029965</v>
      </c>
      <c r="BL69" s="69">
        <f t="shared" si="126"/>
        <v>111.0443629619395</v>
      </c>
      <c r="BM69" s="69">
        <f t="shared" si="127"/>
        <v>314.24153637223912</v>
      </c>
      <c r="BO69" t="str">
        <f t="shared" si="145"/>
        <v>91 Elementary trades and related occupations</v>
      </c>
      <c r="BP69" s="18">
        <f t="shared" si="163"/>
        <v>2.5702565184507433</v>
      </c>
      <c r="BQ69" s="18">
        <f t="shared" si="163"/>
        <v>1.949191024186155</v>
      </c>
      <c r="BR69" s="18">
        <f t="shared" si="163"/>
        <v>1.9053339161483767</v>
      </c>
      <c r="BS69" s="18">
        <f t="shared" si="163"/>
        <v>3.7727277124231016</v>
      </c>
      <c r="BT69" s="18">
        <f t="shared" si="163"/>
        <v>4.4951267994110626</v>
      </c>
      <c r="BV69" s="68">
        <f t="shared" si="129"/>
        <v>76.74581805147767</v>
      </c>
      <c r="BW69" s="69">
        <f t="shared" si="130"/>
        <v>79.657526576680709</v>
      </c>
      <c r="BX69" s="69">
        <f t="shared" si="131"/>
        <v>156.40334462815838</v>
      </c>
      <c r="BZ69" t="str">
        <f t="shared" si="146"/>
        <v>91 Elementary trades and related occupations</v>
      </c>
      <c r="CA69" s="18">
        <f t="shared" si="164"/>
        <v>4.4721231768069076</v>
      </c>
      <c r="CB69" s="18">
        <f t="shared" si="164"/>
        <v>3.7377397116047049</v>
      </c>
      <c r="CC69" s="18">
        <f t="shared" si="164"/>
        <v>3.1836678578515678</v>
      </c>
      <c r="CD69" s="18">
        <f t="shared" si="164"/>
        <v>5.833618585675227</v>
      </c>
      <c r="CE69" s="18">
        <f t="shared" si="164"/>
        <v>7.8150565650506474</v>
      </c>
      <c r="CG69" s="68">
        <f t="shared" si="133"/>
        <v>61.971279772754237</v>
      </c>
      <c r="CH69" s="69">
        <f t="shared" si="134"/>
        <v>61.65788049402672</v>
      </c>
      <c r="CI69" s="69">
        <f t="shared" si="135"/>
        <v>123.62916026678094</v>
      </c>
      <c r="CK69" t="str">
        <f t="shared" si="147"/>
        <v>91 Elementary trades and related occupations</v>
      </c>
      <c r="CL69" s="18">
        <f t="shared" si="165"/>
        <v>6.5721934122060235</v>
      </c>
      <c r="CM69" s="18">
        <f t="shared" si="165"/>
        <v>6.5221370880417515</v>
      </c>
      <c r="CN69" s="18">
        <f t="shared" si="165"/>
        <v>5.9999466884803914</v>
      </c>
      <c r="CO69" s="18">
        <f t="shared" si="165"/>
        <v>11.552059128579018</v>
      </c>
      <c r="CP69" s="18">
        <f t="shared" si="165"/>
        <v>16.482538532743909</v>
      </c>
      <c r="CR69" s="68">
        <f t="shared" si="137"/>
        <v>63.569202309069894</v>
      </c>
      <c r="CS69" s="69">
        <f t="shared" si="138"/>
        <v>49.463295279306898</v>
      </c>
      <c r="CT69" s="69">
        <f t="shared" si="139"/>
        <v>113.03249758837678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0.45146725441248547</v>
      </c>
      <c r="C70" s="18">
        <f t="shared" si="157"/>
        <v>0.40774092449405597</v>
      </c>
      <c r="D70" s="18">
        <f t="shared" si="157"/>
        <v>0.35434603996806369</v>
      </c>
      <c r="E70" s="18">
        <f t="shared" si="157"/>
        <v>0.38125557261538284</v>
      </c>
      <c r="F70" s="18">
        <f t="shared" si="157"/>
        <v>0.37334778458277457</v>
      </c>
      <c r="H70" s="68">
        <f t="shared" si="105"/>
        <v>106.54340472725275</v>
      </c>
      <c r="I70" s="69">
        <f t="shared" si="106"/>
        <v>83.143568012375241</v>
      </c>
      <c r="J70" s="69">
        <f t="shared" si="107"/>
        <v>189.68697273962798</v>
      </c>
      <c r="L70" t="str">
        <f t="shared" ref="L70" si="166">A70</f>
        <v>92 Elementary administration and service occupations</v>
      </c>
      <c r="M70" s="18">
        <f t="shared" si="158"/>
        <v>2.4430585035521886</v>
      </c>
      <c r="N70" s="18">
        <f t="shared" si="158"/>
        <v>2.6726684528703117</v>
      </c>
      <c r="O70" s="18">
        <f t="shared" si="158"/>
        <v>2.6448036025100854</v>
      </c>
      <c r="P70" s="18">
        <f t="shared" si="158"/>
        <v>3.0555067981471402</v>
      </c>
      <c r="Q70" s="18">
        <f t="shared" si="158"/>
        <v>3.5473135215689178</v>
      </c>
      <c r="S70" s="68">
        <f t="shared" si="109"/>
        <v>165.25322380724035</v>
      </c>
      <c r="T70" s="69">
        <f t="shared" si="110"/>
        <v>101.29835459708649</v>
      </c>
      <c r="U70" s="69">
        <f t="shared" si="111"/>
        <v>266.55157840432685</v>
      </c>
      <c r="W70" t="str">
        <f t="shared" ref="W70" si="167">A70</f>
        <v>92 Elementary administration and service occupations</v>
      </c>
      <c r="X70" s="18">
        <f t="shared" si="159"/>
        <v>4.4038071131765282</v>
      </c>
      <c r="Y70" s="18">
        <f t="shared" si="159"/>
        <v>4.879010138490206</v>
      </c>
      <c r="Z70" s="18">
        <f t="shared" si="159"/>
        <v>4.9848302601079162</v>
      </c>
      <c r="AA70" s="18">
        <f t="shared" si="159"/>
        <v>5.0960741006622099</v>
      </c>
      <c r="AB70" s="18">
        <f t="shared" si="159"/>
        <v>5.612900507068507</v>
      </c>
      <c r="AD70" s="68">
        <f t="shared" si="113"/>
        <v>50.176364711810621</v>
      </c>
      <c r="AE70" s="69">
        <f t="shared" si="114"/>
        <v>82.626374562443232</v>
      </c>
      <c r="AF70" s="69">
        <f t="shared" si="115"/>
        <v>132.80273927425387</v>
      </c>
      <c r="AH70" t="str">
        <f t="shared" ref="AH70" si="168">L70</f>
        <v>92 Elementary administration and service occupations</v>
      </c>
      <c r="AI70" s="18">
        <f t="shared" si="160"/>
        <v>6.1166556565193124</v>
      </c>
      <c r="AJ70" s="18">
        <f t="shared" si="160"/>
        <v>7.4058893286549603</v>
      </c>
      <c r="AK70" s="18">
        <f t="shared" si="160"/>
        <v>7.5883222691391916</v>
      </c>
      <c r="AL70" s="18">
        <f t="shared" si="160"/>
        <v>8.5195347101771546</v>
      </c>
      <c r="AM70" s="18">
        <f t="shared" si="160"/>
        <v>9.9332723727747876</v>
      </c>
      <c r="AO70" s="68">
        <f t="shared" si="117"/>
        <v>58.646187712990816</v>
      </c>
      <c r="AP70" s="69">
        <f t="shared" si="118"/>
        <v>79.738936400037915</v>
      </c>
      <c r="AQ70" s="69">
        <f t="shared" si="119"/>
        <v>138.38512411302872</v>
      </c>
      <c r="AS70" t="str">
        <f t="shared" ref="AS70" si="169">W70</f>
        <v>92 Elementary administration and service occupations</v>
      </c>
      <c r="AT70" s="18">
        <f t="shared" si="161"/>
        <v>6.3761041258215272</v>
      </c>
      <c r="AU70" s="18">
        <f t="shared" si="161"/>
        <v>7.0026451032495149</v>
      </c>
      <c r="AV70" s="18">
        <f t="shared" si="161"/>
        <v>7.5733806842541371</v>
      </c>
      <c r="AW70" s="18">
        <f t="shared" si="161"/>
        <v>7.9338685669670976</v>
      </c>
      <c r="AX70" s="18">
        <f t="shared" si="161"/>
        <v>9.1101863918989334</v>
      </c>
      <c r="AZ70" s="68">
        <f t="shared" si="121"/>
        <v>56.9188186426423</v>
      </c>
      <c r="BA70" s="69">
        <f t="shared" si="122"/>
        <v>77.446702224783124</v>
      </c>
      <c r="BB70" s="69">
        <f t="shared" si="123"/>
        <v>134.36552086742543</v>
      </c>
      <c r="BD70" t="str">
        <f t="shared" ref="BD70" si="170">AH70</f>
        <v>92 Elementary administration and service occupations</v>
      </c>
      <c r="BE70" s="18">
        <f t="shared" si="162"/>
        <v>9.9572514412292144</v>
      </c>
      <c r="BF70" s="18">
        <f t="shared" si="162"/>
        <v>9.8700376638390992</v>
      </c>
      <c r="BG70" s="18">
        <f t="shared" si="162"/>
        <v>9.4352658626344521</v>
      </c>
      <c r="BH70" s="18">
        <f t="shared" si="162"/>
        <v>8.0912220998570845</v>
      </c>
      <c r="BI70" s="18">
        <f t="shared" si="162"/>
        <v>7.3173094275861441</v>
      </c>
      <c r="BK70" s="68">
        <f t="shared" si="125"/>
        <v>-15.477396473440827</v>
      </c>
      <c r="BL70" s="69">
        <f t="shared" si="126"/>
        <v>41.389254800279765</v>
      </c>
      <c r="BM70" s="69">
        <f t="shared" si="127"/>
        <v>25.911858326838932</v>
      </c>
      <c r="BO70" t="str">
        <f t="shared" ref="BO70" si="171">AS70</f>
        <v>92 Elementary administration and service occupations</v>
      </c>
      <c r="BP70" s="18">
        <f t="shared" si="163"/>
        <v>15.025368212428225</v>
      </c>
      <c r="BQ70" s="18">
        <f t="shared" si="163"/>
        <v>15.92027164815322</v>
      </c>
      <c r="BR70" s="18">
        <f t="shared" si="163"/>
        <v>15.050249592092978</v>
      </c>
      <c r="BS70" s="18">
        <f t="shared" si="163"/>
        <v>14.514313522481551</v>
      </c>
      <c r="BT70" s="18">
        <f t="shared" si="163"/>
        <v>14.475044553373861</v>
      </c>
      <c r="BV70" s="68">
        <f t="shared" si="129"/>
        <v>-27.946595648385518</v>
      </c>
      <c r="BW70" s="69">
        <f t="shared" si="130"/>
        <v>42.239065872025414</v>
      </c>
      <c r="BX70" s="69">
        <f t="shared" si="131"/>
        <v>14.292470223639894</v>
      </c>
      <c r="BZ70" t="str">
        <f t="shared" ref="BZ70" si="172">BD70</f>
        <v>92 Elementary administration and service occupations</v>
      </c>
      <c r="CA70" s="18">
        <f t="shared" si="164"/>
        <v>18.921261351564468</v>
      </c>
      <c r="CB70" s="18">
        <f t="shared" si="164"/>
        <v>19.378819520236409</v>
      </c>
      <c r="CC70" s="18">
        <f t="shared" si="164"/>
        <v>18.92671503820582</v>
      </c>
      <c r="CD70" s="18">
        <f t="shared" si="164"/>
        <v>18.465288227875941</v>
      </c>
      <c r="CE70" s="18">
        <f t="shared" si="164"/>
        <v>17.401753808153188</v>
      </c>
      <c r="CG70" s="68">
        <f t="shared" si="133"/>
        <v>-39.333153939288998</v>
      </c>
      <c r="CH70" s="69">
        <f t="shared" si="134"/>
        <v>28.826814137416907</v>
      </c>
      <c r="CI70" s="69">
        <f t="shared" si="135"/>
        <v>-10.506339801872095</v>
      </c>
      <c r="CK70" t="str">
        <f t="shared" ref="CK70" si="173">BO70</f>
        <v>92 Elementary administration and service occupations</v>
      </c>
      <c r="CL70" s="18">
        <f t="shared" si="165"/>
        <v>24.380557056500031</v>
      </c>
      <c r="CM70" s="18">
        <f t="shared" si="165"/>
        <v>20.93220232735203</v>
      </c>
      <c r="CN70" s="18">
        <f t="shared" si="165"/>
        <v>19.273351165200051</v>
      </c>
      <c r="CO70" s="18">
        <f t="shared" si="165"/>
        <v>17.657933280808461</v>
      </c>
      <c r="CP70" s="18">
        <f t="shared" si="165"/>
        <v>22.428155303728403</v>
      </c>
      <c r="CR70" s="68">
        <f t="shared" si="137"/>
        <v>-30.711501868448998</v>
      </c>
      <c r="CS70" s="69">
        <f t="shared" si="138"/>
        <v>21.118817405642162</v>
      </c>
      <c r="CT70" s="69">
        <f t="shared" si="139"/>
        <v>-9.5926844628068384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96.031262455226013</v>
      </c>
      <c r="I72" s="67">
        <f>IF(D35&gt;0,I35/D35*100,0)</f>
        <v>71.028671078966767</v>
      </c>
      <c r="J72" s="67">
        <f t="shared" ref="J72" si="175">IF(D35&gt;0,(J35/D35)*100,0)</f>
        <v>167.05993353419279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97.767318179567766</v>
      </c>
      <c r="T72" s="67">
        <f t="shared" ref="T72" si="177">IF(O35&gt;0,T35/O35*100,0)</f>
        <v>75.703220589845515</v>
      </c>
      <c r="U72" s="67">
        <f t="shared" ref="U72" si="178">IF(O35&gt;0,(U35/O35)*100,0)</f>
        <v>173.47053876941325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33.37198587890439</v>
      </c>
      <c r="AE72" s="67">
        <f t="shared" ref="AE72" si="180">IF(Z35&gt;0,AE35/Z35*100,0)</f>
        <v>67.92457126690536</v>
      </c>
      <c r="AF72" s="67">
        <f t="shared" ref="AF72" si="181">IF(Z35&gt;0,(AF35/Z35)*100,0)</f>
        <v>101.29655714580974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21.194542337938081</v>
      </c>
      <c r="AP72" s="67">
        <f t="shared" ref="AP72" si="183">IF(AK35&gt;0,AP35/AK35*100,0)</f>
        <v>61.987242925462574</v>
      </c>
      <c r="AQ72" s="67">
        <f t="shared" ref="AQ72" si="184">IF(AK35&gt;0,(AQ35/AK35)*100,0)</f>
        <v>83.181785263400656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30.448039039128044</v>
      </c>
      <c r="BA72" s="67">
        <f t="shared" ref="BA72" si="186">IF(AV35&gt;0,BA35/AV35*100,0)</f>
        <v>63.873379227261154</v>
      </c>
      <c r="BB72" s="67">
        <f t="shared" ref="BB72" si="187">IF(AV35&gt;0,(BB35/AV35)*100,0)</f>
        <v>94.321418266389188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8.9872231818696733</v>
      </c>
      <c r="BL72" s="67">
        <f t="shared" ref="BL72" si="189">IF(BG35&gt;0,BL35/BG35*100,0)</f>
        <v>45.592803109667258</v>
      </c>
      <c r="BM72" s="67">
        <f t="shared" ref="BM72" si="190">IF(BG35&gt;0,(BM35/BG35)*100,0)</f>
        <v>54.580026291536932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-25.083358779780884</v>
      </c>
      <c r="BW72" s="67">
        <f t="shared" ref="BW72" si="192">IF(BR35&gt;0,BW35/BR35*100,0)</f>
        <v>41.362631666711039</v>
      </c>
      <c r="BX72" s="67">
        <f t="shared" ref="BX72" si="193">IF(BR35&gt;0,(BX35/BR35)*100,0)</f>
        <v>16.279272886930155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-34.016759441809675</v>
      </c>
      <c r="CH72" s="67">
        <f t="shared" ref="CH72" si="195">IF(CC35&gt;0,CH35/CC35*100,0)</f>
        <v>30.369311243586001</v>
      </c>
      <c r="CI72" s="67">
        <f t="shared" ref="CI72" si="196">IF(CC35&gt;0,(CI35/CC35)*100,0)</f>
        <v>-3.6474481982236746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-40.4578068006916</v>
      </c>
      <c r="CS72" s="67">
        <f t="shared" ref="CS72" si="198">IF(CN35&gt;0,CS35/CN35*100,0)</f>
        <v>24.269735641733551</v>
      </c>
      <c r="CT72" s="67">
        <f t="shared" ref="CT72" si="199">IF(CN35&gt;0,(CT35/CN35)*100,0)</f>
        <v>-16.188071158958049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Cornwall and the Isles of Scilly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Cornwall and the Isles of Scilly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Cornwall and the Isles of Scilly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Cornwall and the Isles of Scilly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Cornwall and the Isles of Scilly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Cornwall and the Isles of Scilly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Cornwall and the Isles of Scilly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Cornwall and the Isles of Scilly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Cornwall and the Isles of Scilly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7.8548237596727688</v>
      </c>
      <c r="C82" s="18">
        <f t="shared" si="210"/>
        <v>3.8010247018167354</v>
      </c>
      <c r="D82" s="18">
        <f t="shared" si="210"/>
        <v>4.4881116154762202</v>
      </c>
      <c r="E82" s="18">
        <f t="shared" si="210"/>
        <v>4.5431877483868677</v>
      </c>
      <c r="F82" s="18">
        <f t="shared" ref="F82:F107" si="211">IF(AND(F$6-C$6 &lt;&gt; 0,C8&lt;&gt;0,F8&lt;&gt;0),(EXP(LN(F8/C8)/(F$6-C$6))-1)*100,0)</f>
        <v>4.4794407444191275</v>
      </c>
      <c r="H82" s="18">
        <f t="shared" ref="H82:H107" si="212">IF($F$6-$D$6 &lt;&gt; 0,(EXP(LN(1+(H45/100))/($F$6-$D$6))-1)*100,0)</f>
        <v>4.5248258125202723</v>
      </c>
      <c r="I82" s="18">
        <f t="shared" ref="I82:I107" si="213">IF(D8&gt;0,((1+(I8/D8))^(1/($F$6-$D$6))-1)*100,0)</f>
        <v>3.7234439429398636</v>
      </c>
      <c r="J82" s="18">
        <f t="shared" ref="J82:J107" si="214">IF($F$6-$D$6 &lt;&gt; 0,(EXP(LN(1+(J45/100))/($F$6-$D$6))-1)*100,0)</f>
        <v>6.7732543160387682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8.2228561597150751</v>
      </c>
      <c r="N82" s="18">
        <f t="shared" si="215"/>
        <v>1.0326707124610701</v>
      </c>
      <c r="O82" s="18">
        <f t="shared" si="215"/>
        <v>3.1125131713122256</v>
      </c>
      <c r="P82" s="18">
        <f t="shared" si="215"/>
        <v>4.1749485239705342</v>
      </c>
      <c r="Q82" s="18">
        <f t="shared" ref="Q82:Q107" si="216">IF(AND(Q$6-N$6 &lt;&gt; 0,N8&lt;&gt;0,Q8&lt;&gt;0),(EXP(LN(Q8/N8)/(Q$6-N$6))-1)*100,0)</f>
        <v>3.6431794793433836</v>
      </c>
      <c r="S82" s="18">
        <f t="shared" ref="S82:S107" si="217">IF($F$6-$D$6 &lt;&gt; 0,(EXP(LN(1+(S45/100))/($F$6-$D$6))-1)*100,0)</f>
        <v>3.819592613990852</v>
      </c>
      <c r="T82" s="18">
        <f t="shared" ref="T82:T107" si="218">IF(O8&gt;0,((1+(T8/O8))^(1/($F$6-$D$6))-1)*100,0)</f>
        <v>3.616805141369972</v>
      </c>
      <c r="U82" s="18">
        <f t="shared" ref="U82:U107" si="219">IF($F$6-$D$6 &lt;&gt; 0,(EXP(LN(1+(U45/100))/($F$6-$D$6))-1)*100,0)</f>
        <v>6.1807150969550362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3.423440877701478</v>
      </c>
      <c r="Y82" s="18">
        <f t="shared" si="220"/>
        <v>3.1047694196755238</v>
      </c>
      <c r="Z82" s="18">
        <f t="shared" si="220"/>
        <v>-0.48040247619758336</v>
      </c>
      <c r="AA82" s="18">
        <f t="shared" si="220"/>
        <v>1.1170552221061891</v>
      </c>
      <c r="AB82" s="18">
        <f t="shared" ref="AB82:AB107" si="221">IF(AND(AB$6-Y$6 &lt;&gt; 0,Y8&lt;&gt;0,AB8&lt;&gt;0),(EXP(LN(AB8/Y8)/(AB$6-Y$6))-1)*100,0)</f>
        <v>0.7376050144639601</v>
      </c>
      <c r="AD82" s="18">
        <f t="shared" ref="AD82:AD107" si="222">IF($F$6-$D$6 &lt;&gt; 0,(EXP(LN(1+(AD45/100))/($F$6-$D$6))-1)*100,0)</f>
        <v>0.58174036060583134</v>
      </c>
      <c r="AE82" s="18">
        <f t="shared" ref="AE82:AE107" si="223">IF(Z8&gt;0,((1+(AE8/Z8))^(1/($F$6-$D$6))-1)*100,0)</f>
        <v>3.2140080140470983</v>
      </c>
      <c r="AF82" s="18">
        <f t="shared" ref="AF82:AF107" si="224">IF($F$6-$D$6 &lt;&gt; 0,(EXP(LN(1+(AF45/100))/($F$6-$D$6))-1)*100,0)</f>
        <v>3.593282303579004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2.1424823135986815</v>
      </c>
      <c r="AJ82" s="18">
        <f t="shared" si="225"/>
        <v>9.9038611433594603</v>
      </c>
      <c r="AK82" s="18">
        <f t="shared" si="225"/>
        <v>-1.4888148116878108</v>
      </c>
      <c r="AL82" s="18">
        <f t="shared" si="225"/>
        <v>0.60502815115248687</v>
      </c>
      <c r="AM82" s="18">
        <f t="shared" ref="AM82:AM107" si="226">IF(AND(AM$6-AJ$6 &lt;&gt; 0,AJ8&lt;&gt;0,AM8&lt;&gt;0),(EXP(LN(AM8/AJ8)/(AM$6-AJ$6))-1)*100,0)</f>
        <v>0.4997187206480902</v>
      </c>
      <c r="AO82" s="18">
        <f t="shared" ref="AO82:AO107" si="227">IF($F$6-$D$6 &lt;&gt; 0,(EXP(LN(1+(AO45/100))/($F$6-$D$6))-1)*100,0)</f>
        <v>-9.7818291522711043E-2</v>
      </c>
      <c r="AP82" s="18">
        <f t="shared" ref="AP82:AP107" si="228">IF(AK8&gt;0,((1+(AP8/AK8))^(1/($F$6-$D$6))-1)*100,0)</f>
        <v>2.8140306674129922</v>
      </c>
      <c r="AQ82" s="18">
        <f t="shared" ref="AQ82:AQ107" si="229">IF($F$6-$D$6 &lt;&gt; 0,(EXP(LN(1+(AQ45/100))/($F$6-$D$6))-1)*100,0)</f>
        <v>2.7478591774166228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1.720351638990758</v>
      </c>
      <c r="AU82" s="18">
        <f t="shared" si="230"/>
        <v>9.4670041397965541</v>
      </c>
      <c r="AV82" s="18">
        <f t="shared" si="230"/>
        <v>-1.6539828693386771</v>
      </c>
      <c r="AW82" s="18">
        <f t="shared" si="230"/>
        <v>0.78465820810509346</v>
      </c>
      <c r="AX82" s="18">
        <f t="shared" ref="AX82:AX107" si="231">IF(AND(AX$6-AU$6 &lt;&gt; 0,AU8&lt;&gt;0,AX8&lt;&gt;0),(EXP(LN(AX8/AU8)/(AX$6-AU$6))-1)*100,0)</f>
        <v>0.53405771207464259</v>
      </c>
      <c r="AZ82" s="18">
        <f t="shared" ref="AZ82:AZ107" si="232">IF($F$6-$D$6 &lt;&gt; 0,(EXP(LN(1+(AZ45/100))/($F$6-$D$6))-1)*100,0)</f>
        <v>-3.4868031918977582E-2</v>
      </c>
      <c r="BA82" s="18">
        <f t="shared" ref="BA82:BA107" si="233">IF(AV8&gt;0,((1+(BA8/AV8))^(1/($F$6-$D$6))-1)*100,0)</f>
        <v>2.8716566428794277</v>
      </c>
      <c r="BB82" s="18">
        <f t="shared" ref="BB82:BB107" si="234">IF($F$6-$D$6 &lt;&gt; 0,(EXP(LN(1+(BB45/100))/($F$6-$D$6))-1)*100,0)</f>
        <v>2.8482186743011395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4.7448788280216148</v>
      </c>
      <c r="BF82" s="18">
        <f t="shared" si="235"/>
        <v>2.0861811462672408</v>
      </c>
      <c r="BG82" s="18">
        <f t="shared" si="235"/>
        <v>-3.11813371471652</v>
      </c>
      <c r="BH82" s="18">
        <f t="shared" si="235"/>
        <v>0.52504542405633625</v>
      </c>
      <c r="BI82" s="18">
        <f t="shared" ref="BI82:BI107" si="236">IF(AND(BI$6-BF$6 &lt;&gt; 0,BF8&lt;&gt;0,BI8&lt;&gt;0),(EXP(LN(BI8/BF8)/(BI$6-BF$6))-1)*100,0)</f>
        <v>-0.53217108090708454</v>
      </c>
      <c r="BK82" s="18">
        <f t="shared" ref="BK82:BK107" si="237">IF($F$6-$D$6 &lt;&gt; 0,(EXP(LN(1+(BK45/100))/($F$6-$D$6))-1)*100,0)</f>
        <v>-0.70432080994868862</v>
      </c>
      <c r="BL82" s="18">
        <f t="shared" ref="BL82:BL107" si="238">IF(BG8&gt;0,((1+(BL8/BG8))^(1/($F$6-$D$6))-1)*100,0)</f>
        <v>2.1102810511706371</v>
      </c>
      <c r="BM82" s="18">
        <f t="shared" ref="BM82:BM107" si="239">IF($F$6-$D$6 &lt;&gt; 0,(EXP(LN(1+(BM45/100))/($F$6-$D$6))-1)*100,0)</f>
        <v>1.591613546437376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1.4922954797038646</v>
      </c>
      <c r="BQ82" s="18">
        <f t="shared" si="240"/>
        <v>5.7350269109453178</v>
      </c>
      <c r="BR82" s="18">
        <f t="shared" si="240"/>
        <v>-5.9345318912499394</v>
      </c>
      <c r="BS82" s="18">
        <f t="shared" si="240"/>
        <v>-2.6898935246452815</v>
      </c>
      <c r="BT82" s="18">
        <f t="shared" ref="BT82:BT107" si="241">IF(AND(BT$6-BQ$6 &lt;&gt; 0,BQ8&lt;&gt;0,BT8&lt;&gt;0),(EXP(LN(BT8/BQ8)/(BT$6-BQ$6))-1)*100,0)</f>
        <v>-3.2147131741963486</v>
      </c>
      <c r="BV82" s="18">
        <f t="shared" ref="BV82:BV107" si="242">IF($F$6-$D$6 &lt;&gt; 0,(EXP(LN(1+(BV45/100))/($F$6-$D$6))-1)*100,0)</f>
        <v>-3.7836881600424643</v>
      </c>
      <c r="BW82" s="18">
        <f t="shared" ref="BW82:BW107" si="243">IF(BR8&gt;0,((1+(BW8/BR8))^(1/($F$6-$D$6))-1)*100,0)</f>
        <v>1.9394056176865959</v>
      </c>
      <c r="BX82" s="18">
        <f t="shared" ref="BX82:BX107" si="244">IF($F$6-$D$6 &lt;&gt; 0,(EXP(LN(1+(BX45/100))/($F$6-$D$6))-1)*100,0)</f>
        <v>-0.73958786676965316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8.7184644674097367</v>
      </c>
      <c r="CB82" s="18">
        <f t="shared" si="245"/>
        <v>-1.0204227451854342</v>
      </c>
      <c r="CC82" s="18">
        <f t="shared" si="245"/>
        <v>-3.9904337436458714</v>
      </c>
      <c r="CD82" s="18">
        <f t="shared" si="245"/>
        <v>-1.1268286685292117</v>
      </c>
      <c r="CE82" s="18">
        <f t="shared" ref="CE82:CE107" si="246">IF(AND(CE$6-CB$6 &lt;&gt; 0,CB8&lt;&gt;0,CE8&lt;&gt;0),(EXP(LN(CE8/CB8)/(CE$6-CB$6))-1)*100,0)</f>
        <v>-2.0241762728426926</v>
      </c>
      <c r="CG82" s="18">
        <f t="shared" ref="CG82:CG107" si="247">IF($F$6-$D$6 &lt;&gt; 0,(EXP(LN(1+(CG45/100))/($F$6-$D$6))-1)*100,0)</f>
        <v>-2.0907301043120441</v>
      </c>
      <c r="CH82" s="18">
        <f t="shared" ref="CH82:CH107" si="248">IF(CC8&gt;0,((1+(CH8/CC8))^(1/($F$6-$D$6))-1)*100,0)</f>
        <v>1.8281381487943005</v>
      </c>
      <c r="CI82" s="18">
        <f t="shared" ref="CI82:CI107" si="249">IF($F$6-$D$6 &lt;&gt; 0,(EXP(LN(1+(CI45/100))/($F$6-$D$6))-1)*100,0)</f>
        <v>0.26586151403136249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6.5520584713708585</v>
      </c>
      <c r="CM82" s="18">
        <f t="shared" si="250"/>
        <v>26.953548587987196</v>
      </c>
      <c r="CN82" s="18">
        <f t="shared" si="250"/>
        <v>-3.6296892168973804</v>
      </c>
      <c r="CO82" s="18">
        <f t="shared" si="250"/>
        <v>-1.6395682910775311</v>
      </c>
      <c r="CP82" s="18">
        <f t="shared" ref="CP82:CP107" si="251">IF(AND(CP$6-CM$6 &lt;&gt; 0,CM8&lt;&gt;0,CP8&lt;&gt;0),(EXP(LN(CP8/CM8)/(CP$6-CM$6))-1)*100,0)</f>
        <v>-0.69460624100756707</v>
      </c>
      <c r="CR82" s="18">
        <f t="shared" ref="CR82:CR107" si="252">IF($F$6-$D$6 &lt;&gt; 0,(EXP(LN(1+(CR45/100))/($F$6-$D$6))-1)*100,0)</f>
        <v>-2.3074669118681723</v>
      </c>
      <c r="CS82" s="18">
        <f t="shared" ref="CS82:CS107" si="253">IF(CN8&gt;0,((1+(CS8/CN8))^(1/($F$6-$D$6))-1)*100,0)</f>
        <v>1.7174985831925227</v>
      </c>
      <c r="CT82" s="18">
        <f t="shared" ref="CT82:CT107" si="254">IF($F$6-$D$6 &lt;&gt; 0,(EXP(LN(1+(CT45/100))/($F$6-$D$6))-1)*100,0)</f>
        <v>-2.9457789783382538E-2</v>
      </c>
    </row>
    <row r="83" spans="1:98" x14ac:dyDescent="0.2">
      <c r="A83" t="str">
        <f t="shared" si="209"/>
        <v>12 Other managers and proprietors</v>
      </c>
      <c r="B83" s="18">
        <f t="shared" si="210"/>
        <v>7.8443750034566051</v>
      </c>
      <c r="C83" s="18">
        <f t="shared" si="210"/>
        <v>-12.103906238375972</v>
      </c>
      <c r="D83" s="18">
        <f t="shared" si="210"/>
        <v>8.3806359870540081</v>
      </c>
      <c r="E83" s="18">
        <f t="shared" si="210"/>
        <v>5.5761486363003376</v>
      </c>
      <c r="F83" s="18">
        <f t="shared" si="211"/>
        <v>5.2323181703763266</v>
      </c>
      <c r="H83" s="18">
        <f t="shared" si="212"/>
        <v>6.5028202973079763</v>
      </c>
      <c r="I83" s="18">
        <f t="shared" si="213"/>
        <v>4.8821698285623549</v>
      </c>
      <c r="J83" s="18">
        <f t="shared" si="214"/>
        <v>8.9491373044731084</v>
      </c>
      <c r="L83" t="str">
        <f t="shared" ref="L83:L106" si="255">A83</f>
        <v>12 Other managers and proprietors</v>
      </c>
      <c r="M83" s="18">
        <f t="shared" si="215"/>
        <v>8.2972465720248181</v>
      </c>
      <c r="N83" s="18">
        <f t="shared" si="215"/>
        <v>-1.0653867527087524</v>
      </c>
      <c r="O83" s="18">
        <f t="shared" si="215"/>
        <v>7.4235784791682358</v>
      </c>
      <c r="P83" s="18">
        <f t="shared" si="215"/>
        <v>5.723536731797596</v>
      </c>
      <c r="Q83" s="18">
        <f t="shared" si="216"/>
        <v>5.8120669317189622</v>
      </c>
      <c r="S83" s="18">
        <f t="shared" si="217"/>
        <v>6.2872067402467424</v>
      </c>
      <c r="T83" s="18">
        <f t="shared" si="218"/>
        <v>4.7332922935642285</v>
      </c>
      <c r="U83" s="18">
        <f t="shared" si="219"/>
        <v>8.7040909552674748</v>
      </c>
      <c r="W83" t="str">
        <f t="shared" ref="W83:W106" si="256">A83</f>
        <v>12 Other managers and proprietors</v>
      </c>
      <c r="X83" s="18">
        <f t="shared" si="220"/>
        <v>3.2441864325290393</v>
      </c>
      <c r="Y83" s="18">
        <f t="shared" si="220"/>
        <v>0.20566878547272349</v>
      </c>
      <c r="Z83" s="18">
        <f t="shared" si="220"/>
        <v>4.1328403515082712</v>
      </c>
      <c r="AA83" s="18">
        <f t="shared" si="220"/>
        <v>2.5838401886235651</v>
      </c>
      <c r="AB83" s="18">
        <f t="shared" si="221"/>
        <v>2.9144303251027237</v>
      </c>
      <c r="AD83" s="18">
        <f t="shared" si="222"/>
        <v>3.097596308941597</v>
      </c>
      <c r="AE83" s="18">
        <f t="shared" si="223"/>
        <v>4.3090713141347381</v>
      </c>
      <c r="AF83" s="18">
        <f t="shared" si="224"/>
        <v>6.1939289730167602</v>
      </c>
      <c r="AH83" t="str">
        <f t="shared" ref="AH83:AH106" si="257">L83</f>
        <v>12 Other managers and proprietors</v>
      </c>
      <c r="AI83" s="18">
        <f t="shared" si="225"/>
        <v>2.0826291324115065</v>
      </c>
      <c r="AJ83" s="18">
        <f t="shared" si="225"/>
        <v>8.903032588884896</v>
      </c>
      <c r="AK83" s="18">
        <f t="shared" si="225"/>
        <v>2.0116658624674599</v>
      </c>
      <c r="AL83" s="18">
        <f t="shared" si="225"/>
        <v>2.4999337069790739</v>
      </c>
      <c r="AM83" s="18">
        <f t="shared" si="226"/>
        <v>2.7354466916210241</v>
      </c>
      <c r="AO83" s="18">
        <f t="shared" si="227"/>
        <v>2.3369186383976226</v>
      </c>
      <c r="AP83" s="18">
        <f t="shared" si="228"/>
        <v>3.882374999772642</v>
      </c>
      <c r="AQ83" s="18">
        <f t="shared" si="229"/>
        <v>5.3481086798342181</v>
      </c>
      <c r="AS83" t="str">
        <f t="shared" ref="AS83:AS106" si="258">W83</f>
        <v>12 Other managers and proprietors</v>
      </c>
      <c r="AT83" s="18">
        <f t="shared" si="230"/>
        <v>1.79845910168277</v>
      </c>
      <c r="AU83" s="18">
        <f t="shared" si="230"/>
        <v>3.0666200577569747</v>
      </c>
      <c r="AV83" s="18">
        <f t="shared" si="230"/>
        <v>2.8571035351766527</v>
      </c>
      <c r="AW83" s="18">
        <f t="shared" si="230"/>
        <v>0.94530758179318664</v>
      </c>
      <c r="AX83" s="18">
        <f t="shared" si="231"/>
        <v>1.6709607944980887</v>
      </c>
      <c r="AZ83" s="18">
        <f t="shared" si="232"/>
        <v>1.5785916606497308</v>
      </c>
      <c r="BA83" s="18">
        <f t="shared" si="233"/>
        <v>3.7529504176524231</v>
      </c>
      <c r="BB83" s="18">
        <f t="shared" si="234"/>
        <v>4.738692769688968</v>
      </c>
      <c r="BD83" t="str">
        <f t="shared" ref="BD83:BD106" si="259">AH83</f>
        <v>12 Other managers and proprietors</v>
      </c>
      <c r="BE83" s="18">
        <f t="shared" si="235"/>
        <v>-9.5235913360058877E-2</v>
      </c>
      <c r="BF83" s="18">
        <f t="shared" si="235"/>
        <v>1.8206969322406286</v>
      </c>
      <c r="BG83" s="18">
        <f t="shared" si="235"/>
        <v>-1.6058377298381887</v>
      </c>
      <c r="BH83" s="18">
        <f t="shared" si="235"/>
        <v>0.39736638118916812</v>
      </c>
      <c r="BI83" s="18">
        <f t="shared" si="236"/>
        <v>-0.14515983621362638</v>
      </c>
      <c r="BK83" s="18">
        <f t="shared" si="237"/>
        <v>-0.27485926458281629</v>
      </c>
      <c r="BL83" s="18">
        <f t="shared" si="238"/>
        <v>2.3156808304192422</v>
      </c>
      <c r="BM83" s="18">
        <f t="shared" si="239"/>
        <v>2.1173147863304154</v>
      </c>
      <c r="BO83" t="str">
        <f t="shared" ref="BO83:BO106" si="260">AS83</f>
        <v>12 Other managers and proprietors</v>
      </c>
      <c r="BP83" s="18">
        <f t="shared" si="240"/>
        <v>0.91122970215280485</v>
      </c>
      <c r="BQ83" s="18">
        <f t="shared" si="240"/>
        <v>-0.16294454052502294</v>
      </c>
      <c r="BR83" s="18">
        <f t="shared" si="240"/>
        <v>-1.3563249328926497</v>
      </c>
      <c r="BS83" s="18">
        <f t="shared" si="240"/>
        <v>-2.0439395396009585</v>
      </c>
      <c r="BT83" s="18">
        <f t="shared" si="241"/>
        <v>-1.712804525240752</v>
      </c>
      <c r="BV83" s="18">
        <f t="shared" si="242"/>
        <v>-1.815268899520206</v>
      </c>
      <c r="BW83" s="18">
        <f t="shared" si="243"/>
        <v>2.6569809974819503</v>
      </c>
      <c r="BX83" s="18">
        <f t="shared" si="244"/>
        <v>1.4534496795250984</v>
      </c>
      <c r="BZ83" t="str">
        <f t="shared" ref="BZ83:BZ106" si="261">BD83</f>
        <v>12 Other managers and proprietors</v>
      </c>
      <c r="CA83" s="18">
        <f t="shared" si="245"/>
        <v>7.7771547223333348</v>
      </c>
      <c r="CB83" s="18">
        <f t="shared" si="245"/>
        <v>-6.0704144426717459</v>
      </c>
      <c r="CC83" s="18">
        <f t="shared" si="245"/>
        <v>-0.70380026311277488</v>
      </c>
      <c r="CD83" s="18">
        <f t="shared" si="245"/>
        <v>-1.9351267870763245</v>
      </c>
      <c r="CE83" s="18">
        <f t="shared" si="246"/>
        <v>-1.8167246306050377</v>
      </c>
      <c r="CG83" s="18">
        <f t="shared" si="247"/>
        <v>-1.5263905992459526</v>
      </c>
      <c r="CH83" s="18">
        <f t="shared" si="248"/>
        <v>2.2498745861470271</v>
      </c>
      <c r="CI83" s="18">
        <f t="shared" si="249"/>
        <v>1.1672309051422136</v>
      </c>
      <c r="CK83" t="str">
        <f t="shared" ref="CK83:CK106" si="262">BO83</f>
        <v>12 Other managers and proprietors</v>
      </c>
      <c r="CL83" s="18">
        <f t="shared" si="250"/>
        <v>-1.6819157299032605</v>
      </c>
      <c r="CM83" s="18">
        <f t="shared" si="250"/>
        <v>27.852465340551589</v>
      </c>
      <c r="CN83" s="18">
        <f t="shared" si="250"/>
        <v>-3.8411112650443835</v>
      </c>
      <c r="CO83" s="18">
        <f t="shared" si="250"/>
        <v>0.14512209027508494</v>
      </c>
      <c r="CP83" s="18">
        <f t="shared" si="251"/>
        <v>0.40310484829564341</v>
      </c>
      <c r="CR83" s="18">
        <f t="shared" si="252"/>
        <v>-1.2016529162092837</v>
      </c>
      <c r="CS83" s="18">
        <f t="shared" si="253"/>
        <v>1.8480898877876406</v>
      </c>
      <c r="CT83" s="18">
        <f t="shared" si="254"/>
        <v>0.93765346350591638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6.2637985404521146</v>
      </c>
      <c r="C84" s="18">
        <f t="shared" si="210"/>
        <v>-2.8984146251762821</v>
      </c>
      <c r="D84" s="18">
        <f t="shared" si="210"/>
        <v>8.1990160081790275</v>
      </c>
      <c r="E84" s="18">
        <f t="shared" si="210"/>
        <v>4.1515195811207217</v>
      </c>
      <c r="F84" s="18">
        <f t="shared" si="211"/>
        <v>4.93912447799294</v>
      </c>
      <c r="H84" s="18">
        <f t="shared" si="212"/>
        <v>5.4835759573969911</v>
      </c>
      <c r="I84" s="18">
        <f t="shared" si="213"/>
        <v>3.2657814601980917</v>
      </c>
      <c r="J84" s="18">
        <f t="shared" si="214"/>
        <v>7.2232194048976739</v>
      </c>
      <c r="L84" t="str">
        <f t="shared" si="255"/>
        <v>21 Science, research, engineering and technology professionals</v>
      </c>
      <c r="M84" s="18">
        <f t="shared" si="215"/>
        <v>7.0591184383694161</v>
      </c>
      <c r="N84" s="18">
        <f t="shared" si="215"/>
        <v>0.42922787465888845</v>
      </c>
      <c r="O84" s="18">
        <f t="shared" si="215"/>
        <v>9.7231636757042494</v>
      </c>
      <c r="P84" s="18">
        <f t="shared" si="215"/>
        <v>4.3675238715318088</v>
      </c>
      <c r="Q84" s="18">
        <f t="shared" si="216"/>
        <v>5.7579065708674548</v>
      </c>
      <c r="S84" s="18">
        <f t="shared" si="217"/>
        <v>6.1230427864488846</v>
      </c>
      <c r="T84" s="18">
        <f t="shared" si="218"/>
        <v>3.6367061094577879</v>
      </c>
      <c r="U84" s="18">
        <f t="shared" si="219"/>
        <v>7.9437517495730026</v>
      </c>
      <c r="W84" t="str">
        <f t="shared" si="256"/>
        <v>21 Science, research, engineering and technology professionals</v>
      </c>
      <c r="X84" s="18">
        <f t="shared" si="220"/>
        <v>0.66244717205821146</v>
      </c>
      <c r="Y84" s="18">
        <f t="shared" si="220"/>
        <v>1.6336362966756113</v>
      </c>
      <c r="Z84" s="18">
        <f t="shared" si="220"/>
        <v>4.430516587105604</v>
      </c>
      <c r="AA84" s="18">
        <f t="shared" si="220"/>
        <v>0.71766312826126999</v>
      </c>
      <c r="AB84" s="18">
        <f t="shared" si="221"/>
        <v>1.9211787189446161</v>
      </c>
      <c r="AD84" s="18">
        <f t="shared" si="222"/>
        <v>1.9403771133702508</v>
      </c>
      <c r="AE84" s="18">
        <f t="shared" si="223"/>
        <v>2.8017571199390856</v>
      </c>
      <c r="AF84" s="18">
        <f t="shared" si="224"/>
        <v>4.1778791917668201</v>
      </c>
      <c r="AH84" t="str">
        <f t="shared" si="257"/>
        <v>21 Science, research, engineering and technology professionals</v>
      </c>
      <c r="AI84" s="18">
        <f t="shared" si="225"/>
        <v>-1.237881505344951</v>
      </c>
      <c r="AJ84" s="18">
        <f t="shared" si="225"/>
        <v>13.701834087314445</v>
      </c>
      <c r="AK84" s="18">
        <f t="shared" si="225"/>
        <v>4.1766934174030546</v>
      </c>
      <c r="AL84" s="18">
        <f t="shared" si="225"/>
        <v>1.2242551208881514</v>
      </c>
      <c r="AM84" s="18">
        <f t="shared" si="226"/>
        <v>2.882530619237289</v>
      </c>
      <c r="AO84" s="18">
        <f t="shared" si="227"/>
        <v>2.1989850180430981</v>
      </c>
      <c r="AP84" s="18">
        <f t="shared" si="228"/>
        <v>2.7735225917307593</v>
      </c>
      <c r="AQ84" s="18">
        <f t="shared" si="229"/>
        <v>4.34680441747195</v>
      </c>
      <c r="AS84" t="str">
        <f t="shared" si="258"/>
        <v>21 Science, research, engineering and technology professionals</v>
      </c>
      <c r="AT84" s="18">
        <f t="shared" si="230"/>
        <v>-0.46440843229569317</v>
      </c>
      <c r="AU84" s="18">
        <f t="shared" si="230"/>
        <v>-0.51562076284930036</v>
      </c>
      <c r="AV84" s="18">
        <f t="shared" si="230"/>
        <v>2.0163659556883928</v>
      </c>
      <c r="AW84" s="18">
        <f t="shared" si="230"/>
        <v>-0.20661536809836178</v>
      </c>
      <c r="AX84" s="18">
        <f t="shared" si="231"/>
        <v>0.46333802458180529</v>
      </c>
      <c r="AZ84" s="18">
        <f t="shared" si="232"/>
        <v>0.52894341652811594</v>
      </c>
      <c r="BA84" s="18">
        <f t="shared" si="233"/>
        <v>2.3402185959701338</v>
      </c>
      <c r="BB84" s="18">
        <f t="shared" si="234"/>
        <v>2.7269305743116812</v>
      </c>
      <c r="BD84" t="str">
        <f t="shared" si="259"/>
        <v>21 Science, research, engineering and technology professionals</v>
      </c>
      <c r="BE84" s="18">
        <f t="shared" si="235"/>
        <v>3.0486104530770275</v>
      </c>
      <c r="BF84" s="18">
        <f t="shared" si="235"/>
        <v>6.3206109817095957</v>
      </c>
      <c r="BG84" s="18">
        <f t="shared" si="235"/>
        <v>2.7296149702612293</v>
      </c>
      <c r="BH84" s="18">
        <f t="shared" si="235"/>
        <v>0.47121724424867839</v>
      </c>
      <c r="BI84" s="18">
        <f t="shared" si="236"/>
        <v>1.5300325227984857</v>
      </c>
      <c r="BK84" s="18">
        <f t="shared" si="237"/>
        <v>1.2184453971274101</v>
      </c>
      <c r="BL84" s="18">
        <f t="shared" si="238"/>
        <v>1.8794667463165382</v>
      </c>
      <c r="BM84" s="18">
        <f t="shared" si="239"/>
        <v>2.8371180297992016</v>
      </c>
      <c r="BO84" t="str">
        <f t="shared" si="260"/>
        <v>21 Science, research, engineering and technology professionals</v>
      </c>
      <c r="BP84" s="18">
        <f t="shared" si="240"/>
        <v>0.45153178372432379</v>
      </c>
      <c r="BQ84" s="18">
        <f t="shared" si="240"/>
        <v>11.82163590418388</v>
      </c>
      <c r="BR84" s="18">
        <f t="shared" si="240"/>
        <v>0.36844720446562729</v>
      </c>
      <c r="BS84" s="18">
        <f t="shared" si="240"/>
        <v>-1.624262875398863</v>
      </c>
      <c r="BT84" s="18">
        <f t="shared" si="241"/>
        <v>-0.21000716565827693</v>
      </c>
      <c r="BV84" s="18">
        <f t="shared" si="242"/>
        <v>-0.96446133401810741</v>
      </c>
      <c r="BW84" s="18">
        <f t="shared" si="243"/>
        <v>1.9523678096393215</v>
      </c>
      <c r="BX84" s="18">
        <f t="shared" si="244"/>
        <v>1.2294860115130479</v>
      </c>
      <c r="BZ84" t="str">
        <f t="shared" si="261"/>
        <v>21 Science, research, engineering and technology professionals</v>
      </c>
      <c r="CA84" s="18">
        <f t="shared" si="245"/>
        <v>7.5665200395340415</v>
      </c>
      <c r="CB84" s="18">
        <f t="shared" si="245"/>
        <v>1.1407832076471447</v>
      </c>
      <c r="CC84" s="18">
        <f t="shared" si="245"/>
        <v>1.045126965176113</v>
      </c>
      <c r="CD84" s="18">
        <f t="shared" si="245"/>
        <v>-3.3638859708149393</v>
      </c>
      <c r="CE84" s="18">
        <f t="shared" si="246"/>
        <v>-1.7277024159012444</v>
      </c>
      <c r="CG84" s="18">
        <f t="shared" si="247"/>
        <v>-1.9160163246582096</v>
      </c>
      <c r="CH84" s="18">
        <f t="shared" si="248"/>
        <v>1.5821732058096227</v>
      </c>
      <c r="CI84" s="18">
        <f t="shared" si="249"/>
        <v>9.0236575601543301E-2</v>
      </c>
      <c r="CK84" t="str">
        <f t="shared" si="262"/>
        <v>21 Science, research, engineering and technology professionals</v>
      </c>
      <c r="CL84" s="18">
        <f t="shared" si="250"/>
        <v>8.1795646362688998</v>
      </c>
      <c r="CM84" s="18">
        <f t="shared" si="250"/>
        <v>53.160674108114094</v>
      </c>
      <c r="CN84" s="18">
        <f t="shared" si="250"/>
        <v>1.6301487453156183</v>
      </c>
      <c r="CO84" s="18">
        <f t="shared" si="250"/>
        <v>-0.75590782125881661</v>
      </c>
      <c r="CP84" s="18">
        <f t="shared" si="251"/>
        <v>2.7322191042574939</v>
      </c>
      <c r="CR84" s="18">
        <f t="shared" si="252"/>
        <v>3.3154130675772109E-2</v>
      </c>
      <c r="CS84" s="18">
        <f t="shared" si="253"/>
        <v>1.8163249231216927</v>
      </c>
      <c r="CT84" s="18">
        <f t="shared" si="254"/>
        <v>1.8421078367826471</v>
      </c>
    </row>
    <row r="85" spans="1:98" x14ac:dyDescent="0.2">
      <c r="A85" t="str">
        <f t="shared" si="209"/>
        <v>22 Health professionals</v>
      </c>
      <c r="B85" s="18">
        <f t="shared" si="210"/>
        <v>7.0014107906830825</v>
      </c>
      <c r="C85" s="18">
        <f t="shared" si="210"/>
        <v>0.79161307561101957</v>
      </c>
      <c r="D85" s="18">
        <f t="shared" si="210"/>
        <v>5.869568314836382</v>
      </c>
      <c r="E85" s="18">
        <f t="shared" si="210"/>
        <v>4.1371809511745905</v>
      </c>
      <c r="F85" s="18">
        <f t="shared" si="211"/>
        <v>4.4620735538749567</v>
      </c>
      <c r="H85" s="18">
        <f t="shared" si="212"/>
        <v>4.7114705256691369</v>
      </c>
      <c r="I85" s="18">
        <f t="shared" si="213"/>
        <v>3.7060955209556434</v>
      </c>
      <c r="J85" s="18">
        <f t="shared" si="214"/>
        <v>6.90092831998117</v>
      </c>
      <c r="L85" t="str">
        <f t="shared" si="255"/>
        <v>22 Health professionals</v>
      </c>
      <c r="M85" s="18">
        <f t="shared" si="215"/>
        <v>7.8740595284148895</v>
      </c>
      <c r="N85" s="18">
        <f t="shared" si="215"/>
        <v>-1.1622262655118676</v>
      </c>
      <c r="O85" s="18">
        <f t="shared" si="215"/>
        <v>3.4903305114930561</v>
      </c>
      <c r="P85" s="18">
        <f t="shared" si="215"/>
        <v>3.6228802272321614</v>
      </c>
      <c r="Q85" s="18">
        <f t="shared" si="216"/>
        <v>3.2758198235695257</v>
      </c>
      <c r="S85" s="18">
        <f t="shared" si="217"/>
        <v>3.5786781361843767</v>
      </c>
      <c r="T85" s="18">
        <f t="shared" si="218"/>
        <v>3.537153951308758</v>
      </c>
      <c r="U85" s="18">
        <f t="shared" si="219"/>
        <v>5.9478910293181197</v>
      </c>
      <c r="W85" t="str">
        <f t="shared" si="256"/>
        <v>22 Health professionals</v>
      </c>
      <c r="X85" s="18">
        <f t="shared" si="220"/>
        <v>2.2107719202430154</v>
      </c>
      <c r="Y85" s="18">
        <f t="shared" si="220"/>
        <v>1.9261736102520466</v>
      </c>
      <c r="Z85" s="18">
        <f t="shared" si="220"/>
        <v>0.46706710584900613</v>
      </c>
      <c r="AA85" s="18">
        <f t="shared" si="220"/>
        <v>0.51596054189719798</v>
      </c>
      <c r="AB85" s="18">
        <f t="shared" si="221"/>
        <v>0.58822935375770768</v>
      </c>
      <c r="AD85" s="18">
        <f t="shared" si="222"/>
        <v>0.49966008661455064</v>
      </c>
      <c r="AE85" s="18">
        <f t="shared" si="223"/>
        <v>3.2139718007311746</v>
      </c>
      <c r="AF85" s="18">
        <f t="shared" si="224"/>
        <v>3.5390506637950292</v>
      </c>
      <c r="AH85" t="str">
        <f t="shared" si="257"/>
        <v>22 Health professionals</v>
      </c>
      <c r="AI85" s="18">
        <f t="shared" si="225"/>
        <v>-7.2217315467481891</v>
      </c>
      <c r="AJ85" s="18">
        <f t="shared" si="225"/>
        <v>-7.9236908186377413</v>
      </c>
      <c r="AK85" s="18">
        <f t="shared" si="225"/>
        <v>-11.739970476857643</v>
      </c>
      <c r="AL85" s="18">
        <f t="shared" si="225"/>
        <v>-8.4759155525060859</v>
      </c>
      <c r="AM85" s="18">
        <f t="shared" si="226"/>
        <v>-9.4746659696524294</v>
      </c>
      <c r="AO85" s="18">
        <f t="shared" si="227"/>
        <v>-9.5771305045193706</v>
      </c>
      <c r="AP85" s="18">
        <f t="shared" si="228"/>
        <v>1.1366682849957233</v>
      </c>
      <c r="AQ85" s="18">
        <f t="shared" si="229"/>
        <v>-5.8378088242788007</v>
      </c>
      <c r="AS85" t="str">
        <f t="shared" si="258"/>
        <v>22 Health professionals</v>
      </c>
      <c r="AT85" s="18">
        <f t="shared" si="230"/>
        <v>2.0567406331275961</v>
      </c>
      <c r="AU85" s="18">
        <f t="shared" si="230"/>
        <v>12.367388357781216</v>
      </c>
      <c r="AV85" s="18">
        <f t="shared" si="230"/>
        <v>1.1023922760101001</v>
      </c>
      <c r="AW85" s="18">
        <f t="shared" si="230"/>
        <v>0.89420555463974871</v>
      </c>
      <c r="AX85" s="18">
        <f t="shared" si="231"/>
        <v>1.641099897587206</v>
      </c>
      <c r="AZ85" s="18">
        <f t="shared" si="232"/>
        <v>0.96355345242384871</v>
      </c>
      <c r="BA85" s="18">
        <f t="shared" si="233"/>
        <v>3.0906219978074967</v>
      </c>
      <c r="BB85" s="18">
        <f t="shared" si="234"/>
        <v>3.7351300297138401</v>
      </c>
      <c r="BD85" t="str">
        <f t="shared" si="259"/>
        <v>22 Health professionals</v>
      </c>
      <c r="BE85" s="18">
        <f t="shared" si="235"/>
        <v>8.3443063799347748</v>
      </c>
      <c r="BF85" s="18">
        <f t="shared" si="235"/>
        <v>-0.23867493721513311</v>
      </c>
      <c r="BG85" s="18">
        <f t="shared" si="235"/>
        <v>1.0794648142456786</v>
      </c>
      <c r="BH85" s="18">
        <f t="shared" si="235"/>
        <v>0.95038482133593671</v>
      </c>
      <c r="BI85" s="18">
        <f t="shared" si="236"/>
        <v>0.91594505334449128</v>
      </c>
      <c r="BK85" s="18">
        <f t="shared" si="237"/>
        <v>0.99339316000448541</v>
      </c>
      <c r="BL85" s="18">
        <f t="shared" si="238"/>
        <v>3.0780889694538738</v>
      </c>
      <c r="BM85" s="18">
        <f t="shared" si="239"/>
        <v>3.7441146689309202</v>
      </c>
      <c r="BO85" t="str">
        <f t="shared" si="260"/>
        <v>22 Health professionals</v>
      </c>
      <c r="BP85" s="18">
        <f t="shared" si="240"/>
        <v>4.3342549340418701</v>
      </c>
      <c r="BQ85" s="18">
        <f t="shared" si="240"/>
        <v>-4.2566405032824051</v>
      </c>
      <c r="BR85" s="18">
        <f t="shared" si="240"/>
        <v>-2.4989467942805765</v>
      </c>
      <c r="BS85" s="18">
        <f t="shared" si="240"/>
        <v>-2.8788462881166543</v>
      </c>
      <c r="BT85" s="18">
        <f t="shared" si="241"/>
        <v>-2.8470828752999444</v>
      </c>
      <c r="BV85" s="18">
        <f t="shared" si="242"/>
        <v>-2.7523778785598085</v>
      </c>
      <c r="BW85" s="18">
        <f t="shared" si="243"/>
        <v>2.3463009012992586</v>
      </c>
      <c r="BX85" s="18">
        <f t="shared" si="244"/>
        <v>0.47706645347682652</v>
      </c>
      <c r="BZ85" t="str">
        <f t="shared" si="261"/>
        <v>22 Health professionals</v>
      </c>
      <c r="CA85" s="18">
        <f t="shared" si="245"/>
        <v>9.7747022465811675</v>
      </c>
      <c r="CB85" s="18">
        <f t="shared" si="245"/>
        <v>-8.0245665259906289</v>
      </c>
      <c r="CC85" s="18">
        <f t="shared" si="245"/>
        <v>-2.323725098301066</v>
      </c>
      <c r="CD85" s="18">
        <f t="shared" si="245"/>
        <v>-2.9753526577616762</v>
      </c>
      <c r="CE85" s="18">
        <f t="shared" si="246"/>
        <v>-3.0964079492346586</v>
      </c>
      <c r="CG85" s="18">
        <f t="shared" si="247"/>
        <v>-2.7586279314651185</v>
      </c>
      <c r="CH85" s="18">
        <f t="shared" si="248"/>
        <v>1.8256286352211992</v>
      </c>
      <c r="CI85" s="18">
        <f t="shared" si="249"/>
        <v>-0.209235399818819</v>
      </c>
      <c r="CK85" t="str">
        <f t="shared" si="262"/>
        <v>22 Health professionals</v>
      </c>
      <c r="CL85" s="18">
        <f t="shared" si="250"/>
        <v>3.5501481638544385</v>
      </c>
      <c r="CM85" s="18">
        <f t="shared" si="250"/>
        <v>31.196348228928471</v>
      </c>
      <c r="CN85" s="18">
        <f t="shared" si="250"/>
        <v>1.1111081491680386</v>
      </c>
      <c r="CO85" s="18">
        <f t="shared" si="250"/>
        <v>1.1589484965552233</v>
      </c>
      <c r="CP85" s="18">
        <f t="shared" si="251"/>
        <v>2.8010256372368314</v>
      </c>
      <c r="CR85" s="18">
        <f t="shared" si="252"/>
        <v>1.1429991995678179</v>
      </c>
      <c r="CS85" s="18">
        <f t="shared" si="253"/>
        <v>2.7718142813355717</v>
      </c>
      <c r="CT85" s="18">
        <f t="shared" si="254"/>
        <v>3.5717745381856236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3.3263422072325355</v>
      </c>
      <c r="C86" s="18">
        <f t="shared" si="210"/>
        <v>-3.290769134643512</v>
      </c>
      <c r="D86" s="18">
        <f t="shared" si="210"/>
        <v>2.6694282913193312</v>
      </c>
      <c r="E86" s="18">
        <f t="shared" si="210"/>
        <v>2.2987356423340044</v>
      </c>
      <c r="F86" s="18">
        <f t="shared" si="211"/>
        <v>2.0554070629589472</v>
      </c>
      <c r="H86" s="18">
        <f t="shared" si="212"/>
        <v>2.4221509081122861</v>
      </c>
      <c r="I86" s="18">
        <f t="shared" si="213"/>
        <v>3.225543671896669</v>
      </c>
      <c r="J86" s="18">
        <f t="shared" si="214"/>
        <v>4.8739937426198088</v>
      </c>
      <c r="L86" t="str">
        <f t="shared" si="255"/>
        <v>23 Teaching and other educational professionals</v>
      </c>
      <c r="M86" s="18">
        <f t="shared" si="215"/>
        <v>4.0726702824120053</v>
      </c>
      <c r="N86" s="18">
        <f t="shared" si="215"/>
        <v>0.696844335983271</v>
      </c>
      <c r="O86" s="18">
        <f t="shared" si="215"/>
        <v>2.2521241701554562</v>
      </c>
      <c r="P86" s="18">
        <f t="shared" si="215"/>
        <v>2.2027309332573797</v>
      </c>
      <c r="Q86" s="18">
        <f t="shared" si="216"/>
        <v>2.1233752344220758</v>
      </c>
      <c r="S86" s="18">
        <f t="shared" si="217"/>
        <v>2.2191926939239437</v>
      </c>
      <c r="T86" s="18">
        <f t="shared" si="218"/>
        <v>3.2702600832439144</v>
      </c>
      <c r="U86" s="18">
        <f t="shared" si="219"/>
        <v>4.765406719101839</v>
      </c>
      <c r="W86" t="str">
        <f t="shared" si="256"/>
        <v>23 Teaching and other educational professionals</v>
      </c>
      <c r="X86" s="18">
        <f t="shared" si="220"/>
        <v>-4.023837140436914</v>
      </c>
      <c r="Y86" s="18">
        <f t="shared" si="220"/>
        <v>4.6295324373302194</v>
      </c>
      <c r="Z86" s="18">
        <f t="shared" si="220"/>
        <v>-3.7918426087682811</v>
      </c>
      <c r="AA86" s="18">
        <f t="shared" si="220"/>
        <v>-2.655537812099773</v>
      </c>
      <c r="AB86" s="18">
        <f t="shared" si="221"/>
        <v>-2.5736029983624231</v>
      </c>
      <c r="AD86" s="18">
        <f t="shared" si="222"/>
        <v>-3.0357895013039982</v>
      </c>
      <c r="AE86" s="18">
        <f t="shared" si="223"/>
        <v>2.3481989293692385</v>
      </c>
      <c r="AF86" s="18">
        <f t="shared" si="224"/>
        <v>0.30162400718520832</v>
      </c>
      <c r="AH86" t="str">
        <f t="shared" si="257"/>
        <v>23 Teaching and other educational professionals</v>
      </c>
      <c r="AI86" s="18">
        <f t="shared" si="225"/>
        <v>-12.501876297040981</v>
      </c>
      <c r="AJ86" s="18">
        <f t="shared" si="225"/>
        <v>-12.328791882377409</v>
      </c>
      <c r="AK86" s="18">
        <f t="shared" si="225"/>
        <v>-8.744167171767403</v>
      </c>
      <c r="AL86" s="18">
        <f t="shared" si="225"/>
        <v>0.38756874335683644</v>
      </c>
      <c r="AM86" s="18">
        <f t="shared" si="226"/>
        <v>-3.3815713796371272</v>
      </c>
      <c r="AO86" s="18">
        <f t="shared" si="227"/>
        <v>-2.7536069706786126</v>
      </c>
      <c r="AP86" s="18">
        <f t="shared" si="228"/>
        <v>1.407751513216704</v>
      </c>
      <c r="AQ86" s="18">
        <f t="shared" si="229"/>
        <v>-0.76564369346018291</v>
      </c>
      <c r="AS86" t="str">
        <f t="shared" si="258"/>
        <v>23 Teaching and other educational professionals</v>
      </c>
      <c r="AT86" s="18">
        <f t="shared" si="230"/>
        <v>0.40836951217460005</v>
      </c>
      <c r="AU86" s="18">
        <f t="shared" si="230"/>
        <v>-8.6812595608968817</v>
      </c>
      <c r="AV86" s="18">
        <f t="shared" si="230"/>
        <v>-3.7621712605611091</v>
      </c>
      <c r="AW86" s="18">
        <f t="shared" si="230"/>
        <v>-1.8468272681740117</v>
      </c>
      <c r="AX86" s="18">
        <f t="shared" si="231"/>
        <v>-2.8884745659713995</v>
      </c>
      <c r="AZ86" s="18">
        <f t="shared" si="232"/>
        <v>-2.4894737354980268</v>
      </c>
      <c r="BA86" s="18">
        <f t="shared" si="233"/>
        <v>2.3670612206067254</v>
      </c>
      <c r="BB86" s="18">
        <f t="shared" si="234"/>
        <v>0.6709279229153875</v>
      </c>
      <c r="BD86" t="str">
        <f t="shared" si="259"/>
        <v>23 Teaching and other educational professionals</v>
      </c>
      <c r="BE86" s="18">
        <f t="shared" si="235"/>
        <v>2.5444457318730018</v>
      </c>
      <c r="BF86" s="18">
        <f t="shared" si="235"/>
        <v>-3.9856095822526916</v>
      </c>
      <c r="BG86" s="18">
        <f t="shared" si="235"/>
        <v>-2.599876698181125</v>
      </c>
      <c r="BH86" s="18">
        <f t="shared" si="235"/>
        <v>0.65217689514784905</v>
      </c>
      <c r="BI86" s="18">
        <f t="shared" si="236"/>
        <v>-0.66887618722616393</v>
      </c>
      <c r="BK86" s="18">
        <f t="shared" si="237"/>
        <v>-0.4437299614589274</v>
      </c>
      <c r="BL86" s="18">
        <f t="shared" si="238"/>
        <v>2.1484956921922649</v>
      </c>
      <c r="BM86" s="18">
        <f t="shared" si="239"/>
        <v>1.821811528096684</v>
      </c>
      <c r="BO86" t="str">
        <f t="shared" si="260"/>
        <v>23 Teaching and other educational professionals</v>
      </c>
      <c r="BP86" s="18">
        <f t="shared" si="240"/>
        <v>1.0445621993611764</v>
      </c>
      <c r="BQ86" s="18">
        <f t="shared" si="240"/>
        <v>-8.7760529466854642</v>
      </c>
      <c r="BR86" s="18">
        <f t="shared" si="240"/>
        <v>-4.3688523323319073</v>
      </c>
      <c r="BS86" s="18">
        <f t="shared" si="240"/>
        <v>-2.7298737275903706</v>
      </c>
      <c r="BT86" s="18">
        <f t="shared" si="241"/>
        <v>-3.6323472454929173</v>
      </c>
      <c r="BV86" s="18">
        <f t="shared" si="242"/>
        <v>-3.2792974689989096</v>
      </c>
      <c r="BW86" s="18">
        <f t="shared" si="243"/>
        <v>2.0884011329997954</v>
      </c>
      <c r="BX86" s="18">
        <f t="shared" si="244"/>
        <v>-0.20342673197731864</v>
      </c>
      <c r="BZ86" t="str">
        <f t="shared" si="261"/>
        <v>23 Teaching and other educational professionals</v>
      </c>
      <c r="CA86" s="18">
        <f t="shared" si="245"/>
        <v>6.6426160168304271</v>
      </c>
      <c r="CB86" s="18">
        <f t="shared" si="245"/>
        <v>5.8224572088338089</v>
      </c>
      <c r="CC86" s="18">
        <f t="shared" si="245"/>
        <v>-2.9714666561177716</v>
      </c>
      <c r="CD86" s="18">
        <f t="shared" si="245"/>
        <v>-2.3107402630316298</v>
      </c>
      <c r="CE86" s="18">
        <f t="shared" si="246"/>
        <v>-2.0292438222363596</v>
      </c>
      <c r="CG86" s="18">
        <f t="shared" si="247"/>
        <v>-2.5314808079830886</v>
      </c>
      <c r="CH86" s="18">
        <f t="shared" si="248"/>
        <v>1.8811496408057238</v>
      </c>
      <c r="CI86" s="18">
        <f t="shared" si="249"/>
        <v>2.1643648720259812E-2</v>
      </c>
      <c r="CK86" t="str">
        <f t="shared" si="262"/>
        <v>23 Teaching and other educational professionals</v>
      </c>
      <c r="CL86" s="18">
        <f t="shared" si="250"/>
        <v>2.7817232094396127</v>
      </c>
      <c r="CM86" s="18">
        <f t="shared" si="250"/>
        <v>40.340958808130289</v>
      </c>
      <c r="CN86" s="18">
        <f t="shared" si="250"/>
        <v>-1.6644080538463113</v>
      </c>
      <c r="CO86" s="18">
        <f t="shared" si="250"/>
        <v>-1.7783771769993573</v>
      </c>
      <c r="CP86" s="18">
        <f t="shared" si="251"/>
        <v>0.47327841489572808</v>
      </c>
      <c r="CR86" s="18">
        <f t="shared" si="252"/>
        <v>-1.7404021533017011</v>
      </c>
      <c r="CS86" s="18">
        <f t="shared" si="253"/>
        <v>2.1010867419768653</v>
      </c>
      <c r="CT86" s="18">
        <f t="shared" si="254"/>
        <v>0.84471712225409057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7.4110257327578033</v>
      </c>
      <c r="C87" s="18">
        <f t="shared" si="210"/>
        <v>-0.30431890537668815</v>
      </c>
      <c r="D87" s="18">
        <f t="shared" si="210"/>
        <v>6.3449727420385571</v>
      </c>
      <c r="E87" s="18">
        <f t="shared" si="210"/>
        <v>4.421991570206929</v>
      </c>
      <c r="F87" s="18">
        <f t="shared" si="211"/>
        <v>4.7155806771699282</v>
      </c>
      <c r="H87" s="18">
        <f t="shared" si="212"/>
        <v>5.0590903262445419</v>
      </c>
      <c r="I87" s="18">
        <f t="shared" si="213"/>
        <v>3.7282806492977327</v>
      </c>
      <c r="J87" s="18">
        <f t="shared" si="214"/>
        <v>7.1767396816955431</v>
      </c>
      <c r="L87" t="str">
        <f t="shared" si="255"/>
        <v>24 Business, media and public service professionals</v>
      </c>
      <c r="M87" s="18">
        <f t="shared" si="215"/>
        <v>7.473085400770807</v>
      </c>
      <c r="N87" s="18">
        <f t="shared" si="215"/>
        <v>5.848836009094005</v>
      </c>
      <c r="O87" s="18">
        <f t="shared" si="215"/>
        <v>5.1625175593531747</v>
      </c>
      <c r="P87" s="18">
        <f t="shared" si="215"/>
        <v>3.7723543669914816</v>
      </c>
      <c r="Q87" s="18">
        <f t="shared" si="216"/>
        <v>4.3339089094011074</v>
      </c>
      <c r="S87" s="18">
        <f t="shared" si="217"/>
        <v>4.2336881380711011</v>
      </c>
      <c r="T87" s="18">
        <f t="shared" si="218"/>
        <v>3.6193351334329993</v>
      </c>
      <c r="U87" s="18">
        <f t="shared" si="219"/>
        <v>6.487086754376814</v>
      </c>
      <c r="W87" t="str">
        <f t="shared" si="256"/>
        <v>24 Business, media and public service professionals</v>
      </c>
      <c r="X87" s="18">
        <f t="shared" si="220"/>
        <v>1.2115580932429149</v>
      </c>
      <c r="Y87" s="18">
        <f t="shared" si="220"/>
        <v>8.8524014638345037</v>
      </c>
      <c r="Z87" s="18">
        <f t="shared" si="220"/>
        <v>0.93616012902466572</v>
      </c>
      <c r="AA87" s="18">
        <f t="shared" si="220"/>
        <v>0.32875404883030424</v>
      </c>
      <c r="AB87" s="18">
        <f t="shared" si="221"/>
        <v>1.0317513018271551</v>
      </c>
      <c r="AD87" s="18">
        <f t="shared" si="222"/>
        <v>0.53081551852078857</v>
      </c>
      <c r="AE87" s="18">
        <f t="shared" si="223"/>
        <v>2.9820231626139337</v>
      </c>
      <c r="AF87" s="18">
        <f t="shared" si="224"/>
        <v>3.3384254274875458</v>
      </c>
      <c r="AH87" t="str">
        <f t="shared" si="257"/>
        <v>24 Business, media and public service professionals</v>
      </c>
      <c r="AI87" s="18">
        <f t="shared" si="225"/>
        <v>-2.710616281984457</v>
      </c>
      <c r="AJ87" s="18">
        <f t="shared" si="225"/>
        <v>11.423773659544899</v>
      </c>
      <c r="AK87" s="18">
        <f t="shared" si="225"/>
        <v>-1.2316529209458804</v>
      </c>
      <c r="AL87" s="18">
        <f t="shared" si="225"/>
        <v>6.8399764717819167E-2</v>
      </c>
      <c r="AM87" s="18">
        <f t="shared" si="226"/>
        <v>0.33206972014876435</v>
      </c>
      <c r="AO87" s="18">
        <f t="shared" si="227"/>
        <v>-0.36684144014954567</v>
      </c>
      <c r="AP87" s="18">
        <f t="shared" si="228"/>
        <v>2.0910216932059411</v>
      </c>
      <c r="AQ87" s="18">
        <f t="shared" si="229"/>
        <v>1.8183524666662843</v>
      </c>
      <c r="AS87" t="str">
        <f t="shared" si="258"/>
        <v>24 Business, media and public service professionals</v>
      </c>
      <c r="AT87" s="18">
        <f t="shared" si="230"/>
        <v>0.33262546711525509</v>
      </c>
      <c r="AU87" s="18">
        <f t="shared" si="230"/>
        <v>11.544118553432536</v>
      </c>
      <c r="AV87" s="18">
        <f t="shared" si="230"/>
        <v>0.84976462282688736</v>
      </c>
      <c r="AW87" s="18">
        <f t="shared" si="230"/>
        <v>0.57760476981523201</v>
      </c>
      <c r="AX87" s="18">
        <f t="shared" si="231"/>
        <v>1.3157877574746735</v>
      </c>
      <c r="AZ87" s="18">
        <f t="shared" si="232"/>
        <v>0.6682430151615959</v>
      </c>
      <c r="BA87" s="18">
        <f t="shared" si="233"/>
        <v>2.8755233181341211</v>
      </c>
      <c r="BB87" s="18">
        <f t="shared" si="234"/>
        <v>3.3320360202774957</v>
      </c>
      <c r="BD87" t="str">
        <f t="shared" si="259"/>
        <v>24 Business, media and public service professionals</v>
      </c>
      <c r="BE87" s="18">
        <f t="shared" si="235"/>
        <v>4.6497393016777799</v>
      </c>
      <c r="BF87" s="18">
        <f t="shared" si="235"/>
        <v>7.6752236427438225</v>
      </c>
      <c r="BG87" s="18">
        <f t="shared" si="235"/>
        <v>0.65793589946525621</v>
      </c>
      <c r="BH87" s="18">
        <f t="shared" si="235"/>
        <v>1.0333049192817523</v>
      </c>
      <c r="BI87" s="18">
        <f t="shared" si="236"/>
        <v>1.3182296053920517</v>
      </c>
      <c r="BK87" s="18">
        <f t="shared" si="237"/>
        <v>0.9080266355483646</v>
      </c>
      <c r="BL87" s="18">
        <f t="shared" si="238"/>
        <v>2.3806613334085958</v>
      </c>
      <c r="BM87" s="18">
        <f t="shared" si="239"/>
        <v>3.0459317743083414</v>
      </c>
      <c r="BO87" t="str">
        <f t="shared" si="260"/>
        <v>24 Business, media and public service professionals</v>
      </c>
      <c r="BP87" s="18">
        <f t="shared" si="240"/>
        <v>0.84307362634337135</v>
      </c>
      <c r="BQ87" s="18">
        <f t="shared" si="240"/>
        <v>15.520735804721241</v>
      </c>
      <c r="BR87" s="18">
        <f t="shared" si="240"/>
        <v>-2.643009108391059</v>
      </c>
      <c r="BS87" s="18">
        <f t="shared" si="240"/>
        <v>-2.2374857395276226</v>
      </c>
      <c r="BT87" s="18">
        <f t="shared" si="241"/>
        <v>-1.3405466022718415</v>
      </c>
      <c r="BV87" s="18">
        <f t="shared" si="242"/>
        <v>-2.3728475309934383</v>
      </c>
      <c r="BW87" s="18">
        <f t="shared" si="243"/>
        <v>2.0046816951299951</v>
      </c>
      <c r="BX87" s="18">
        <f t="shared" si="244"/>
        <v>0.28952169559519625</v>
      </c>
      <c r="BZ87" t="str">
        <f t="shared" si="261"/>
        <v>24 Business, media and public service professionals</v>
      </c>
      <c r="CA87" s="18">
        <f t="shared" si="245"/>
        <v>9.2997562432589618</v>
      </c>
      <c r="CB87" s="18">
        <f t="shared" si="245"/>
        <v>3.9170468653440427</v>
      </c>
      <c r="CC87" s="18">
        <f t="shared" si="245"/>
        <v>-1.8109965415220808</v>
      </c>
      <c r="CD87" s="18">
        <f t="shared" si="245"/>
        <v>-2.1512042008397847</v>
      </c>
      <c r="CE87" s="18">
        <f t="shared" si="246"/>
        <v>-1.6759532978844249</v>
      </c>
      <c r="CG87" s="18">
        <f t="shared" si="247"/>
        <v>-2.0379328231438176</v>
      </c>
      <c r="CH87" s="18">
        <f t="shared" si="248"/>
        <v>1.7516624403801195</v>
      </c>
      <c r="CI87" s="18">
        <f t="shared" si="249"/>
        <v>0.20916527818293229</v>
      </c>
      <c r="CK87" t="str">
        <f t="shared" si="262"/>
        <v>24 Business, media and public service professionals</v>
      </c>
      <c r="CL87" s="18">
        <f t="shared" si="250"/>
        <v>6.5259890948756949</v>
      </c>
      <c r="CM87" s="18">
        <f t="shared" si="250"/>
        <v>40.207612255865243</v>
      </c>
      <c r="CN87" s="18">
        <f t="shared" si="250"/>
        <v>-1.4841927745443795</v>
      </c>
      <c r="CO87" s="18">
        <f t="shared" si="250"/>
        <v>-1.3072011291261232</v>
      </c>
      <c r="CP87" s="18">
        <f t="shared" si="251"/>
        <v>0.82593093731251344</v>
      </c>
      <c r="CR87" s="18">
        <f t="shared" si="252"/>
        <v>-1.3662336471793823</v>
      </c>
      <c r="CS87" s="18">
        <f t="shared" si="253"/>
        <v>1.8856841458115614</v>
      </c>
      <c r="CT87" s="18">
        <f t="shared" si="254"/>
        <v>0.8594475263505208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8.8354703628230169</v>
      </c>
      <c r="C88" s="18">
        <f t="shared" si="210"/>
        <v>14.087068937532553</v>
      </c>
      <c r="D88" s="18">
        <f t="shared" si="210"/>
        <v>4.0963006099347776</v>
      </c>
      <c r="E88" s="18">
        <f t="shared" si="210"/>
        <v>5.06302039573574</v>
      </c>
      <c r="F88" s="18">
        <f t="shared" si="211"/>
        <v>5.3008756214106389</v>
      </c>
      <c r="H88" s="18">
        <f t="shared" si="212"/>
        <v>4.7397870380796236</v>
      </c>
      <c r="I88" s="18">
        <f t="shared" si="213"/>
        <v>3.4354107726897398</v>
      </c>
      <c r="J88" s="18">
        <f t="shared" si="214"/>
        <v>6.7468108314002961</v>
      </c>
      <c r="L88" t="str">
        <f t="shared" si="255"/>
        <v>31 Science, engineering and technology associate professionals</v>
      </c>
      <c r="M88" s="18">
        <f t="shared" si="215"/>
        <v>7.4129833524812394</v>
      </c>
      <c r="N88" s="18">
        <f t="shared" si="215"/>
        <v>6.741465293937221</v>
      </c>
      <c r="O88" s="18">
        <f t="shared" si="215"/>
        <v>4.2179959323278782</v>
      </c>
      <c r="P88" s="18">
        <f t="shared" si="215"/>
        <v>4.3369444181781347</v>
      </c>
      <c r="Q88" s="18">
        <f t="shared" si="216"/>
        <v>4.4483883099103227</v>
      </c>
      <c r="S88" s="18">
        <f t="shared" si="217"/>
        <v>4.2972798459827821</v>
      </c>
      <c r="T88" s="18">
        <f t="shared" si="218"/>
        <v>3.234547409963251</v>
      </c>
      <c r="U88" s="18">
        <f t="shared" si="219"/>
        <v>6.2756643602959183</v>
      </c>
      <c r="W88" t="str">
        <f t="shared" si="256"/>
        <v>31 Science, engineering and technology associate professionals</v>
      </c>
      <c r="X88" s="18">
        <f t="shared" si="220"/>
        <v>1.736638171438587</v>
      </c>
      <c r="Y88" s="18">
        <f t="shared" si="220"/>
        <v>8.3661946029815137</v>
      </c>
      <c r="Z88" s="18">
        <f t="shared" si="220"/>
        <v>2.9958522287820699E-2</v>
      </c>
      <c r="AA88" s="18">
        <f t="shared" si="220"/>
        <v>0.93612315428088788</v>
      </c>
      <c r="AB88" s="18">
        <f t="shared" si="221"/>
        <v>1.099883262626089</v>
      </c>
      <c r="AD88" s="18">
        <f t="shared" si="222"/>
        <v>0.63315983170533219</v>
      </c>
      <c r="AE88" s="18">
        <f t="shared" si="223"/>
        <v>2.6330386163999631</v>
      </c>
      <c r="AF88" s="18">
        <f t="shared" si="224"/>
        <v>3.0792864838415479</v>
      </c>
      <c r="AH88" t="str">
        <f t="shared" si="257"/>
        <v>31 Science, engineering and technology associate professionals</v>
      </c>
      <c r="AI88" s="18">
        <f t="shared" si="225"/>
        <v>3.3488680488718225</v>
      </c>
      <c r="AJ88" s="18">
        <f t="shared" si="225"/>
        <v>3.6632566118699916</v>
      </c>
      <c r="AK88" s="18">
        <f t="shared" si="225"/>
        <v>1.529116479500936</v>
      </c>
      <c r="AL88" s="18">
        <f t="shared" si="225"/>
        <v>2.4445832384820898</v>
      </c>
      <c r="AM88" s="18">
        <f t="shared" si="226"/>
        <v>2.2331500533860016</v>
      </c>
      <c r="AO88" s="18">
        <f t="shared" si="227"/>
        <v>2.13851413383086</v>
      </c>
      <c r="AP88" s="18">
        <f t="shared" si="228"/>
        <v>3.0216114934267235</v>
      </c>
      <c r="AQ88" s="18">
        <f t="shared" si="229"/>
        <v>4.5041063730473896</v>
      </c>
      <c r="AS88" t="str">
        <f t="shared" si="258"/>
        <v>31 Science, engineering and technology associate professionals</v>
      </c>
      <c r="AT88" s="18">
        <f t="shared" si="230"/>
        <v>0.46698240602534025</v>
      </c>
      <c r="AU88" s="18">
        <f t="shared" si="230"/>
        <v>3.6632960745151433</v>
      </c>
      <c r="AV88" s="18">
        <f t="shared" si="230"/>
        <v>-2.0914201432025159</v>
      </c>
      <c r="AW88" s="18">
        <f t="shared" si="230"/>
        <v>-0.15839742628118714</v>
      </c>
      <c r="AX88" s="18">
        <f t="shared" si="231"/>
        <v>-0.5332878448481515</v>
      </c>
      <c r="AZ88" s="18">
        <f t="shared" si="232"/>
        <v>-0.80694198358838287</v>
      </c>
      <c r="BA88" s="18">
        <f t="shared" si="233"/>
        <v>2.0863189245706515</v>
      </c>
      <c r="BB88" s="18">
        <f t="shared" si="234"/>
        <v>1.4912521363303899</v>
      </c>
      <c r="BD88" t="str">
        <f t="shared" si="259"/>
        <v>31 Science, engineering and technology associate professionals</v>
      </c>
      <c r="BE88" s="18">
        <f t="shared" si="235"/>
        <v>1.1069142982848446</v>
      </c>
      <c r="BF88" s="18">
        <f t="shared" si="235"/>
        <v>9.3317993507872732</v>
      </c>
      <c r="BG88" s="18">
        <f t="shared" si="235"/>
        <v>-4.2874411078526524</v>
      </c>
      <c r="BH88" s="18">
        <f t="shared" si="235"/>
        <v>-2.0245002711600235</v>
      </c>
      <c r="BI88" s="18">
        <f t="shared" si="236"/>
        <v>-2.0683942974733083</v>
      </c>
      <c r="BK88" s="18">
        <f t="shared" si="237"/>
        <v>-2.7846970324244102</v>
      </c>
      <c r="BL88" s="18">
        <f t="shared" si="238"/>
        <v>1.5326600104060839</v>
      </c>
      <c r="BM88" s="18">
        <f t="shared" si="239"/>
        <v>-0.61988448224477022</v>
      </c>
      <c r="BO88" t="str">
        <f t="shared" si="260"/>
        <v>31 Science, engineering and technology associate professionals</v>
      </c>
      <c r="BP88" s="18">
        <f t="shared" si="240"/>
        <v>1.7240484331461081</v>
      </c>
      <c r="BQ88" s="18">
        <f t="shared" si="240"/>
        <v>15.971123968062283</v>
      </c>
      <c r="BR88" s="18">
        <f t="shared" si="240"/>
        <v>-3.6994915697381892</v>
      </c>
      <c r="BS88" s="18">
        <f t="shared" si="240"/>
        <v>-0.74731127411999942</v>
      </c>
      <c r="BT88" s="18">
        <f t="shared" si="241"/>
        <v>-0.71818152718434725</v>
      </c>
      <c r="BV88" s="18">
        <f t="shared" si="242"/>
        <v>-1.7412925201393814</v>
      </c>
      <c r="BW88" s="18">
        <f t="shared" si="243"/>
        <v>1.9040140864995392</v>
      </c>
      <c r="BX88" s="18">
        <f t="shared" si="244"/>
        <v>0.60904921541087287</v>
      </c>
      <c r="BZ88" t="str">
        <f t="shared" si="261"/>
        <v>31 Science, engineering and technology associate professionals</v>
      </c>
      <c r="CA88" s="18">
        <f t="shared" si="245"/>
        <v>8.402287824038579</v>
      </c>
      <c r="CB88" s="18">
        <f t="shared" si="245"/>
        <v>8.976414250061616</v>
      </c>
      <c r="CC88" s="18">
        <f t="shared" si="245"/>
        <v>-2.4572607381268652</v>
      </c>
      <c r="CD88" s="18">
        <f t="shared" si="245"/>
        <v>-0.67860587979525766</v>
      </c>
      <c r="CE88" s="18">
        <f t="shared" si="246"/>
        <v>-0.66359070577335366</v>
      </c>
      <c r="CG88" s="18">
        <f t="shared" si="247"/>
        <v>-1.2750656117234138</v>
      </c>
      <c r="CH88" s="18">
        <f t="shared" si="248"/>
        <v>1.6943779457575747</v>
      </c>
      <c r="CI88" s="18">
        <f t="shared" si="249"/>
        <v>0.70743266457995446</v>
      </c>
      <c r="CK88" t="str">
        <f t="shared" si="262"/>
        <v>31 Science, engineering and technology associate professionals</v>
      </c>
      <c r="CL88" s="18">
        <f t="shared" si="250"/>
        <v>9.3588210084747168</v>
      </c>
      <c r="CM88" s="18">
        <f t="shared" si="250"/>
        <v>39.476941393426721</v>
      </c>
      <c r="CN88" s="18">
        <f t="shared" si="250"/>
        <v>-0.37105712594933671</v>
      </c>
      <c r="CO88" s="18">
        <f t="shared" si="250"/>
        <v>1.6912628146161568</v>
      </c>
      <c r="CP88" s="18">
        <f t="shared" si="251"/>
        <v>3.0573929626037888</v>
      </c>
      <c r="CR88" s="18">
        <f t="shared" si="252"/>
        <v>0.99912261562296045</v>
      </c>
      <c r="CS88" s="18">
        <f t="shared" si="253"/>
        <v>2.2630350811639222</v>
      </c>
      <c r="CT88" s="18">
        <f t="shared" si="254"/>
        <v>3.0076180142568187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7.086726484075867</v>
      </c>
      <c r="C89" s="18">
        <f t="shared" si="210"/>
        <v>-15.372217937135835</v>
      </c>
      <c r="D89" s="18">
        <f t="shared" si="210"/>
        <v>14.023990840233136</v>
      </c>
      <c r="E89" s="18">
        <f t="shared" si="210"/>
        <v>6.2760613103914897</v>
      </c>
      <c r="F89" s="18">
        <f t="shared" si="211"/>
        <v>7.103346486933293</v>
      </c>
      <c r="H89" s="18">
        <f t="shared" si="212"/>
        <v>8.7983676587584103</v>
      </c>
      <c r="I89" s="18">
        <f t="shared" si="213"/>
        <v>5.9503462029034893</v>
      </c>
      <c r="J89" s="18">
        <f t="shared" si="214"/>
        <v>11.210456834437821</v>
      </c>
      <c r="L89" t="str">
        <f t="shared" si="255"/>
        <v>32 Health and social care associate professionals</v>
      </c>
      <c r="M89" s="18">
        <f t="shared" si="215"/>
        <v>6.889846870235572</v>
      </c>
      <c r="N89" s="18">
        <f t="shared" si="215"/>
        <v>-0.15773778450796083</v>
      </c>
      <c r="O89" s="18">
        <f t="shared" si="215"/>
        <v>14.663512485371344</v>
      </c>
      <c r="P89" s="18">
        <f t="shared" si="215"/>
        <v>5.9588027595278259</v>
      </c>
      <c r="Q89" s="18">
        <f t="shared" si="216"/>
        <v>8.2027230115766514</v>
      </c>
      <c r="S89" s="18">
        <f t="shared" si="217"/>
        <v>8.7843552633527047</v>
      </c>
      <c r="T89" s="18">
        <f t="shared" si="218"/>
        <v>5.9779058596029611</v>
      </c>
      <c r="U89" s="18">
        <f t="shared" si="219"/>
        <v>11.214167641769901</v>
      </c>
      <c r="W89" t="str">
        <f t="shared" si="256"/>
        <v>32 Health and social care associate professionals</v>
      </c>
      <c r="X89" s="18">
        <f t="shared" si="220"/>
        <v>0.96078388051095143</v>
      </c>
      <c r="Y89" s="18">
        <f t="shared" si="220"/>
        <v>5.1621455741575284</v>
      </c>
      <c r="Z89" s="18">
        <f t="shared" si="220"/>
        <v>11.605980150382766</v>
      </c>
      <c r="AA89" s="18">
        <f t="shared" si="220"/>
        <v>2.5255691550578385</v>
      </c>
      <c r="AB89" s="18">
        <f t="shared" si="221"/>
        <v>5.448077457466538</v>
      </c>
      <c r="AD89" s="18">
        <f t="shared" si="222"/>
        <v>5.4671672019064976</v>
      </c>
      <c r="AE89" s="18">
        <f t="shared" si="223"/>
        <v>5.3774006225423499</v>
      </c>
      <c r="AF89" s="18">
        <f t="shared" si="224"/>
        <v>8.5344151316608006</v>
      </c>
      <c r="AH89" t="str">
        <f t="shared" si="257"/>
        <v>32 Health and social care associate professionals</v>
      </c>
      <c r="AI89" s="18">
        <f t="shared" si="225"/>
        <v>-5.879197811620962</v>
      </c>
      <c r="AJ89" s="18">
        <f t="shared" si="225"/>
        <v>-0.26178094067097479</v>
      </c>
      <c r="AK89" s="18">
        <f t="shared" si="225"/>
        <v>2.9943416507290488</v>
      </c>
      <c r="AL89" s="18">
        <f t="shared" si="225"/>
        <v>-4.2031519165607323</v>
      </c>
      <c r="AM89" s="18">
        <f t="shared" si="226"/>
        <v>-1.7624461180653528</v>
      </c>
      <c r="AO89" s="18">
        <f t="shared" si="227"/>
        <v>-1.8616838664141211</v>
      </c>
      <c r="AP89" s="18">
        <f t="shared" si="228"/>
        <v>2.5549620930002348</v>
      </c>
      <c r="AQ89" s="18">
        <f t="shared" si="229"/>
        <v>1.3031534134588574</v>
      </c>
      <c r="AS89" t="str">
        <f t="shared" si="258"/>
        <v>32 Health and social care associate professionals</v>
      </c>
      <c r="AT89" s="18">
        <f t="shared" si="230"/>
        <v>0.67431112903824086</v>
      </c>
      <c r="AU89" s="18">
        <f t="shared" si="230"/>
        <v>12.963923937897292</v>
      </c>
      <c r="AV89" s="18">
        <f t="shared" si="230"/>
        <v>8.7750968279231465</v>
      </c>
      <c r="AW89" s="18">
        <f t="shared" si="230"/>
        <v>1.8468395861714448</v>
      </c>
      <c r="AX89" s="18">
        <f t="shared" si="231"/>
        <v>4.6384796060572109</v>
      </c>
      <c r="AZ89" s="18">
        <f t="shared" si="232"/>
        <v>4.1057852104521952</v>
      </c>
      <c r="BA89" s="18">
        <f t="shared" si="233"/>
        <v>4.5328395676407007</v>
      </c>
      <c r="BB89" s="18">
        <f t="shared" si="234"/>
        <v>7.0361402779512305</v>
      </c>
      <c r="BD89" t="str">
        <f t="shared" si="259"/>
        <v>32 Health and social care associate professionals</v>
      </c>
      <c r="BE89" s="18">
        <f t="shared" si="235"/>
        <v>6.8168895095248594</v>
      </c>
      <c r="BF89" s="18">
        <f t="shared" si="235"/>
        <v>-0.51869147875339694</v>
      </c>
      <c r="BG89" s="18">
        <f t="shared" si="235"/>
        <v>10.876009691320565</v>
      </c>
      <c r="BH89" s="18">
        <f t="shared" si="235"/>
        <v>2.2705138263697799</v>
      </c>
      <c r="BI89" s="18">
        <f t="shared" si="236"/>
        <v>4.7043229718821911</v>
      </c>
      <c r="BK89" s="18">
        <f t="shared" si="237"/>
        <v>5.0621186831355303</v>
      </c>
      <c r="BL89" s="18">
        <f t="shared" si="238"/>
        <v>4.5464903650457522</v>
      </c>
      <c r="BM89" s="18">
        <f t="shared" si="239"/>
        <v>7.7074441609036759</v>
      </c>
      <c r="BO89" t="str">
        <f t="shared" si="260"/>
        <v>32 Health and social care associate professionals</v>
      </c>
      <c r="BP89" s="18">
        <f t="shared" si="240"/>
        <v>3.1473515198756408</v>
      </c>
      <c r="BQ89" s="18">
        <f t="shared" si="240"/>
        <v>-9.0362606431178669</v>
      </c>
      <c r="BR89" s="18">
        <f t="shared" si="240"/>
        <v>6.7743040997173987</v>
      </c>
      <c r="BS89" s="18">
        <f t="shared" si="240"/>
        <v>-2.0595823029091687</v>
      </c>
      <c r="BT89" s="18">
        <f t="shared" si="241"/>
        <v>0.15585626675516107</v>
      </c>
      <c r="BV89" s="18">
        <f t="shared" si="242"/>
        <v>0.80070071469169335</v>
      </c>
      <c r="BW89" s="18">
        <f t="shared" si="243"/>
        <v>3.5288346256919789</v>
      </c>
      <c r="BX89" s="18">
        <f t="shared" si="244"/>
        <v>4.032637666774197</v>
      </c>
      <c r="BZ89" t="str">
        <f t="shared" si="261"/>
        <v>32 Health and social care associate professionals</v>
      </c>
      <c r="CA89" s="18">
        <f t="shared" si="245"/>
        <v>2.966507368091631</v>
      </c>
      <c r="CB89" s="18">
        <f t="shared" si="245"/>
        <v>-6.4209532205936064</v>
      </c>
      <c r="CC89" s="18">
        <f t="shared" si="245"/>
        <v>5.4300483273504563</v>
      </c>
      <c r="CD89" s="18">
        <f t="shared" si="245"/>
        <v>-1.8942149342577985</v>
      </c>
      <c r="CE89" s="18">
        <f t="shared" si="246"/>
        <v>4.2417135339101186E-2</v>
      </c>
      <c r="CG89" s="18">
        <f t="shared" si="247"/>
        <v>0.48885092591572921</v>
      </c>
      <c r="CH89" s="18">
        <f t="shared" si="248"/>
        <v>2.6274609832995122</v>
      </c>
      <c r="CI89" s="18">
        <f t="shared" si="249"/>
        <v>2.9711755152993735</v>
      </c>
      <c r="CK89" t="str">
        <f t="shared" si="262"/>
        <v>32 Health and social care associate professionals</v>
      </c>
      <c r="CL89" s="18">
        <f t="shared" si="250"/>
        <v>-0.53712768942453248</v>
      </c>
      <c r="CM89" s="18">
        <f t="shared" si="250"/>
        <v>39.651968494610699</v>
      </c>
      <c r="CN89" s="18">
        <f t="shared" si="250"/>
        <v>7.8325072465728285</v>
      </c>
      <c r="CO89" s="18">
        <f t="shared" si="250"/>
        <v>1.620163306405642</v>
      </c>
      <c r="CP89" s="18">
        <f t="shared" si="251"/>
        <v>5.5995710150391176</v>
      </c>
      <c r="CR89" s="18">
        <f t="shared" si="252"/>
        <v>3.6501241801470963</v>
      </c>
      <c r="CS89" s="18">
        <f t="shared" si="253"/>
        <v>3.4986807383120766</v>
      </c>
      <c r="CT89" s="18">
        <f t="shared" si="254"/>
        <v>5.9723570505881618</v>
      </c>
    </row>
    <row r="90" spans="1:98" x14ac:dyDescent="0.2">
      <c r="A90" t="str">
        <f t="shared" si="209"/>
        <v>33 Protective service occupations</v>
      </c>
      <c r="B90" s="18">
        <f t="shared" si="210"/>
        <v>4.1403649747560944</v>
      </c>
      <c r="C90" s="18">
        <f t="shared" si="210"/>
        <v>3.9408719074239817</v>
      </c>
      <c r="D90" s="18">
        <f t="shared" si="210"/>
        <v>6.3886291585590893</v>
      </c>
      <c r="E90" s="18">
        <f t="shared" si="210"/>
        <v>4.8519274405035562</v>
      </c>
      <c r="F90" s="18">
        <f t="shared" si="211"/>
        <v>5.2723123993277943</v>
      </c>
      <c r="H90" s="18">
        <f t="shared" si="212"/>
        <v>5.3616791045773216</v>
      </c>
      <c r="I90" s="18">
        <f t="shared" si="213"/>
        <v>2.7343965309808871</v>
      </c>
      <c r="J90" s="18">
        <f t="shared" si="214"/>
        <v>6.813453469233699</v>
      </c>
      <c r="L90" t="str">
        <f t="shared" si="255"/>
        <v>33 Protective service occupations</v>
      </c>
      <c r="M90" s="18">
        <f t="shared" si="215"/>
        <v>5.3417431530851323</v>
      </c>
      <c r="N90" s="18">
        <f t="shared" si="215"/>
        <v>4.0267147253276514</v>
      </c>
      <c r="O90" s="18">
        <f t="shared" si="215"/>
        <v>3.2996176550219136</v>
      </c>
      <c r="P90" s="18">
        <f t="shared" si="215"/>
        <v>5.3137858041757857</v>
      </c>
      <c r="Q90" s="18">
        <f t="shared" si="216"/>
        <v>4.5997554021293574</v>
      </c>
      <c r="S90" s="18">
        <f t="shared" si="217"/>
        <v>4.6380701584156636</v>
      </c>
      <c r="T90" s="18">
        <f t="shared" si="218"/>
        <v>2.4272279974470568</v>
      </c>
      <c r="U90" s="18">
        <f t="shared" si="219"/>
        <v>6.0305649599381228</v>
      </c>
      <c r="W90" t="str">
        <f t="shared" si="256"/>
        <v>33 Protective service occupations</v>
      </c>
      <c r="X90" s="18">
        <f t="shared" si="220"/>
        <v>1.4108503128116512</v>
      </c>
      <c r="Y90" s="18">
        <f t="shared" si="220"/>
        <v>11.625163700399144</v>
      </c>
      <c r="Z90" s="18">
        <f t="shared" si="220"/>
        <v>-1.0655619447309084</v>
      </c>
      <c r="AA90" s="18">
        <f t="shared" si="220"/>
        <v>2.3551361268363102</v>
      </c>
      <c r="AB90" s="18">
        <f t="shared" si="221"/>
        <v>1.8239048908110345</v>
      </c>
      <c r="AD90" s="18">
        <f t="shared" si="222"/>
        <v>1.2019600608879077</v>
      </c>
      <c r="AE90" s="18">
        <f t="shared" si="223"/>
        <v>2.4503008998920217</v>
      </c>
      <c r="AF90" s="18">
        <f t="shared" si="224"/>
        <v>3.3280601518743458</v>
      </c>
      <c r="AH90" t="str">
        <f t="shared" si="257"/>
        <v>33 Protective service occupations</v>
      </c>
      <c r="AI90" s="18">
        <f t="shared" si="225"/>
        <v>0.63082934755354092</v>
      </c>
      <c r="AJ90" s="18">
        <f t="shared" si="225"/>
        <v>12.728274294886432</v>
      </c>
      <c r="AK90" s="18">
        <f t="shared" si="225"/>
        <v>-6.5570208231091609E-2</v>
      </c>
      <c r="AL90" s="18">
        <f t="shared" si="225"/>
        <v>2.7963208385938021</v>
      </c>
      <c r="AM90" s="18">
        <f t="shared" si="226"/>
        <v>2.4823360719510967</v>
      </c>
      <c r="AO90" s="18">
        <f t="shared" si="227"/>
        <v>1.8333647236008721</v>
      </c>
      <c r="AP90" s="18">
        <f t="shared" si="228"/>
        <v>2.3175380794777656</v>
      </c>
      <c r="AQ90" s="18">
        <f t="shared" si="229"/>
        <v>3.6951650712048867</v>
      </c>
      <c r="AS90" t="str">
        <f t="shared" si="258"/>
        <v>33 Protective service occupations</v>
      </c>
      <c r="AT90" s="18">
        <f t="shared" si="230"/>
        <v>-2.8450907066620679</v>
      </c>
      <c r="AU90" s="18">
        <f t="shared" si="230"/>
        <v>11.428278622859199</v>
      </c>
      <c r="AV90" s="18">
        <f t="shared" si="230"/>
        <v>-3.6495366333552548</v>
      </c>
      <c r="AW90" s="18">
        <f t="shared" si="230"/>
        <v>1.2001535280074416</v>
      </c>
      <c r="AX90" s="18">
        <f t="shared" si="231"/>
        <v>0.26047569124776349</v>
      </c>
      <c r="AZ90" s="18">
        <f t="shared" si="232"/>
        <v>-0.44294296975742053</v>
      </c>
      <c r="BA90" s="18">
        <f t="shared" si="233"/>
        <v>1.8461768554222102</v>
      </c>
      <c r="BB90" s="18">
        <f t="shared" si="234"/>
        <v>1.5058983050713959</v>
      </c>
      <c r="BD90" t="str">
        <f t="shared" si="259"/>
        <v>33 Protective service occupations</v>
      </c>
      <c r="BE90" s="18">
        <f t="shared" si="235"/>
        <v>-1.2354285846949531</v>
      </c>
      <c r="BF90" s="18">
        <f t="shared" si="235"/>
        <v>3.8444226247276392</v>
      </c>
      <c r="BG90" s="18">
        <f t="shared" si="235"/>
        <v>-4.1131555406530351</v>
      </c>
      <c r="BH90" s="18">
        <f t="shared" si="235"/>
        <v>-0.935130417617136</v>
      </c>
      <c r="BI90" s="18">
        <f t="shared" si="236"/>
        <v>-1.6502094388058608</v>
      </c>
      <c r="BK90" s="18">
        <f t="shared" si="237"/>
        <v>-2.0060064185207338</v>
      </c>
      <c r="BL90" s="18">
        <f t="shared" si="238"/>
        <v>1.1617147397863681</v>
      </c>
      <c r="BM90" s="18">
        <f t="shared" si="239"/>
        <v>-0.50366165518765937</v>
      </c>
      <c r="BO90" t="str">
        <f t="shared" si="260"/>
        <v>33 Protective service occupations</v>
      </c>
      <c r="BP90" s="18">
        <f t="shared" si="240"/>
        <v>-1.7726582633556864</v>
      </c>
      <c r="BQ90" s="18">
        <f t="shared" si="240"/>
        <v>8.3646874645802995</v>
      </c>
      <c r="BR90" s="18">
        <f t="shared" si="240"/>
        <v>-6.7386349815816367</v>
      </c>
      <c r="BS90" s="18">
        <f t="shared" si="240"/>
        <v>-3.9208333307183318</v>
      </c>
      <c r="BT90" s="18">
        <f t="shared" si="241"/>
        <v>-4.0918406697455385</v>
      </c>
      <c r="BV90" s="18">
        <f t="shared" si="242"/>
        <v>-4.86943539598228</v>
      </c>
      <c r="BW90" s="18">
        <f t="shared" si="243"/>
        <v>1.2161960469972977</v>
      </c>
      <c r="BX90" s="18">
        <f t="shared" si="244"/>
        <v>-2.6176483196776013</v>
      </c>
      <c r="BZ90" t="str">
        <f t="shared" si="261"/>
        <v>33 Protective service occupations</v>
      </c>
      <c r="CA90" s="18">
        <f t="shared" si="245"/>
        <v>5.6307057930119031</v>
      </c>
      <c r="CB90" s="18">
        <f t="shared" si="245"/>
        <v>0.93974802463951956</v>
      </c>
      <c r="CC90" s="18">
        <f t="shared" si="245"/>
        <v>-3.6628351054308395</v>
      </c>
      <c r="CD90" s="18">
        <f t="shared" si="245"/>
        <v>0.82182095086986706</v>
      </c>
      <c r="CE90" s="18">
        <f t="shared" si="246"/>
        <v>-0.59435312308593335</v>
      </c>
      <c r="CG90" s="18">
        <f t="shared" si="247"/>
        <v>-0.69579358657060331</v>
      </c>
      <c r="CH90" s="18">
        <f t="shared" si="248"/>
        <v>1.5506410240383017</v>
      </c>
      <c r="CI90" s="18">
        <f t="shared" si="249"/>
        <v>0.99545539934478011</v>
      </c>
      <c r="CK90" t="str">
        <f t="shared" si="262"/>
        <v>33 Protective service occupations</v>
      </c>
      <c r="CL90" s="18">
        <f t="shared" si="250"/>
        <v>-2.993730723769783</v>
      </c>
      <c r="CM90" s="18">
        <f t="shared" si="250"/>
        <v>43.283574496740407</v>
      </c>
      <c r="CN90" s="18">
        <f t="shared" si="250"/>
        <v>-4.1018988028893926</v>
      </c>
      <c r="CO90" s="18">
        <f t="shared" si="250"/>
        <v>3.6078818522575995</v>
      </c>
      <c r="CP90" s="18">
        <f t="shared" si="251"/>
        <v>3.2044443491143992</v>
      </c>
      <c r="CR90" s="18">
        <f t="shared" si="252"/>
        <v>0.97143600541822472</v>
      </c>
      <c r="CS90" s="18">
        <f t="shared" si="253"/>
        <v>1.193188291689018</v>
      </c>
      <c r="CT90" s="18">
        <f t="shared" si="254"/>
        <v>2.0247844208623134</v>
      </c>
    </row>
    <row r="91" spans="1:98" x14ac:dyDescent="0.2">
      <c r="A91" t="str">
        <f t="shared" si="209"/>
        <v>34 Culture, media and sports occupations</v>
      </c>
      <c r="B91" s="18">
        <f t="shared" si="210"/>
        <v>14.778806704837976</v>
      </c>
      <c r="C91" s="18">
        <f t="shared" si="210"/>
        <v>-8.5787924150305344</v>
      </c>
      <c r="D91" s="18">
        <f t="shared" si="210"/>
        <v>4.6225825356136729</v>
      </c>
      <c r="E91" s="18">
        <f t="shared" si="210"/>
        <v>4.5323906426427474</v>
      </c>
      <c r="F91" s="18">
        <f t="shared" si="211"/>
        <v>3.6884028911220446</v>
      </c>
      <c r="H91" s="18">
        <f t="shared" si="212"/>
        <v>4.5624459645834392</v>
      </c>
      <c r="I91" s="18">
        <f t="shared" si="213"/>
        <v>3.9066871617528198</v>
      </c>
      <c r="J91" s="18">
        <f t="shared" si="214"/>
        <v>6.9234182128342203</v>
      </c>
      <c r="L91" t="str">
        <f t="shared" si="255"/>
        <v>34 Culture, media and sports occupations</v>
      </c>
      <c r="M91" s="18">
        <f t="shared" si="215"/>
        <v>7.33088703851974</v>
      </c>
      <c r="N91" s="18">
        <f t="shared" si="215"/>
        <v>0.41626478436278536</v>
      </c>
      <c r="O91" s="18">
        <f t="shared" si="215"/>
        <v>4.3194094649051662</v>
      </c>
      <c r="P91" s="18">
        <f t="shared" si="215"/>
        <v>4.4222035516339631</v>
      </c>
      <c r="Q91" s="18">
        <f t="shared" si="216"/>
        <v>4.1351597005892193</v>
      </c>
      <c r="S91" s="18">
        <f t="shared" si="217"/>
        <v>4.3879276064207939</v>
      </c>
      <c r="T91" s="18">
        <f t="shared" si="218"/>
        <v>3.7700047488174793</v>
      </c>
      <c r="U91" s="18">
        <f t="shared" si="219"/>
        <v>6.7033682948196338</v>
      </c>
      <c r="W91" t="str">
        <f t="shared" si="256"/>
        <v>34 Culture, media and sports occupations</v>
      </c>
      <c r="X91" s="18">
        <f t="shared" si="220"/>
        <v>-0.34210743592718584</v>
      </c>
      <c r="Y91" s="18">
        <f t="shared" si="220"/>
        <v>-0.85927004103376614</v>
      </c>
      <c r="Z91" s="18">
        <f t="shared" si="220"/>
        <v>0.56289833527420896</v>
      </c>
      <c r="AA91" s="18">
        <f t="shared" si="220"/>
        <v>1.0241816108034429</v>
      </c>
      <c r="AB91" s="18">
        <f t="shared" si="221"/>
        <v>0.76121644216220474</v>
      </c>
      <c r="AD91" s="18">
        <f t="shared" si="222"/>
        <v>0.87018589562435356</v>
      </c>
      <c r="AE91" s="18">
        <f t="shared" si="223"/>
        <v>2.9342654585150951</v>
      </c>
      <c r="AF91" s="18">
        <f t="shared" si="224"/>
        <v>3.5269566862742741</v>
      </c>
      <c r="AH91" t="str">
        <f t="shared" si="257"/>
        <v>34 Culture, media and sports occupations</v>
      </c>
      <c r="AI91" s="18">
        <f t="shared" si="225"/>
        <v>-2.5385923754276618</v>
      </c>
      <c r="AJ91" s="18">
        <f t="shared" si="225"/>
        <v>21.354618531296321</v>
      </c>
      <c r="AK91" s="18">
        <f t="shared" si="225"/>
        <v>-9.1183912686820801E-2</v>
      </c>
      <c r="AL91" s="18">
        <f t="shared" si="225"/>
        <v>2.5265063814761124</v>
      </c>
      <c r="AM91" s="18">
        <f t="shared" si="226"/>
        <v>2.7785082897891833</v>
      </c>
      <c r="AO91" s="18">
        <f t="shared" si="227"/>
        <v>1.6464097394051525</v>
      </c>
      <c r="AP91" s="18">
        <f t="shared" si="228"/>
        <v>2.9838324486897383</v>
      </c>
      <c r="AQ91" s="18">
        <f t="shared" si="229"/>
        <v>4.1180851623832337</v>
      </c>
      <c r="AS91" t="str">
        <f t="shared" si="258"/>
        <v>34 Culture, media and sports occupations</v>
      </c>
      <c r="AT91" s="18">
        <f t="shared" si="230"/>
        <v>-2.1170100883722398</v>
      </c>
      <c r="AU91" s="18">
        <f t="shared" si="230"/>
        <v>-0.1866451971200056</v>
      </c>
      <c r="AV91" s="18">
        <f t="shared" si="230"/>
        <v>-0.49579873280872766</v>
      </c>
      <c r="AW91" s="18">
        <f t="shared" si="230"/>
        <v>0.56181666854284718</v>
      </c>
      <c r="AX91" s="18">
        <f t="shared" si="231"/>
        <v>0.18332186638401193</v>
      </c>
      <c r="AZ91" s="18">
        <f t="shared" si="232"/>
        <v>0.20803503905333365</v>
      </c>
      <c r="BA91" s="18">
        <f t="shared" si="233"/>
        <v>2.6856515382211121</v>
      </c>
      <c r="BB91" s="18">
        <f t="shared" si="234"/>
        <v>2.829883031110958</v>
      </c>
      <c r="BD91" t="str">
        <f t="shared" si="259"/>
        <v>34 Culture, media and sports occupations</v>
      </c>
      <c r="BE91" s="18">
        <f t="shared" si="235"/>
        <v>0.45671557131392593</v>
      </c>
      <c r="BF91" s="18">
        <f t="shared" si="235"/>
        <v>-7.2443136614647186</v>
      </c>
      <c r="BG91" s="18">
        <f t="shared" si="235"/>
        <v>-1.985885017015554</v>
      </c>
      <c r="BH91" s="18">
        <f t="shared" si="235"/>
        <v>0.89936457842898498</v>
      </c>
      <c r="BI91" s="18">
        <f t="shared" si="236"/>
        <v>-0.53581048895955385</v>
      </c>
      <c r="BK91" s="18">
        <f t="shared" si="237"/>
        <v>-7.1700936676055704E-2</v>
      </c>
      <c r="BL91" s="18">
        <f t="shared" si="238"/>
        <v>2.0842381918543929</v>
      </c>
      <c r="BM91" s="18">
        <f t="shared" si="239"/>
        <v>2.0305941484278112</v>
      </c>
      <c r="BO91" t="str">
        <f t="shared" si="260"/>
        <v>34 Culture, media and sports occupations</v>
      </c>
      <c r="BP91" s="18">
        <f t="shared" si="240"/>
        <v>-3.1892420936009969</v>
      </c>
      <c r="BQ91" s="18">
        <f t="shared" si="240"/>
        <v>-14.239315804327656</v>
      </c>
      <c r="BR91" s="18">
        <f t="shared" si="240"/>
        <v>-6.4218177084043653</v>
      </c>
      <c r="BS91" s="18">
        <f t="shared" si="240"/>
        <v>-6.4157901093124137</v>
      </c>
      <c r="BT91" s="18">
        <f t="shared" si="241"/>
        <v>-6.9268976641473241</v>
      </c>
      <c r="BV91" s="18">
        <f t="shared" si="242"/>
        <v>-6.4177993521476466</v>
      </c>
      <c r="BW91" s="18">
        <f t="shared" si="243"/>
        <v>1.4791657339749298</v>
      </c>
      <c r="BX91" s="18">
        <f t="shared" si="244"/>
        <v>-3.1770821336018273</v>
      </c>
      <c r="BZ91" t="str">
        <f t="shared" si="261"/>
        <v>34 Culture, media and sports occupations</v>
      </c>
      <c r="CA91" s="18">
        <f t="shared" si="245"/>
        <v>4.2771009166377549</v>
      </c>
      <c r="CB91" s="18">
        <f t="shared" si="245"/>
        <v>-9.4266717139761642</v>
      </c>
      <c r="CC91" s="18">
        <f t="shared" si="245"/>
        <v>-6.0334007771711278</v>
      </c>
      <c r="CD91" s="18">
        <f t="shared" si="245"/>
        <v>-3.9521871170346445</v>
      </c>
      <c r="CE91" s="18">
        <f t="shared" si="246"/>
        <v>-4.9567196846810546</v>
      </c>
      <c r="CG91" s="18">
        <f t="shared" si="247"/>
        <v>-4.6509969660591839</v>
      </c>
      <c r="CH91" s="18">
        <f t="shared" si="248"/>
        <v>1.4296042736871462</v>
      </c>
      <c r="CI91" s="18">
        <f t="shared" si="249"/>
        <v>-2.1050992036189875</v>
      </c>
      <c r="CK91" t="str">
        <f t="shared" si="262"/>
        <v>34 Culture, media and sports occupations</v>
      </c>
      <c r="CL91" s="18">
        <f t="shared" si="250"/>
        <v>5.9630543975792705</v>
      </c>
      <c r="CM91" s="18">
        <f t="shared" si="250"/>
        <v>17.927715228507822</v>
      </c>
      <c r="CN91" s="18">
        <f t="shared" si="250"/>
        <v>-3.1584292144660076</v>
      </c>
      <c r="CO91" s="18">
        <f t="shared" si="250"/>
        <v>-1.5270216415831817</v>
      </c>
      <c r="CP91" s="18">
        <f t="shared" si="251"/>
        <v>-0.92969863142936537</v>
      </c>
      <c r="CR91" s="18">
        <f t="shared" si="252"/>
        <v>-2.0738551842982011</v>
      </c>
      <c r="CS91" s="18">
        <f t="shared" si="253"/>
        <v>1.6865775533044136</v>
      </c>
      <c r="CT91" s="18">
        <f t="shared" si="254"/>
        <v>0.10204017015660316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5.3599674852472745</v>
      </c>
      <c r="C92" s="18">
        <f t="shared" si="210"/>
        <v>-2.5690346888505911</v>
      </c>
      <c r="D92" s="18">
        <f t="shared" si="210"/>
        <v>6.6024781737116234</v>
      </c>
      <c r="E92" s="18">
        <f t="shared" si="210"/>
        <v>4.7062106140971505</v>
      </c>
      <c r="F92" s="18">
        <f t="shared" si="211"/>
        <v>4.822284593353765</v>
      </c>
      <c r="H92" s="18">
        <f t="shared" si="212"/>
        <v>5.3345219466603089</v>
      </c>
      <c r="I92" s="18">
        <f t="shared" si="213"/>
        <v>3.7724549519699835</v>
      </c>
      <c r="J92" s="18">
        <f t="shared" si="214"/>
        <v>7.4132415406694019</v>
      </c>
      <c r="L92" t="str">
        <f t="shared" si="255"/>
        <v>35 Business and public service associate professionals</v>
      </c>
      <c r="M92" s="18">
        <f t="shared" si="215"/>
        <v>6.0236451356137755</v>
      </c>
      <c r="N92" s="18">
        <f t="shared" si="215"/>
        <v>3.9493255008883121</v>
      </c>
      <c r="O92" s="18">
        <f t="shared" si="215"/>
        <v>5.524512277937621</v>
      </c>
      <c r="P92" s="18">
        <f t="shared" si="215"/>
        <v>3.9269221409879096</v>
      </c>
      <c r="Q92" s="18">
        <f t="shared" si="216"/>
        <v>4.4249602711590841</v>
      </c>
      <c r="S92" s="18">
        <f t="shared" si="217"/>
        <v>4.4567465266914574</v>
      </c>
      <c r="T92" s="18">
        <f t="shared" si="218"/>
        <v>3.6906848572004325</v>
      </c>
      <c r="U92" s="18">
        <f t="shared" si="219"/>
        <v>6.7008178964829579</v>
      </c>
      <c r="W92" t="str">
        <f t="shared" si="256"/>
        <v>35 Business and public service associate professionals</v>
      </c>
      <c r="X92" s="18">
        <f t="shared" si="220"/>
        <v>6.0394570415933657E-2</v>
      </c>
      <c r="Y92" s="18">
        <f t="shared" si="220"/>
        <v>3.9671105446395849</v>
      </c>
      <c r="Z92" s="18">
        <f t="shared" si="220"/>
        <v>1.6419150288011108</v>
      </c>
      <c r="AA92" s="18">
        <f t="shared" si="220"/>
        <v>0.64907059442986803</v>
      </c>
      <c r="AB92" s="18">
        <f t="shared" si="221"/>
        <v>1.1631551881766011</v>
      </c>
      <c r="AD92" s="18">
        <f t="shared" si="222"/>
        <v>0.97893646035489557</v>
      </c>
      <c r="AE92" s="18">
        <f t="shared" si="223"/>
        <v>3.0944441989036564</v>
      </c>
      <c r="AF92" s="18">
        <f t="shared" si="224"/>
        <v>3.7491606459055138</v>
      </c>
      <c r="AH92" t="str">
        <f t="shared" si="257"/>
        <v>35 Business and public service associate professionals</v>
      </c>
      <c r="AI92" s="18">
        <f t="shared" si="225"/>
        <v>-3.3988979990284829E-2</v>
      </c>
      <c r="AJ92" s="18">
        <f t="shared" si="225"/>
        <v>11.035979979624244</v>
      </c>
      <c r="AK92" s="18">
        <f t="shared" si="225"/>
        <v>1.567607966401674</v>
      </c>
      <c r="AL92" s="18">
        <f t="shared" si="225"/>
        <v>1.0457042257213445</v>
      </c>
      <c r="AM92" s="18">
        <f t="shared" si="226"/>
        <v>1.8066507350513072</v>
      </c>
      <c r="AO92" s="18">
        <f t="shared" si="227"/>
        <v>1.2193734794880839</v>
      </c>
      <c r="AP92" s="18">
        <f t="shared" si="228"/>
        <v>2.9560314474797345</v>
      </c>
      <c r="AQ92" s="18">
        <f t="shared" si="229"/>
        <v>3.7909319136087527</v>
      </c>
      <c r="AS92" t="str">
        <f t="shared" si="258"/>
        <v>35 Business and public service associate professionals</v>
      </c>
      <c r="AT92" s="18">
        <f t="shared" si="230"/>
        <v>-0.94911085105828796</v>
      </c>
      <c r="AU92" s="18">
        <f t="shared" si="230"/>
        <v>6.2241321588170306</v>
      </c>
      <c r="AV92" s="18">
        <f t="shared" si="230"/>
        <v>1.2919695442886292</v>
      </c>
      <c r="AW92" s="18">
        <f t="shared" si="230"/>
        <v>0.92809721488678054</v>
      </c>
      <c r="AX92" s="18">
        <f t="shared" si="231"/>
        <v>1.365156542493895</v>
      </c>
      <c r="AZ92" s="18">
        <f t="shared" si="232"/>
        <v>1.0492425208896705</v>
      </c>
      <c r="BA92" s="18">
        <f t="shared" si="233"/>
        <v>2.8951210101756164</v>
      </c>
      <c r="BB92" s="18">
        <f t="shared" si="234"/>
        <v>3.6163759675735374</v>
      </c>
      <c r="BD92" t="str">
        <f t="shared" si="259"/>
        <v>35 Business and public service associate professionals</v>
      </c>
      <c r="BE92" s="18">
        <f t="shared" si="235"/>
        <v>1.8734122841227663</v>
      </c>
      <c r="BF92" s="18">
        <f t="shared" si="235"/>
        <v>3.9954811280001445</v>
      </c>
      <c r="BG92" s="18">
        <f t="shared" si="235"/>
        <v>-0.44081054164254452</v>
      </c>
      <c r="BH92" s="18">
        <f t="shared" si="235"/>
        <v>0.25294023711770475</v>
      </c>
      <c r="BI92" s="18">
        <f t="shared" si="236"/>
        <v>0.26503873885952434</v>
      </c>
      <c r="BK92" s="18">
        <f t="shared" si="237"/>
        <v>2.1154499728681664E-2</v>
      </c>
      <c r="BL92" s="18">
        <f t="shared" si="238"/>
        <v>2.2156081283342344</v>
      </c>
      <c r="BM92" s="18">
        <f t="shared" si="239"/>
        <v>2.2311800336473064</v>
      </c>
      <c r="BO92" t="str">
        <f t="shared" si="260"/>
        <v>35 Business and public service associate professionals</v>
      </c>
      <c r="BP92" s="18">
        <f t="shared" si="240"/>
        <v>-0.91748699072261575</v>
      </c>
      <c r="BQ92" s="18">
        <f t="shared" si="240"/>
        <v>6.7385310886676208</v>
      </c>
      <c r="BR92" s="18">
        <f t="shared" si="240"/>
        <v>-3.2718446869306472</v>
      </c>
      <c r="BS92" s="18">
        <f t="shared" si="240"/>
        <v>-2.4554595271643276</v>
      </c>
      <c r="BT92" s="18">
        <f t="shared" si="241"/>
        <v>-2.1620794118266007</v>
      </c>
      <c r="BV92" s="18">
        <f t="shared" si="242"/>
        <v>-2.7283506434302107</v>
      </c>
      <c r="BW92" s="18">
        <f t="shared" si="243"/>
        <v>1.8897081492221801</v>
      </c>
      <c r="BX92" s="18">
        <f t="shared" si="244"/>
        <v>-0.10351968426396407</v>
      </c>
      <c r="BZ92" t="str">
        <f t="shared" si="261"/>
        <v>35 Business and public service associate professionals</v>
      </c>
      <c r="CA92" s="18">
        <f t="shared" si="245"/>
        <v>5.9741196674067298</v>
      </c>
      <c r="CB92" s="18">
        <f t="shared" si="245"/>
        <v>-5.0153143189812788</v>
      </c>
      <c r="CC92" s="18">
        <f t="shared" si="245"/>
        <v>-2.9283726220249218</v>
      </c>
      <c r="CD92" s="18">
        <f t="shared" si="245"/>
        <v>-2.8223951225353816</v>
      </c>
      <c r="CE92" s="18">
        <f t="shared" si="246"/>
        <v>-2.994006995266385</v>
      </c>
      <c r="CG92" s="18">
        <f t="shared" si="247"/>
        <v>-2.8577338050696288</v>
      </c>
      <c r="CH92" s="18">
        <f t="shared" si="248"/>
        <v>1.5314766771867827</v>
      </c>
      <c r="CI92" s="18">
        <f t="shared" si="249"/>
        <v>-0.67507230165745336</v>
      </c>
      <c r="CK92" t="str">
        <f t="shared" si="262"/>
        <v>35 Business and public service associate professionals</v>
      </c>
      <c r="CL92" s="18">
        <f t="shared" si="250"/>
        <v>2.1904293376353801</v>
      </c>
      <c r="CM92" s="18">
        <f t="shared" si="250"/>
        <v>28.140211201676578</v>
      </c>
      <c r="CN92" s="18">
        <f t="shared" si="250"/>
        <v>-6.7692121688672335</v>
      </c>
      <c r="CO92" s="18">
        <f t="shared" si="250"/>
        <v>-2.634780938784842</v>
      </c>
      <c r="CP92" s="18">
        <f t="shared" si="251"/>
        <v>-2.2830189147443947</v>
      </c>
      <c r="CR92" s="18">
        <f t="shared" si="252"/>
        <v>-4.0329050676161327</v>
      </c>
      <c r="CS92" s="18">
        <f t="shared" si="253"/>
        <v>1.3505618822539089</v>
      </c>
      <c r="CT92" s="18">
        <f t="shared" si="254"/>
        <v>-1.7939342520904011</v>
      </c>
    </row>
    <row r="93" spans="1:98" x14ac:dyDescent="0.2">
      <c r="A93" t="str">
        <f t="shared" si="209"/>
        <v>41 Administrative occupations</v>
      </c>
      <c r="B93" s="18">
        <f t="shared" si="210"/>
        <v>5.4491984342174726</v>
      </c>
      <c r="C93" s="18">
        <f t="shared" si="210"/>
        <v>-0.47931680321893211</v>
      </c>
      <c r="D93" s="18">
        <f t="shared" si="210"/>
        <v>7.9886179799132373</v>
      </c>
      <c r="E93" s="18">
        <f t="shared" si="210"/>
        <v>5.6556227111350665</v>
      </c>
      <c r="F93" s="18">
        <f t="shared" si="211"/>
        <v>5.9822383974526661</v>
      </c>
      <c r="H93" s="18">
        <f t="shared" si="212"/>
        <v>6.4276330930727266</v>
      </c>
      <c r="I93" s="18">
        <f t="shared" si="213"/>
        <v>4.6531526299885773</v>
      </c>
      <c r="J93" s="18">
        <f t="shared" si="214"/>
        <v>8.760002256638554</v>
      </c>
      <c r="L93" t="str">
        <f t="shared" si="255"/>
        <v>41 Administrative occupations</v>
      </c>
      <c r="M93" s="18">
        <f t="shared" si="215"/>
        <v>4.7522223337446823</v>
      </c>
      <c r="N93" s="18">
        <f t="shared" si="215"/>
        <v>6.8855147002941264</v>
      </c>
      <c r="O93" s="18">
        <f t="shared" si="215"/>
        <v>7.2117434788577572</v>
      </c>
      <c r="P93" s="18">
        <f t="shared" si="215"/>
        <v>5.0399227254522394</v>
      </c>
      <c r="Q93" s="18">
        <f t="shared" si="216"/>
        <v>5.8289924319185005</v>
      </c>
      <c r="S93" s="18">
        <f t="shared" si="217"/>
        <v>5.7589300793308595</v>
      </c>
      <c r="T93" s="18">
        <f t="shared" si="218"/>
        <v>4.4377533862730134</v>
      </c>
      <c r="U93" s="18">
        <f t="shared" si="219"/>
        <v>8.1394233767478461</v>
      </c>
      <c r="W93" t="str">
        <f t="shared" si="256"/>
        <v>41 Administrative occupations</v>
      </c>
      <c r="X93" s="18">
        <f t="shared" si="220"/>
        <v>-1.046127301418609</v>
      </c>
      <c r="Y93" s="18">
        <f t="shared" si="220"/>
        <v>12.147198364305645</v>
      </c>
      <c r="Z93" s="18">
        <f t="shared" si="220"/>
        <v>4.4198046966488214</v>
      </c>
      <c r="AA93" s="18">
        <f t="shared" si="220"/>
        <v>2.0817864825446897</v>
      </c>
      <c r="AB93" s="18">
        <f t="shared" si="221"/>
        <v>3.4127505031988692</v>
      </c>
      <c r="AD93" s="18">
        <f t="shared" si="222"/>
        <v>2.8552506204955197</v>
      </c>
      <c r="AE93" s="18">
        <f t="shared" si="223"/>
        <v>3.8505774705292151</v>
      </c>
      <c r="AF93" s="18">
        <f t="shared" si="224"/>
        <v>5.6728195550986849</v>
      </c>
      <c r="AH93" t="str">
        <f t="shared" si="257"/>
        <v>41 Administrative occupations</v>
      </c>
      <c r="AI93" s="18">
        <f t="shared" si="225"/>
        <v>-1.071656868521953</v>
      </c>
      <c r="AJ93" s="18">
        <f t="shared" si="225"/>
        <v>10.220090617610623</v>
      </c>
      <c r="AK93" s="18">
        <f t="shared" si="225"/>
        <v>3.2865181696935863</v>
      </c>
      <c r="AL93" s="18">
        <f t="shared" si="225"/>
        <v>1.7404516223051614</v>
      </c>
      <c r="AM93" s="18">
        <f t="shared" si="226"/>
        <v>2.7338284303862981</v>
      </c>
      <c r="AO93" s="18">
        <f t="shared" si="227"/>
        <v>2.2532184768487173</v>
      </c>
      <c r="AP93" s="18">
        <f t="shared" si="228"/>
        <v>3.7903004504475257</v>
      </c>
      <c r="AQ93" s="18">
        <f t="shared" si="229"/>
        <v>5.216301084596453</v>
      </c>
      <c r="AS93" t="str">
        <f t="shared" si="258"/>
        <v>41 Administrative occupations</v>
      </c>
      <c r="AT93" s="18">
        <f t="shared" si="230"/>
        <v>-1.2303290579487203</v>
      </c>
      <c r="AU93" s="18">
        <f t="shared" si="230"/>
        <v>10.342144537887066</v>
      </c>
      <c r="AV93" s="18">
        <f t="shared" si="230"/>
        <v>2.5188811001680245</v>
      </c>
      <c r="AW93" s="18">
        <f t="shared" si="230"/>
        <v>1.5012756371418412</v>
      </c>
      <c r="AX93" s="18">
        <f t="shared" si="231"/>
        <v>2.3510334176744863</v>
      </c>
      <c r="AZ93" s="18">
        <f t="shared" si="232"/>
        <v>1.8393501690261882</v>
      </c>
      <c r="BA93" s="18">
        <f t="shared" si="233"/>
        <v>3.4672924115708881</v>
      </c>
      <c r="BB93" s="18">
        <f t="shared" si="234"/>
        <v>4.6657643061017717</v>
      </c>
      <c r="BD93" t="str">
        <f t="shared" si="259"/>
        <v>41 Administrative occupations</v>
      </c>
      <c r="BE93" s="18">
        <f t="shared" si="235"/>
        <v>0.62940165573701634</v>
      </c>
      <c r="BF93" s="18">
        <f t="shared" si="235"/>
        <v>1.8920462104743185</v>
      </c>
      <c r="BG93" s="18">
        <f t="shared" si="235"/>
        <v>0.66178497720312812</v>
      </c>
      <c r="BH93" s="18">
        <f t="shared" si="235"/>
        <v>-0.64234822621388465</v>
      </c>
      <c r="BI93" s="18">
        <f t="shared" si="236"/>
        <v>-7.9456416364476201E-2</v>
      </c>
      <c r="BK93" s="18">
        <f t="shared" si="237"/>
        <v>-0.20952536380921538</v>
      </c>
      <c r="BL93" s="18">
        <f t="shared" si="238"/>
        <v>2.5566827258812319</v>
      </c>
      <c r="BM93" s="18">
        <f t="shared" si="239"/>
        <v>2.4102227882846217</v>
      </c>
      <c r="BO93" t="str">
        <f t="shared" si="260"/>
        <v>41 Administrative occupations</v>
      </c>
      <c r="BP93" s="18">
        <f t="shared" si="240"/>
        <v>-2.3590548794588884</v>
      </c>
      <c r="BQ93" s="18">
        <f t="shared" si="240"/>
        <v>-4.0067496293200611</v>
      </c>
      <c r="BR93" s="18">
        <f t="shared" si="240"/>
        <v>-2.7963826748083731</v>
      </c>
      <c r="BS93" s="18">
        <f t="shared" si="240"/>
        <v>-4.4281404987589141</v>
      </c>
      <c r="BT93" s="18">
        <f t="shared" si="241"/>
        <v>-3.8947584702706206</v>
      </c>
      <c r="BV93" s="18">
        <f t="shared" si="242"/>
        <v>-3.8872877491667346</v>
      </c>
      <c r="BW93" s="18">
        <f t="shared" si="243"/>
        <v>1.9811046089688089</v>
      </c>
      <c r="BX93" s="18">
        <f t="shared" si="244"/>
        <v>-0.74535757442126815</v>
      </c>
      <c r="BZ93" t="str">
        <f t="shared" si="261"/>
        <v>41 Administrative occupations</v>
      </c>
      <c r="CA93" s="18">
        <f t="shared" si="245"/>
        <v>0.8445105431904798</v>
      </c>
      <c r="CB93" s="18">
        <f t="shared" si="245"/>
        <v>2.2445870061443607</v>
      </c>
      <c r="CC93" s="18">
        <f t="shared" si="245"/>
        <v>-5.6584041532077638</v>
      </c>
      <c r="CD93" s="18">
        <f t="shared" si="245"/>
        <v>-8.6044628520286164</v>
      </c>
      <c r="CE93" s="18">
        <f t="shared" si="246"/>
        <v>-7.0444350808220086</v>
      </c>
      <c r="CG93" s="18">
        <f t="shared" si="247"/>
        <v>-7.6328098237704589</v>
      </c>
      <c r="CH93" s="18">
        <f t="shared" si="248"/>
        <v>1.2674888302631526</v>
      </c>
      <c r="CI93" s="18">
        <f t="shared" si="249"/>
        <v>-4.3662533108947965</v>
      </c>
      <c r="CK93" t="str">
        <f t="shared" si="262"/>
        <v>41 Administrative occupations</v>
      </c>
      <c r="CL93" s="18">
        <f t="shared" si="250"/>
        <v>-5.1707338488568784</v>
      </c>
      <c r="CM93" s="18">
        <f t="shared" si="250"/>
        <v>13.813389215937066</v>
      </c>
      <c r="CN93" s="18">
        <f t="shared" si="250"/>
        <v>-8.7223425158304728</v>
      </c>
      <c r="CO93" s="18">
        <f t="shared" si="250"/>
        <v>-7.8110358383401524</v>
      </c>
      <c r="CP93" s="18">
        <f t="shared" si="251"/>
        <v>-6.8784231950622665</v>
      </c>
      <c r="CR93" s="18">
        <f t="shared" si="252"/>
        <v>-8.1158112033776426</v>
      </c>
      <c r="CS93" s="18">
        <f t="shared" si="253"/>
        <v>1.0727640876623923</v>
      </c>
      <c r="CT93" s="18">
        <f t="shared" si="254"/>
        <v>-5.1210150727535879</v>
      </c>
    </row>
    <row r="94" spans="1:98" x14ac:dyDescent="0.2">
      <c r="A94" t="str">
        <f t="shared" si="209"/>
        <v>42 Secretarial and related occupations</v>
      </c>
      <c r="B94" s="18">
        <f t="shared" si="210"/>
        <v>8.7461805976951403</v>
      </c>
      <c r="C94" s="18">
        <f t="shared" si="210"/>
        <v>-13.024896983713008</v>
      </c>
      <c r="D94" s="18">
        <f t="shared" si="210"/>
        <v>11.153100048808406</v>
      </c>
      <c r="E94" s="18">
        <f t="shared" si="210"/>
        <v>8.1961078054370482</v>
      </c>
      <c r="F94" s="18">
        <f t="shared" si="211"/>
        <v>7.6328777012040661</v>
      </c>
      <c r="H94" s="18">
        <f t="shared" si="212"/>
        <v>9.1729264104446706</v>
      </c>
      <c r="I94" s="18">
        <f t="shared" si="213"/>
        <v>6.3605953071487864</v>
      </c>
      <c r="J94" s="18">
        <f t="shared" si="214"/>
        <v>11.69180274289252</v>
      </c>
      <c r="L94" t="str">
        <f t="shared" si="255"/>
        <v>42 Secretarial and related occupations</v>
      </c>
      <c r="M94" s="18">
        <f t="shared" si="215"/>
        <v>2.2286270531214569</v>
      </c>
      <c r="N94" s="18">
        <f t="shared" si="215"/>
        <v>6.1431780142925163</v>
      </c>
      <c r="O94" s="18">
        <f t="shared" si="215"/>
        <v>9.1761603570180696</v>
      </c>
      <c r="P94" s="18">
        <f t="shared" si="215"/>
        <v>4.5324974060493739</v>
      </c>
      <c r="Q94" s="18">
        <f t="shared" si="216"/>
        <v>6.0633345801397009</v>
      </c>
      <c r="S94" s="18">
        <f t="shared" si="217"/>
        <v>6.0580138205010403</v>
      </c>
      <c r="T94" s="18">
        <f t="shared" si="218"/>
        <v>4.9544795162487221</v>
      </c>
      <c r="U94" s="18">
        <f t="shared" si="219"/>
        <v>8.6725625534398212</v>
      </c>
      <c r="W94" t="str">
        <f t="shared" si="256"/>
        <v>42 Secretarial and related occupations</v>
      </c>
      <c r="X94" s="18">
        <f t="shared" si="220"/>
        <v>-2.3799916091046369</v>
      </c>
      <c r="Y94" s="18">
        <f t="shared" si="220"/>
        <v>6.4260981738633038</v>
      </c>
      <c r="Z94" s="18">
        <f t="shared" si="220"/>
        <v>6.8070750028880633</v>
      </c>
      <c r="AA94" s="18">
        <f t="shared" si="220"/>
        <v>5.6782267025759614</v>
      </c>
      <c r="AB94" s="18">
        <f t="shared" si="221"/>
        <v>6.0764467624996987</v>
      </c>
      <c r="AD94" s="18">
        <f t="shared" si="222"/>
        <v>6.0531775543764432</v>
      </c>
      <c r="AE94" s="18">
        <f t="shared" si="223"/>
        <v>4.8313993448769965</v>
      </c>
      <c r="AF94" s="18">
        <f t="shared" si="224"/>
        <v>8.5937428960913831</v>
      </c>
      <c r="AH94" t="str">
        <f t="shared" si="257"/>
        <v>42 Secretarial and related occupations</v>
      </c>
      <c r="AI94" s="18">
        <f t="shared" si="225"/>
        <v>-4.9103652106207925</v>
      </c>
      <c r="AJ94" s="18">
        <f t="shared" si="225"/>
        <v>16.00273539767749</v>
      </c>
      <c r="AK94" s="18">
        <f t="shared" si="225"/>
        <v>3.1626762064725478</v>
      </c>
      <c r="AL94" s="18">
        <f t="shared" si="225"/>
        <v>0.55497133097803797</v>
      </c>
      <c r="AM94" s="18">
        <f t="shared" si="226"/>
        <v>2.272128218452063</v>
      </c>
      <c r="AO94" s="18">
        <f t="shared" si="227"/>
        <v>1.416798715437384</v>
      </c>
      <c r="AP94" s="18">
        <f t="shared" si="228"/>
        <v>3.907775787284673</v>
      </c>
      <c r="AQ94" s="18">
        <f t="shared" si="229"/>
        <v>4.7714776768553957</v>
      </c>
      <c r="AS94" t="str">
        <f t="shared" si="258"/>
        <v>42 Secretarial and related occupations</v>
      </c>
      <c r="AT94" s="18">
        <f t="shared" si="230"/>
        <v>-5.4382994103666533</v>
      </c>
      <c r="AU94" s="18">
        <f t="shared" si="230"/>
        <v>21.939465482828236</v>
      </c>
      <c r="AV94" s="18">
        <f t="shared" si="230"/>
        <v>2.1726568921333511</v>
      </c>
      <c r="AW94" s="18">
        <f t="shared" si="230"/>
        <v>5.3456816248734551</v>
      </c>
      <c r="AX94" s="18">
        <f t="shared" si="231"/>
        <v>5.3019875684702455</v>
      </c>
      <c r="AZ94" s="18">
        <f t="shared" si="232"/>
        <v>4.2772062725625171</v>
      </c>
      <c r="BA94" s="18">
        <f t="shared" si="233"/>
        <v>3.5795255676836613</v>
      </c>
      <c r="BB94" s="18">
        <f t="shared" si="234"/>
        <v>6.4923450189068754</v>
      </c>
      <c r="BD94" t="str">
        <f t="shared" si="259"/>
        <v>42 Secretarial and related occupations</v>
      </c>
      <c r="BE94" s="18">
        <f t="shared" si="235"/>
        <v>-1.0182794843846987</v>
      </c>
      <c r="BF94" s="18">
        <f t="shared" si="235"/>
        <v>-8.0425793165102348</v>
      </c>
      <c r="BG94" s="18">
        <f t="shared" si="235"/>
        <v>-0.23404479221453833</v>
      </c>
      <c r="BH94" s="18">
        <f t="shared" si="235"/>
        <v>-10.494497653687295</v>
      </c>
      <c r="BI94" s="18">
        <f t="shared" si="236"/>
        <v>-7.2503569514615336</v>
      </c>
      <c r="BK94" s="18">
        <f t="shared" si="237"/>
        <v>-7.1973001055188668</v>
      </c>
      <c r="BL94" s="18">
        <f t="shared" si="238"/>
        <v>1.8984983008510925</v>
      </c>
      <c r="BM94" s="18">
        <f t="shared" si="239"/>
        <v>-2.8105187280117461</v>
      </c>
      <c r="BO94" t="str">
        <f t="shared" si="260"/>
        <v>42 Secretarial and related occupations</v>
      </c>
      <c r="BP94" s="18">
        <f t="shared" si="240"/>
        <v>-4.2708296762879243</v>
      </c>
      <c r="BQ94" s="18">
        <f t="shared" si="240"/>
        <v>-15.853408779772693</v>
      </c>
      <c r="BR94" s="18">
        <f t="shared" si="240"/>
        <v>-6.9497459178589409</v>
      </c>
      <c r="BS94" s="18">
        <f t="shared" si="240"/>
        <v>-13.208923493743407</v>
      </c>
      <c r="BT94" s="18">
        <f t="shared" si="241"/>
        <v>-11.470921540345213</v>
      </c>
      <c r="BV94" s="18">
        <f t="shared" si="242"/>
        <v>-11.170768564325229</v>
      </c>
      <c r="BW94" s="18">
        <f t="shared" si="243"/>
        <v>1.5266412827204645</v>
      </c>
      <c r="BX94" s="18">
        <f t="shared" si="244"/>
        <v>-5.5545828164050848</v>
      </c>
      <c r="BZ94" t="str">
        <f t="shared" si="261"/>
        <v>42 Secretarial and related occupations</v>
      </c>
      <c r="CA94" s="18">
        <f t="shared" si="245"/>
        <v>1.5284334184673343</v>
      </c>
      <c r="CB94" s="18">
        <f t="shared" si="245"/>
        <v>-4.9667539184375169</v>
      </c>
      <c r="CC94" s="18">
        <f t="shared" si="245"/>
        <v>-9.149929100936216</v>
      </c>
      <c r="CD94" s="18">
        <f t="shared" si="245"/>
        <v>-10.917616430579935</v>
      </c>
      <c r="CE94" s="18">
        <f t="shared" si="246"/>
        <v>-10.005957034329017</v>
      </c>
      <c r="CG94" s="18">
        <f t="shared" si="247"/>
        <v>-10.332242329821206</v>
      </c>
      <c r="CH94" s="18">
        <f t="shared" si="248"/>
        <v>1.2072058411272568</v>
      </c>
      <c r="CI94" s="18">
        <f t="shared" si="249"/>
        <v>-6.0524951226598622</v>
      </c>
      <c r="CK94" t="str">
        <f t="shared" si="262"/>
        <v>42 Secretarial and related occupations</v>
      </c>
      <c r="CL94" s="18">
        <f t="shared" si="250"/>
        <v>-4.5447659969957366</v>
      </c>
      <c r="CM94" s="18">
        <f t="shared" si="250"/>
        <v>7.9383290187344357</v>
      </c>
      <c r="CN94" s="18">
        <f t="shared" si="250"/>
        <v>-3.557819687698438</v>
      </c>
      <c r="CO94" s="18">
        <f t="shared" si="250"/>
        <v>-12.569969361224743</v>
      </c>
      <c r="CP94" s="18">
        <f t="shared" si="251"/>
        <v>-8.6528885974074043</v>
      </c>
      <c r="CR94" s="18">
        <f t="shared" si="252"/>
        <v>-9.6636039639444888</v>
      </c>
      <c r="CS94" s="18">
        <f t="shared" si="253"/>
        <v>1.5212606480293989</v>
      </c>
      <c r="CT94" s="18">
        <f t="shared" si="254"/>
        <v>-4.8832215442390918</v>
      </c>
    </row>
    <row r="95" spans="1:98" x14ac:dyDescent="0.2">
      <c r="A95" t="str">
        <f t="shared" si="209"/>
        <v>51 Skilled agricultural and related trades</v>
      </c>
      <c r="B95" s="18">
        <f t="shared" si="210"/>
        <v>16.349828534660404</v>
      </c>
      <c r="C95" s="18">
        <f t="shared" si="210"/>
        <v>-15.908924576812533</v>
      </c>
      <c r="D95" s="18">
        <f t="shared" si="210"/>
        <v>5.1882145612295982</v>
      </c>
      <c r="E95" s="18">
        <f t="shared" si="210"/>
        <v>5.4302947023291637</v>
      </c>
      <c r="F95" s="18">
        <f t="shared" si="211"/>
        <v>3.8759408902819148</v>
      </c>
      <c r="H95" s="18">
        <f t="shared" si="212"/>
        <v>5.349539482616672</v>
      </c>
      <c r="I95" s="18">
        <f t="shared" si="213"/>
        <v>5.3303108421520751</v>
      </c>
      <c r="J95" s="18">
        <f t="shared" si="214"/>
        <v>8.4244564682550926</v>
      </c>
      <c r="L95" t="str">
        <f t="shared" si="255"/>
        <v>51 Skilled agricultural and related trades</v>
      </c>
      <c r="M95" s="18">
        <f t="shared" si="215"/>
        <v>0.55535377311017875</v>
      </c>
      <c r="N95" s="18">
        <f t="shared" si="215"/>
        <v>12.12741616984998</v>
      </c>
      <c r="O95" s="18">
        <f t="shared" si="215"/>
        <v>5.0707571244742011</v>
      </c>
      <c r="P95" s="18">
        <f t="shared" si="215"/>
        <v>4.7973755048449362</v>
      </c>
      <c r="Q95" s="18">
        <f t="shared" si="216"/>
        <v>5.3268447368407079</v>
      </c>
      <c r="S95" s="18">
        <f t="shared" si="217"/>
        <v>4.8884235858018821</v>
      </c>
      <c r="T95" s="18">
        <f t="shared" si="218"/>
        <v>3.8119180246269702</v>
      </c>
      <c r="U95" s="18">
        <f t="shared" si="219"/>
        <v>7.1019785926229817</v>
      </c>
      <c r="W95" t="str">
        <f t="shared" si="256"/>
        <v>51 Skilled agricultural and related trades</v>
      </c>
      <c r="X95" s="18">
        <f t="shared" si="220"/>
        <v>-2.0749498098547869</v>
      </c>
      <c r="Y95" s="18">
        <f t="shared" si="220"/>
        <v>20.655697468863377</v>
      </c>
      <c r="Z95" s="18">
        <f t="shared" si="220"/>
        <v>3.5360159316854212</v>
      </c>
      <c r="AA95" s="18">
        <f t="shared" si="220"/>
        <v>3.4534194984283006</v>
      </c>
      <c r="AB95" s="18">
        <f t="shared" si="221"/>
        <v>4.4788416434082157</v>
      </c>
      <c r="AD95" s="18">
        <f t="shared" si="222"/>
        <v>3.4809443189431244</v>
      </c>
      <c r="AE95" s="18">
        <f t="shared" si="223"/>
        <v>4.3319103868602937</v>
      </c>
      <c r="AF95" s="18">
        <f t="shared" si="224"/>
        <v>6.4667930516030037</v>
      </c>
      <c r="AH95" t="str">
        <f t="shared" si="257"/>
        <v>51 Skilled agricultural and related trades</v>
      </c>
      <c r="AI95" s="18">
        <f t="shared" si="225"/>
        <v>0.70620006894985821</v>
      </c>
      <c r="AJ95" s="18">
        <f t="shared" si="225"/>
        <v>2.6317323859964992</v>
      </c>
      <c r="AK95" s="18">
        <f t="shared" si="225"/>
        <v>3.106345955639811</v>
      </c>
      <c r="AL95" s="18">
        <f t="shared" si="225"/>
        <v>2.8917231335625404</v>
      </c>
      <c r="AM95" s="18">
        <f t="shared" si="226"/>
        <v>2.9424654337676603</v>
      </c>
      <c r="AO95" s="18">
        <f t="shared" si="227"/>
        <v>2.963214389176172</v>
      </c>
      <c r="AP95" s="18">
        <f t="shared" si="228"/>
        <v>4.3576289596051865</v>
      </c>
      <c r="AQ95" s="18">
        <f t="shared" si="229"/>
        <v>6.1436790274952635</v>
      </c>
      <c r="AS95" t="str">
        <f t="shared" si="258"/>
        <v>51 Skilled agricultural and related trades</v>
      </c>
      <c r="AT95" s="18">
        <f t="shared" si="230"/>
        <v>-1.0810788941091665</v>
      </c>
      <c r="AU95" s="18">
        <f t="shared" si="230"/>
        <v>4.6441548954583078</v>
      </c>
      <c r="AV95" s="18">
        <f t="shared" si="230"/>
        <v>2.5474053011369513</v>
      </c>
      <c r="AW95" s="18">
        <f t="shared" si="230"/>
        <v>2.6468951165364407</v>
      </c>
      <c r="AX95" s="18">
        <f t="shared" si="231"/>
        <v>2.7394610154909182</v>
      </c>
      <c r="AZ95" s="18">
        <f t="shared" si="232"/>
        <v>2.6137211245371716</v>
      </c>
      <c r="BA95" s="18">
        <f t="shared" si="233"/>
        <v>3.9073069208586553</v>
      </c>
      <c r="BB95" s="18">
        <f t="shared" si="234"/>
        <v>5.5537704113580721</v>
      </c>
      <c r="BD95" t="str">
        <f t="shared" si="259"/>
        <v>51 Skilled agricultural and related trades</v>
      </c>
      <c r="BE95" s="18">
        <f t="shared" si="235"/>
        <v>-2.3378170480975347</v>
      </c>
      <c r="BF95" s="18">
        <f t="shared" si="235"/>
        <v>1.4962741335426522</v>
      </c>
      <c r="BG95" s="18">
        <f t="shared" si="235"/>
        <v>-1.2632670502429333</v>
      </c>
      <c r="BH95" s="18">
        <f t="shared" si="235"/>
        <v>0.61155292240910875</v>
      </c>
      <c r="BI95" s="18">
        <f t="shared" si="236"/>
        <v>7.6624659846902254E-2</v>
      </c>
      <c r="BK95" s="18">
        <f t="shared" si="237"/>
        <v>-1.7309520885133711E-2</v>
      </c>
      <c r="BL95" s="18">
        <f t="shared" si="238"/>
        <v>2.5024019547701393</v>
      </c>
      <c r="BM95" s="18">
        <f t="shared" si="239"/>
        <v>2.4901601529099482</v>
      </c>
      <c r="BO95" t="str">
        <f t="shared" si="260"/>
        <v>51 Skilled agricultural and related trades</v>
      </c>
      <c r="BP95" s="18">
        <f t="shared" si="240"/>
        <v>-4.8226821542300513</v>
      </c>
      <c r="BQ95" s="18">
        <f t="shared" si="240"/>
        <v>5.0550743391891695</v>
      </c>
      <c r="BR95" s="18">
        <f t="shared" si="240"/>
        <v>-2.1425206279066855</v>
      </c>
      <c r="BS95" s="18">
        <f t="shared" si="240"/>
        <v>-0.33542881087662568</v>
      </c>
      <c r="BT95" s="18">
        <f t="shared" si="241"/>
        <v>-0.57692317598735388</v>
      </c>
      <c r="BV95" s="18">
        <f t="shared" si="242"/>
        <v>-0.94147050684550981</v>
      </c>
      <c r="BW95" s="18">
        <f t="shared" si="243"/>
        <v>2.6507042759397192</v>
      </c>
      <c r="BX95" s="18">
        <f t="shared" si="244"/>
        <v>2.0122114445488615</v>
      </c>
      <c r="BZ95" t="str">
        <f t="shared" si="261"/>
        <v>51 Skilled agricultural and related trades</v>
      </c>
      <c r="CA95" s="18">
        <f t="shared" si="245"/>
        <v>1.5329553333464085</v>
      </c>
      <c r="CB95" s="18">
        <f t="shared" si="245"/>
        <v>-7.585266194273288</v>
      </c>
      <c r="CC95" s="18">
        <f t="shared" si="245"/>
        <v>-2.1432926935479824</v>
      </c>
      <c r="CD95" s="18">
        <f t="shared" si="245"/>
        <v>8.6823748785658239E-2</v>
      </c>
      <c r="CE95" s="18">
        <f t="shared" si="246"/>
        <v>-1.1096406483807053</v>
      </c>
      <c r="CG95" s="18">
        <f t="shared" si="247"/>
        <v>-0.66213900465856845</v>
      </c>
      <c r="CH95" s="18">
        <f t="shared" si="248"/>
        <v>2.1102340449735468</v>
      </c>
      <c r="CI95" s="18">
        <f t="shared" si="249"/>
        <v>1.6222192009729186</v>
      </c>
      <c r="CK95" t="str">
        <f t="shared" si="262"/>
        <v>51 Skilled agricultural and related trades</v>
      </c>
      <c r="CL95" s="18">
        <f t="shared" si="250"/>
        <v>-9.1006864846032709E-2</v>
      </c>
      <c r="CM95" s="18">
        <f t="shared" si="250"/>
        <v>60.590450329499703</v>
      </c>
      <c r="CN95" s="18">
        <f t="shared" si="250"/>
        <v>-6.0841856488781154</v>
      </c>
      <c r="CO95" s="18">
        <f t="shared" si="250"/>
        <v>-10.140532206267883</v>
      </c>
      <c r="CP95" s="18">
        <f t="shared" si="251"/>
        <v>-5.5252532841978947</v>
      </c>
      <c r="CR95" s="18">
        <f t="shared" si="252"/>
        <v>-8.8082666087792028</v>
      </c>
      <c r="CS95" s="18">
        <f t="shared" si="253"/>
        <v>1.2856145556713994</v>
      </c>
      <c r="CT95" s="18">
        <f t="shared" si="254"/>
        <v>-5.0176137565316914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7.6668493970479368</v>
      </c>
      <c r="C96" s="18">
        <f t="shared" si="210"/>
        <v>-2.0017213865736849</v>
      </c>
      <c r="D96" s="18">
        <f t="shared" si="210"/>
        <v>8.1977764310669166</v>
      </c>
      <c r="E96" s="18">
        <f t="shared" si="210"/>
        <v>4.6116527119592465</v>
      </c>
      <c r="F96" s="18">
        <f t="shared" si="211"/>
        <v>5.28873854117069</v>
      </c>
      <c r="H96" s="18">
        <f t="shared" si="212"/>
        <v>5.7936223367399897</v>
      </c>
      <c r="I96" s="18">
        <f t="shared" si="213"/>
        <v>3.5343425992479638</v>
      </c>
      <c r="J96" s="18">
        <f t="shared" si="214"/>
        <v>7.6257456940183044</v>
      </c>
      <c r="L96" t="str">
        <f t="shared" si="255"/>
        <v>52 Skilled metal, electrical and electronic trades</v>
      </c>
      <c r="M96" s="18">
        <f t="shared" si="215"/>
        <v>5.4894624226366151</v>
      </c>
      <c r="N96" s="18">
        <f t="shared" si="215"/>
        <v>-20.775399603056886</v>
      </c>
      <c r="O96" s="18">
        <f t="shared" si="215"/>
        <v>11.459542750193341</v>
      </c>
      <c r="P96" s="18">
        <f t="shared" si="215"/>
        <v>6.4231037109495404</v>
      </c>
      <c r="Q96" s="18">
        <f t="shared" si="216"/>
        <v>5.9986530762719648</v>
      </c>
      <c r="S96" s="18">
        <f t="shared" si="217"/>
        <v>8.0761086771560464</v>
      </c>
      <c r="T96" s="18">
        <f t="shared" si="218"/>
        <v>4.8133225794650736</v>
      </c>
      <c r="U96" s="18">
        <f t="shared" si="219"/>
        <v>10.092133495081157</v>
      </c>
      <c r="W96" t="str">
        <f t="shared" si="256"/>
        <v>52 Skilled metal, electrical and electronic trades</v>
      </c>
      <c r="X96" s="18">
        <f t="shared" si="220"/>
        <v>7.3355785254758388E-2</v>
      </c>
      <c r="Y96" s="18">
        <f t="shared" si="220"/>
        <v>-16.207266844807755</v>
      </c>
      <c r="Z96" s="18">
        <f t="shared" si="220"/>
        <v>5.4219266389543774</v>
      </c>
      <c r="AA96" s="18">
        <f t="shared" si="220"/>
        <v>2.6091791299901024</v>
      </c>
      <c r="AB96" s="18">
        <f t="shared" si="221"/>
        <v>2.1780716239164777</v>
      </c>
      <c r="AD96" s="18">
        <f t="shared" si="222"/>
        <v>3.5383226848037408</v>
      </c>
      <c r="AE96" s="18">
        <f t="shared" si="223"/>
        <v>3.6775643155785964</v>
      </c>
      <c r="AF96" s="18">
        <f t="shared" si="224"/>
        <v>6.0209170263241019</v>
      </c>
      <c r="AH96" t="str">
        <f t="shared" si="257"/>
        <v>52 Skilled metal, electrical and electronic trades</v>
      </c>
      <c r="AI96" s="18">
        <f t="shared" si="225"/>
        <v>-1.1251521235095874</v>
      </c>
      <c r="AJ96" s="18">
        <f t="shared" si="225"/>
        <v>-10.269615785028163</v>
      </c>
      <c r="AK96" s="18">
        <f t="shared" si="225"/>
        <v>4.6371666978670678</v>
      </c>
      <c r="AL96" s="18">
        <f t="shared" si="225"/>
        <v>2.4123263261645711</v>
      </c>
      <c r="AM96" s="18">
        <f t="shared" si="226"/>
        <v>2.254100142490123</v>
      </c>
      <c r="AO96" s="18">
        <f t="shared" si="227"/>
        <v>3.1486333199080896</v>
      </c>
      <c r="AP96" s="18">
        <f t="shared" si="228"/>
        <v>3.2913679339298785</v>
      </c>
      <c r="AQ96" s="18">
        <f t="shared" si="229"/>
        <v>5.4524597226604632</v>
      </c>
      <c r="AS96" t="str">
        <f t="shared" si="258"/>
        <v>52 Skilled metal, electrical and electronic trades</v>
      </c>
      <c r="AT96" s="18">
        <f t="shared" si="230"/>
        <v>-1.3148908369119194</v>
      </c>
      <c r="AU96" s="18">
        <f t="shared" si="230"/>
        <v>-10.959105514627588</v>
      </c>
      <c r="AV96" s="18">
        <f t="shared" si="230"/>
        <v>3.2412961306159671</v>
      </c>
      <c r="AW96" s="18">
        <f t="shared" si="230"/>
        <v>1.9903152974346305</v>
      </c>
      <c r="AX96" s="18">
        <f t="shared" si="231"/>
        <v>1.5144535554001859</v>
      </c>
      <c r="AZ96" s="18">
        <f t="shared" si="232"/>
        <v>2.4056155282572877</v>
      </c>
      <c r="BA96" s="18">
        <f t="shared" si="233"/>
        <v>3.1055526903518871</v>
      </c>
      <c r="BB96" s="18">
        <f t="shared" si="234"/>
        <v>4.7660157440625017</v>
      </c>
      <c r="BD96" t="str">
        <f t="shared" si="259"/>
        <v>52 Skilled metal, electrical and electronic trades</v>
      </c>
      <c r="BE96" s="18">
        <f t="shared" si="235"/>
        <v>-0.99830819911325142</v>
      </c>
      <c r="BF96" s="18">
        <f t="shared" si="235"/>
        <v>-11.856560713725429</v>
      </c>
      <c r="BG96" s="18">
        <f t="shared" si="235"/>
        <v>8.0481855954661619E-2</v>
      </c>
      <c r="BH96" s="18">
        <f t="shared" si="235"/>
        <v>3.279041379626868E-2</v>
      </c>
      <c r="BI96" s="18">
        <f t="shared" si="236"/>
        <v>-0.74039378305269521</v>
      </c>
      <c r="BK96" s="18">
        <f t="shared" si="237"/>
        <v>4.8685035486784045E-2</v>
      </c>
      <c r="BL96" s="18">
        <f t="shared" si="238"/>
        <v>1.9662104430712368</v>
      </c>
      <c r="BM96" s="18">
        <f t="shared" si="239"/>
        <v>2.0033111144533544</v>
      </c>
      <c r="BO96" t="str">
        <f t="shared" si="260"/>
        <v>52 Skilled metal, electrical and electronic trades</v>
      </c>
      <c r="BP96" s="18">
        <f t="shared" si="240"/>
        <v>-4.0468850286254803</v>
      </c>
      <c r="BQ96" s="18">
        <f t="shared" si="240"/>
        <v>-2.7298345999844931</v>
      </c>
      <c r="BR96" s="18">
        <f t="shared" si="240"/>
        <v>-2.6874786392283023</v>
      </c>
      <c r="BS96" s="18">
        <f t="shared" si="240"/>
        <v>-2.5906583932820304</v>
      </c>
      <c r="BT96" s="18">
        <f t="shared" si="241"/>
        <v>-2.6296267030902709</v>
      </c>
      <c r="BV96" s="18">
        <f t="shared" si="242"/>
        <v>-2.6229425072517354</v>
      </c>
      <c r="BW96" s="18">
        <f t="shared" si="243"/>
        <v>1.8853610505342511</v>
      </c>
      <c r="BX96" s="18">
        <f t="shared" si="244"/>
        <v>-3.6406199242311477E-2</v>
      </c>
      <c r="BZ96" t="str">
        <f t="shared" si="261"/>
        <v>52 Skilled metal, electrical and electronic trades</v>
      </c>
      <c r="CA96" s="18">
        <f t="shared" si="245"/>
        <v>2.7129763789080164</v>
      </c>
      <c r="CB96" s="18">
        <f t="shared" si="245"/>
        <v>-21.466339235908528</v>
      </c>
      <c r="CC96" s="18">
        <f t="shared" si="245"/>
        <v>-2.2223905061971805</v>
      </c>
      <c r="CD96" s="18">
        <f t="shared" si="245"/>
        <v>-5.8076461874607137</v>
      </c>
      <c r="CE96" s="18">
        <f t="shared" si="246"/>
        <v>-5.7783753328036314</v>
      </c>
      <c r="CG96" s="18">
        <f t="shared" si="247"/>
        <v>-4.6274111330132817</v>
      </c>
      <c r="CH96" s="18">
        <f t="shared" si="248"/>
        <v>1.5524399332472516</v>
      </c>
      <c r="CI96" s="18">
        <f t="shared" si="249"/>
        <v>-1.8885938507512856</v>
      </c>
      <c r="CK96" t="str">
        <f t="shared" si="262"/>
        <v>52 Skilled metal, electrical and electronic trades</v>
      </c>
      <c r="CL96" s="18">
        <f t="shared" si="250"/>
        <v>1.6824103772302035</v>
      </c>
      <c r="CM96" s="18">
        <f t="shared" si="250"/>
        <v>23.039258488843405</v>
      </c>
      <c r="CN96" s="18">
        <f t="shared" si="250"/>
        <v>-6.7846299698124053</v>
      </c>
      <c r="CO96" s="18">
        <f t="shared" si="250"/>
        <v>-7.1216530942354588</v>
      </c>
      <c r="CP96" s="18">
        <f t="shared" si="251"/>
        <v>-5.3677573942532808</v>
      </c>
      <c r="CR96" s="18">
        <f t="shared" si="252"/>
        <v>-7.009447661646262</v>
      </c>
      <c r="CS96" s="18">
        <f t="shared" si="253"/>
        <v>1.1683148833188772</v>
      </c>
      <c r="CT96" s="18">
        <f t="shared" si="254"/>
        <v>-4.1862999679878943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-7.3535523034184314</v>
      </c>
      <c r="C97" s="18">
        <f t="shared" si="210"/>
        <v>-31.084572270203882</v>
      </c>
      <c r="D97" s="18">
        <f t="shared" si="210"/>
        <v>14.705470774733342</v>
      </c>
      <c r="E97" s="18">
        <f t="shared" si="210"/>
        <v>2.3129745762399123</v>
      </c>
      <c r="F97" s="18">
        <f t="shared" si="211"/>
        <v>3.4478607650557214</v>
      </c>
      <c r="H97" s="18">
        <f t="shared" si="212"/>
        <v>6.287416616680952</v>
      </c>
      <c r="I97" s="18">
        <f t="shared" si="213"/>
        <v>4.2651514914944011</v>
      </c>
      <c r="J97" s="18">
        <f t="shared" si="214"/>
        <v>8.429941868589097</v>
      </c>
      <c r="L97" t="str">
        <f t="shared" si="255"/>
        <v>53 Skilled construction and building trades</v>
      </c>
      <c r="M97" s="18">
        <f t="shared" si="215"/>
        <v>4.3633167608821521</v>
      </c>
      <c r="N97" s="18">
        <f t="shared" si="215"/>
        <v>-26.009276293173578</v>
      </c>
      <c r="O97" s="18">
        <f t="shared" si="215"/>
        <v>10.251165034800236</v>
      </c>
      <c r="P97" s="18">
        <f t="shared" si="215"/>
        <v>3.6479289966287354</v>
      </c>
      <c r="Q97" s="18">
        <f t="shared" si="216"/>
        <v>3.4650611521475971</v>
      </c>
      <c r="S97" s="18">
        <f t="shared" si="217"/>
        <v>5.803852569008261</v>
      </c>
      <c r="T97" s="18">
        <f t="shared" si="218"/>
        <v>4.1639597522309391</v>
      </c>
      <c r="U97" s="18">
        <f t="shared" si="219"/>
        <v>8.0061911808964723</v>
      </c>
      <c r="W97" t="str">
        <f t="shared" si="256"/>
        <v>53 Skilled construction and building trades</v>
      </c>
      <c r="X97" s="18">
        <f t="shared" si="220"/>
        <v>-2.5862647206624567</v>
      </c>
      <c r="Y97" s="18">
        <f t="shared" si="220"/>
        <v>-17.289725358883999</v>
      </c>
      <c r="Z97" s="18">
        <f t="shared" si="220"/>
        <v>5.5658405407032374</v>
      </c>
      <c r="AA97" s="18">
        <f t="shared" si="220"/>
        <v>1.5504673667542157</v>
      </c>
      <c r="AB97" s="18">
        <f t="shared" si="221"/>
        <v>1.4786628707160077</v>
      </c>
      <c r="AD97" s="18">
        <f t="shared" si="222"/>
        <v>2.8716615174932736</v>
      </c>
      <c r="AE97" s="18">
        <f t="shared" si="223"/>
        <v>3.6434203053166136</v>
      </c>
      <c r="AF97" s="18">
        <f t="shared" si="224"/>
        <v>5.522450457973993</v>
      </c>
      <c r="AH97" t="str">
        <f t="shared" si="257"/>
        <v>53 Skilled construction and building trades</v>
      </c>
      <c r="AI97" s="18">
        <f t="shared" si="225"/>
        <v>2.5889883788437595</v>
      </c>
      <c r="AJ97" s="18">
        <f t="shared" si="225"/>
        <v>-21.67779611259969</v>
      </c>
      <c r="AK97" s="18">
        <f t="shared" si="225"/>
        <v>6.3078854744777368</v>
      </c>
      <c r="AL97" s="18">
        <f t="shared" si="225"/>
        <v>2.0092956508874105</v>
      </c>
      <c r="AM97" s="18">
        <f t="shared" si="226"/>
        <v>1.6411012204081032</v>
      </c>
      <c r="AO97" s="18">
        <f t="shared" si="227"/>
        <v>3.4224906918530973</v>
      </c>
      <c r="AP97" s="18">
        <f t="shared" si="228"/>
        <v>4.0562684602460486</v>
      </c>
      <c r="AQ97" s="18">
        <f t="shared" si="229"/>
        <v>6.2199444336786813</v>
      </c>
      <c r="AS97" t="str">
        <f t="shared" si="258"/>
        <v>53 Skilled construction and building trades</v>
      </c>
      <c r="AT97" s="18">
        <f t="shared" si="230"/>
        <v>-0.61393137949348198</v>
      </c>
      <c r="AU97" s="18">
        <f t="shared" si="230"/>
        <v>-18.228477548849821</v>
      </c>
      <c r="AV97" s="18">
        <f t="shared" si="230"/>
        <v>5.1513279543116131</v>
      </c>
      <c r="AW97" s="18">
        <f t="shared" si="230"/>
        <v>1.1152466039600739</v>
      </c>
      <c r="AX97" s="18">
        <f t="shared" si="231"/>
        <v>1.0101803754223315</v>
      </c>
      <c r="AZ97" s="18">
        <f t="shared" si="232"/>
        <v>2.4430934223073741</v>
      </c>
      <c r="BA97" s="18">
        <f t="shared" si="233"/>
        <v>3.761842607532162</v>
      </c>
      <c r="BB97" s="18">
        <f t="shared" si="234"/>
        <v>5.3210584943988559</v>
      </c>
      <c r="BD97" t="str">
        <f t="shared" si="259"/>
        <v>53 Skilled construction and building trades</v>
      </c>
      <c r="BE97" s="18">
        <f t="shared" si="235"/>
        <v>-1.1060728699720412</v>
      </c>
      <c r="BF97" s="18">
        <f t="shared" si="235"/>
        <v>-22.580940139395199</v>
      </c>
      <c r="BG97" s="18">
        <f t="shared" si="235"/>
        <v>0.85291112239207489</v>
      </c>
      <c r="BH97" s="18">
        <f t="shared" si="235"/>
        <v>-0.54224814161485391</v>
      </c>
      <c r="BI97" s="18">
        <f t="shared" si="236"/>
        <v>-1.6600961594498198</v>
      </c>
      <c r="BK97" s="18">
        <f t="shared" si="237"/>
        <v>-7.9352799139109642E-2</v>
      </c>
      <c r="BL97" s="18">
        <f t="shared" si="238"/>
        <v>2.1605665276595909</v>
      </c>
      <c r="BM97" s="18">
        <f t="shared" si="239"/>
        <v>2.101826722816269</v>
      </c>
      <c r="BO97" t="str">
        <f t="shared" si="260"/>
        <v>53 Skilled construction and building trades</v>
      </c>
      <c r="BP97" s="18">
        <f t="shared" si="240"/>
        <v>-1.238431934774753</v>
      </c>
      <c r="BQ97" s="18">
        <f t="shared" si="240"/>
        <v>-12.541724873685922</v>
      </c>
      <c r="BR97" s="18">
        <f t="shared" si="240"/>
        <v>0.10750051195198562</v>
      </c>
      <c r="BS97" s="18">
        <f t="shared" si="240"/>
        <v>-0.63880831247448144</v>
      </c>
      <c r="BT97" s="18">
        <f t="shared" si="241"/>
        <v>-1.1972870761324805</v>
      </c>
      <c r="BV97" s="18">
        <f t="shared" si="242"/>
        <v>-0.39065896021562851</v>
      </c>
      <c r="BW97" s="18">
        <f t="shared" si="243"/>
        <v>2.6235694498913942</v>
      </c>
      <c r="BX97" s="18">
        <f t="shared" si="244"/>
        <v>2.3541276291680679</v>
      </c>
      <c r="BZ97" t="str">
        <f t="shared" si="261"/>
        <v>53 Skilled construction and building trades</v>
      </c>
      <c r="CA97" s="18">
        <f t="shared" si="245"/>
        <v>4.6981181803475103</v>
      </c>
      <c r="CB97" s="18">
        <f t="shared" si="245"/>
        <v>-28.631402755563716</v>
      </c>
      <c r="CC97" s="18">
        <f t="shared" si="245"/>
        <v>0.79737604052658728</v>
      </c>
      <c r="CD97" s="18">
        <f t="shared" si="245"/>
        <v>0.33206200817947895</v>
      </c>
      <c r="CE97" s="18">
        <f t="shared" si="246"/>
        <v>-1.6392306364058973</v>
      </c>
      <c r="CG97" s="18">
        <f t="shared" si="247"/>
        <v>0.48692752312256005</v>
      </c>
      <c r="CH97" s="18">
        <f t="shared" si="248"/>
        <v>2.194999001378406</v>
      </c>
      <c r="CI97" s="18">
        <f t="shared" si="249"/>
        <v>2.5576526555427526</v>
      </c>
      <c r="CK97" t="str">
        <f t="shared" si="262"/>
        <v>53 Skilled construction and building trades</v>
      </c>
      <c r="CL97" s="18">
        <f t="shared" si="250"/>
        <v>1.6829489862361102</v>
      </c>
      <c r="CM97" s="18">
        <f t="shared" si="250"/>
        <v>15.127885580042122</v>
      </c>
      <c r="CN97" s="18">
        <f t="shared" si="250"/>
        <v>-9.750506582387608</v>
      </c>
      <c r="CO97" s="18">
        <f t="shared" si="250"/>
        <v>-11.52364965215491</v>
      </c>
      <c r="CP97" s="18">
        <f t="shared" si="251"/>
        <v>-9.4961041505119521</v>
      </c>
      <c r="CR97" s="18">
        <f t="shared" si="252"/>
        <v>-10.936506950689784</v>
      </c>
      <c r="CS97" s="18">
        <f t="shared" si="253"/>
        <v>0.92904841985737008</v>
      </c>
      <c r="CT97" s="18">
        <f t="shared" si="254"/>
        <v>-7.223059027506828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4.7016102796157089</v>
      </c>
      <c r="C98" s="18">
        <f t="shared" si="210"/>
        <v>-10.549705797965114</v>
      </c>
      <c r="D98" s="18">
        <f t="shared" si="210"/>
        <v>10.462815225073951</v>
      </c>
      <c r="E98" s="18">
        <f t="shared" si="210"/>
        <v>5.6237441208724981</v>
      </c>
      <c r="F98" s="18">
        <f t="shared" si="211"/>
        <v>6.0058586630151067</v>
      </c>
      <c r="H98" s="18">
        <f t="shared" si="212"/>
        <v>7.2127431163402145</v>
      </c>
      <c r="I98" s="18">
        <f t="shared" si="213"/>
        <v>4.6997270747732633</v>
      </c>
      <c r="J98" s="18">
        <f t="shared" si="214"/>
        <v>9.3729753998347256</v>
      </c>
      <c r="L98" t="str">
        <f t="shared" si="255"/>
        <v>54 Textiles, printing and other skilled trades</v>
      </c>
      <c r="M98" s="18">
        <f t="shared" si="215"/>
        <v>8.8598689172532996</v>
      </c>
      <c r="N98" s="18">
        <f t="shared" si="215"/>
        <v>-1.1898279980875337</v>
      </c>
      <c r="O98" s="18">
        <f t="shared" si="215"/>
        <v>8.6145787901313433</v>
      </c>
      <c r="P98" s="18">
        <f t="shared" si="215"/>
        <v>5.9783438345932804</v>
      </c>
      <c r="Q98" s="18">
        <f t="shared" si="216"/>
        <v>6.3287839221560782</v>
      </c>
      <c r="S98" s="18">
        <f t="shared" si="217"/>
        <v>6.8499015478040715</v>
      </c>
      <c r="T98" s="18">
        <f t="shared" si="218"/>
        <v>4.710792727105706</v>
      </c>
      <c r="U98" s="18">
        <f t="shared" si="219"/>
        <v>9.1064662770862892</v>
      </c>
      <c r="W98" t="str">
        <f t="shared" si="256"/>
        <v>54 Textiles, printing and other skilled trades</v>
      </c>
      <c r="X98" s="18">
        <f t="shared" si="220"/>
        <v>-0.42664982552328423</v>
      </c>
      <c r="Y98" s="18">
        <f t="shared" si="220"/>
        <v>-0.7123609342781001</v>
      </c>
      <c r="Z98" s="18">
        <f t="shared" si="220"/>
        <v>6.7273420240471671</v>
      </c>
      <c r="AA98" s="18">
        <f t="shared" si="220"/>
        <v>2.5431588892013801</v>
      </c>
      <c r="AB98" s="18">
        <f t="shared" si="221"/>
        <v>3.6236261656921176</v>
      </c>
      <c r="AD98" s="18">
        <f t="shared" si="222"/>
        <v>3.9193350655494008</v>
      </c>
      <c r="AE98" s="18">
        <f t="shared" si="223"/>
        <v>4.1352137754929963</v>
      </c>
      <c r="AF98" s="18">
        <f t="shared" si="224"/>
        <v>6.6222761424079568</v>
      </c>
      <c r="AH98" t="str">
        <f t="shared" si="257"/>
        <v>54 Textiles, printing and other skilled trades</v>
      </c>
      <c r="AI98" s="18">
        <f t="shared" si="225"/>
        <v>-3.0686491612127664</v>
      </c>
      <c r="AJ98" s="18">
        <f t="shared" si="225"/>
        <v>20.328306083149151</v>
      </c>
      <c r="AK98" s="18">
        <f t="shared" si="225"/>
        <v>4.5539552876407763</v>
      </c>
      <c r="AL98" s="18">
        <f t="shared" si="225"/>
        <v>3.3179263318268593</v>
      </c>
      <c r="AM98" s="18">
        <f t="shared" si="226"/>
        <v>4.695179103739977</v>
      </c>
      <c r="AO98" s="18">
        <f t="shared" si="227"/>
        <v>3.7283038115413225</v>
      </c>
      <c r="AP98" s="18">
        <f t="shared" si="228"/>
        <v>4.2205047955753638</v>
      </c>
      <c r="AQ98" s="18">
        <f t="shared" si="229"/>
        <v>6.5519519283801175</v>
      </c>
      <c r="AS98" t="str">
        <f t="shared" si="258"/>
        <v>54 Textiles, printing and other skilled trades</v>
      </c>
      <c r="AT98" s="18">
        <f t="shared" si="230"/>
        <v>-1.8639541131127535</v>
      </c>
      <c r="AU98" s="18">
        <f t="shared" si="230"/>
        <v>7.5596204044742432</v>
      </c>
      <c r="AV98" s="18">
        <f t="shared" si="230"/>
        <v>4.3649743453569645</v>
      </c>
      <c r="AW98" s="18">
        <f t="shared" si="230"/>
        <v>0.1628404007899098</v>
      </c>
      <c r="AX98" s="18">
        <f t="shared" si="231"/>
        <v>1.9103022052387564</v>
      </c>
      <c r="AZ98" s="18">
        <f t="shared" si="232"/>
        <v>1.5444078452283128</v>
      </c>
      <c r="BA98" s="18">
        <f t="shared" si="233"/>
        <v>3.7535818362554485</v>
      </c>
      <c r="BB98" s="18">
        <f t="shared" si="234"/>
        <v>4.7170055492447904</v>
      </c>
      <c r="BD98" t="str">
        <f t="shared" si="259"/>
        <v>54 Textiles, printing and other skilled trades</v>
      </c>
      <c r="BE98" s="18">
        <f t="shared" si="235"/>
        <v>-0.56451179539664942</v>
      </c>
      <c r="BF98" s="18">
        <f t="shared" si="235"/>
        <v>-14.211752234222551</v>
      </c>
      <c r="BG98" s="18">
        <f t="shared" si="235"/>
        <v>3.2898414379330054</v>
      </c>
      <c r="BH98" s="18">
        <f t="shared" si="235"/>
        <v>0.4898139593607187</v>
      </c>
      <c r="BI98" s="18">
        <f t="shared" si="236"/>
        <v>0.35950649638711862</v>
      </c>
      <c r="BK98" s="18">
        <f t="shared" si="237"/>
        <v>1.4146193806977347</v>
      </c>
      <c r="BL98" s="18">
        <f t="shared" si="238"/>
        <v>2.6396349846374845</v>
      </c>
      <c r="BM98" s="18">
        <f t="shared" si="239"/>
        <v>3.6523617514892637</v>
      </c>
      <c r="BO98" t="str">
        <f t="shared" si="260"/>
        <v>54 Textiles, printing and other skilled trades</v>
      </c>
      <c r="BP98" s="18">
        <f t="shared" si="240"/>
        <v>-4.1906359433449669</v>
      </c>
      <c r="BQ98" s="18">
        <f t="shared" si="240"/>
        <v>1.0053378190071349</v>
      </c>
      <c r="BR98" s="18">
        <f t="shared" si="240"/>
        <v>-0.67321140302110116</v>
      </c>
      <c r="BS98" s="18">
        <f t="shared" si="240"/>
        <v>-0.7843839523068441</v>
      </c>
      <c r="BT98" s="18">
        <f t="shared" si="241"/>
        <v>-0.63869442062727266</v>
      </c>
      <c r="BV98" s="18">
        <f t="shared" si="242"/>
        <v>-0.7473402684315511</v>
      </c>
      <c r="BW98" s="18">
        <f t="shared" si="243"/>
        <v>2.162767061464721</v>
      </c>
      <c r="BX98" s="18">
        <f t="shared" si="244"/>
        <v>1.6169937361369291</v>
      </c>
      <c r="BZ98" t="str">
        <f t="shared" si="261"/>
        <v>54 Textiles, printing and other skilled trades</v>
      </c>
      <c r="CA98" s="18">
        <f t="shared" si="245"/>
        <v>2.656836307358712</v>
      </c>
      <c r="CB98" s="18">
        <f t="shared" si="245"/>
        <v>-7.5309889233868272</v>
      </c>
      <c r="CC98" s="18">
        <f t="shared" si="245"/>
        <v>1.8184410449783472</v>
      </c>
      <c r="CD98" s="18">
        <f t="shared" si="245"/>
        <v>-2.5902857120782108</v>
      </c>
      <c r="CE98" s="18">
        <f t="shared" si="246"/>
        <v>-1.5542560499696267</v>
      </c>
      <c r="CG98" s="18">
        <f t="shared" si="247"/>
        <v>-1.1423397509126021</v>
      </c>
      <c r="CH98" s="18">
        <f t="shared" si="248"/>
        <v>2.0501152726369432</v>
      </c>
      <c r="CI98" s="18">
        <f t="shared" si="249"/>
        <v>1.2089159334061961</v>
      </c>
      <c r="CK98" t="str">
        <f t="shared" si="262"/>
        <v>54 Textiles, printing and other skilled trades</v>
      </c>
      <c r="CL98" s="18">
        <f t="shared" si="250"/>
        <v>-2.8149254908738541</v>
      </c>
      <c r="CM98" s="18">
        <f t="shared" si="250"/>
        <v>22.057966766314262</v>
      </c>
      <c r="CN98" s="18">
        <f t="shared" si="250"/>
        <v>-11.065634568711912</v>
      </c>
      <c r="CO98" s="18">
        <f t="shared" si="250"/>
        <v>-6.9153362615085756</v>
      </c>
      <c r="CP98" s="18">
        <f t="shared" si="251"/>
        <v>-6.6652281067720365</v>
      </c>
      <c r="CR98" s="18">
        <f t="shared" si="252"/>
        <v>-8.319854677495508</v>
      </c>
      <c r="CS98" s="18">
        <f t="shared" si="253"/>
        <v>1.0439805854150608</v>
      </c>
      <c r="CT98" s="18">
        <f t="shared" si="254"/>
        <v>-5.3218150655045982</v>
      </c>
    </row>
    <row r="99" spans="1:98" x14ac:dyDescent="0.2">
      <c r="A99" t="str">
        <f t="shared" si="209"/>
        <v>61 Caring personal service occupations</v>
      </c>
      <c r="B99" s="18">
        <f t="shared" si="210"/>
        <v>4.5795658366493353</v>
      </c>
      <c r="C99" s="18">
        <f t="shared" si="210"/>
        <v>-6.124664861543816</v>
      </c>
      <c r="D99" s="18">
        <f t="shared" si="210"/>
        <v>6.2301429660172269</v>
      </c>
      <c r="E99" s="18">
        <f t="shared" si="210"/>
        <v>4.9686922239303932</v>
      </c>
      <c r="F99" s="18">
        <f t="shared" si="211"/>
        <v>4.6283224602440276</v>
      </c>
      <c r="H99" s="18">
        <f t="shared" si="212"/>
        <v>5.3875025876537475</v>
      </c>
      <c r="I99" s="18">
        <f t="shared" si="213"/>
        <v>4.371426486460761</v>
      </c>
      <c r="J99" s="18">
        <f t="shared" si="214"/>
        <v>7.8272498817741454</v>
      </c>
      <c r="L99" t="str">
        <f t="shared" si="255"/>
        <v>61 Caring personal service occupations</v>
      </c>
      <c r="M99" s="18">
        <f t="shared" si="215"/>
        <v>4.0751130333268826</v>
      </c>
      <c r="N99" s="18">
        <f t="shared" si="215"/>
        <v>0.75688832830591579</v>
      </c>
      <c r="O99" s="18">
        <f t="shared" si="215"/>
        <v>7.3548067134748374</v>
      </c>
      <c r="P99" s="18">
        <f t="shared" si="215"/>
        <v>5.2108544127637657</v>
      </c>
      <c r="Q99" s="18">
        <f t="shared" si="216"/>
        <v>5.5903503420431155</v>
      </c>
      <c r="S99" s="18">
        <f t="shared" si="217"/>
        <v>5.9207050929842797</v>
      </c>
      <c r="T99" s="18">
        <f t="shared" si="218"/>
        <v>4.8034330265528169</v>
      </c>
      <c r="U99" s="18">
        <f t="shared" si="219"/>
        <v>8.4816224721356193</v>
      </c>
      <c r="W99" t="str">
        <f t="shared" si="256"/>
        <v>61 Caring personal service occupations</v>
      </c>
      <c r="X99" s="18">
        <f t="shared" si="220"/>
        <v>-1.3105461058851353</v>
      </c>
      <c r="Y99" s="18">
        <f t="shared" si="220"/>
        <v>6.007803734244499</v>
      </c>
      <c r="Z99" s="18">
        <f t="shared" si="220"/>
        <v>3.3701522903906378</v>
      </c>
      <c r="AA99" s="18">
        <f t="shared" si="220"/>
        <v>1.877175079835558</v>
      </c>
      <c r="AB99" s="18">
        <f t="shared" si="221"/>
        <v>2.5959364473052915</v>
      </c>
      <c r="AD99" s="18">
        <f t="shared" si="222"/>
        <v>2.3724227395934383</v>
      </c>
      <c r="AE99" s="18">
        <f t="shared" si="223"/>
        <v>4.1703871611036059</v>
      </c>
      <c r="AF99" s="18">
        <f t="shared" si="224"/>
        <v>5.6086275638306704</v>
      </c>
      <c r="AH99" t="str">
        <f t="shared" si="257"/>
        <v>61 Caring personal service occupations</v>
      </c>
      <c r="AI99" s="18">
        <f t="shared" si="225"/>
        <v>-4.5368272782231989</v>
      </c>
      <c r="AJ99" s="18">
        <f t="shared" si="225"/>
        <v>7.0086626737032809</v>
      </c>
      <c r="AK99" s="18">
        <f t="shared" si="225"/>
        <v>0.25266473594107719</v>
      </c>
      <c r="AL99" s="18">
        <f t="shared" si="225"/>
        <v>0.37636711749773344</v>
      </c>
      <c r="AM99" s="18">
        <f t="shared" si="226"/>
        <v>0.73974123775912837</v>
      </c>
      <c r="AO99" s="18">
        <f t="shared" si="227"/>
        <v>0.33511603992490979</v>
      </c>
      <c r="AP99" s="18">
        <f t="shared" si="228"/>
        <v>3.2963900628629306</v>
      </c>
      <c r="AQ99" s="18">
        <f t="shared" si="229"/>
        <v>3.5111181205784492</v>
      </c>
      <c r="AS99" t="str">
        <f t="shared" si="258"/>
        <v>61 Caring personal service occupations</v>
      </c>
      <c r="AT99" s="18">
        <f t="shared" si="230"/>
        <v>-2.0029678766322667</v>
      </c>
      <c r="AU99" s="18">
        <f t="shared" si="230"/>
        <v>12.442032847961816</v>
      </c>
      <c r="AV99" s="18">
        <f t="shared" si="230"/>
        <v>0.81006634500155883</v>
      </c>
      <c r="AW99" s="18">
        <f t="shared" si="230"/>
        <v>0.93937622919650909</v>
      </c>
      <c r="AX99" s="18">
        <f t="shared" si="231"/>
        <v>1.5817984134179897</v>
      </c>
      <c r="AZ99" s="18">
        <f t="shared" si="232"/>
        <v>0.89625451531580858</v>
      </c>
      <c r="BA99" s="18">
        <f t="shared" si="233"/>
        <v>3.5129948210679496</v>
      </c>
      <c r="BB99" s="18">
        <f t="shared" si="234"/>
        <v>4.0795429613774692</v>
      </c>
      <c r="BD99" t="str">
        <f t="shared" si="259"/>
        <v>61 Caring personal service occupations</v>
      </c>
      <c r="BE99" s="18">
        <f t="shared" si="235"/>
        <v>3.0869459082730089</v>
      </c>
      <c r="BF99" s="18">
        <f t="shared" si="235"/>
        <v>-5.993743269074292</v>
      </c>
      <c r="BG99" s="18">
        <f t="shared" si="235"/>
        <v>1.574493011367184</v>
      </c>
      <c r="BH99" s="18">
        <f t="shared" si="235"/>
        <v>1.4754620797945206</v>
      </c>
      <c r="BI99" s="18">
        <f t="shared" si="236"/>
        <v>1.0225096507423537</v>
      </c>
      <c r="BK99" s="18">
        <f t="shared" si="237"/>
        <v>1.5084616577714982</v>
      </c>
      <c r="BL99" s="18">
        <f t="shared" si="238"/>
        <v>3.2146196081747069</v>
      </c>
      <c r="BM99" s="18">
        <f t="shared" si="239"/>
        <v>4.2208685400897838</v>
      </c>
      <c r="BO99" t="str">
        <f t="shared" si="260"/>
        <v>61 Caring personal service occupations</v>
      </c>
      <c r="BP99" s="18">
        <f t="shared" si="240"/>
        <v>-1.470161680273474</v>
      </c>
      <c r="BQ99" s="18">
        <f t="shared" si="240"/>
        <v>-15.837954886372463</v>
      </c>
      <c r="BR99" s="18">
        <f t="shared" si="240"/>
        <v>-2.1488679239948794</v>
      </c>
      <c r="BS99" s="18">
        <f t="shared" si="240"/>
        <v>-3.0988677574530721</v>
      </c>
      <c r="BT99" s="18">
        <f t="shared" si="241"/>
        <v>-3.655455168044075</v>
      </c>
      <c r="BV99" s="18">
        <f t="shared" si="242"/>
        <v>-2.7832303924601787</v>
      </c>
      <c r="BW99" s="18">
        <f t="shared" si="243"/>
        <v>2.370808349752429</v>
      </c>
      <c r="BX99" s="18">
        <f t="shared" si="244"/>
        <v>0.48934717361492908</v>
      </c>
      <c r="BZ99" t="str">
        <f t="shared" si="261"/>
        <v>61 Caring personal service occupations</v>
      </c>
      <c r="CA99" s="18">
        <f t="shared" si="245"/>
        <v>-10.08066031185696</v>
      </c>
      <c r="CB99" s="18">
        <f t="shared" si="245"/>
        <v>-11.74790615873752</v>
      </c>
      <c r="CC99" s="18">
        <f t="shared" si="245"/>
        <v>-4.8355596189111676</v>
      </c>
      <c r="CD99" s="18">
        <f t="shared" si="245"/>
        <v>-0.10084063820919864</v>
      </c>
      <c r="CE99" s="18">
        <f t="shared" si="246"/>
        <v>-2.3646015753176042</v>
      </c>
      <c r="CG99" s="18">
        <f t="shared" si="247"/>
        <v>-1.7046918520210008</v>
      </c>
      <c r="CH99" s="18">
        <f t="shared" si="248"/>
        <v>1.4158575587452926</v>
      </c>
      <c r="CI99" s="18">
        <f t="shared" si="249"/>
        <v>4.9438957736458455E-2</v>
      </c>
      <c r="CK99" t="str">
        <f t="shared" si="262"/>
        <v>61 Caring personal service occupations</v>
      </c>
      <c r="CL99" s="18">
        <f t="shared" si="250"/>
        <v>-5.6619712050580029</v>
      </c>
      <c r="CM99" s="18">
        <f t="shared" si="250"/>
        <v>18.856373958477256</v>
      </c>
      <c r="CN99" s="18">
        <f t="shared" si="250"/>
        <v>1.0264840395483255</v>
      </c>
      <c r="CO99" s="18">
        <f t="shared" si="250"/>
        <v>1.0716256535739488</v>
      </c>
      <c r="CP99" s="18">
        <f t="shared" si="251"/>
        <v>2.0864728198696669</v>
      </c>
      <c r="CR99" s="18">
        <f t="shared" si="252"/>
        <v>1.0565762081653496</v>
      </c>
      <c r="CS99" s="18">
        <f t="shared" si="253"/>
        <v>2.1195397607612465</v>
      </c>
      <c r="CT99" s="18">
        <f t="shared" si="254"/>
        <v>2.9225414612912504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18.029866494474554</v>
      </c>
      <c r="C100" s="18">
        <f t="shared" si="210"/>
        <v>1.8961291052173257</v>
      </c>
      <c r="D100" s="18">
        <f t="shared" si="210"/>
        <v>8.9606875094915708</v>
      </c>
      <c r="E100" s="18">
        <f t="shared" si="210"/>
        <v>4.5245586976335517</v>
      </c>
      <c r="F100" s="18">
        <f t="shared" si="211"/>
        <v>5.7226749460912885</v>
      </c>
      <c r="H100" s="18">
        <f t="shared" si="212"/>
        <v>5.9828286947735787</v>
      </c>
      <c r="I100" s="18">
        <f t="shared" si="213"/>
        <v>4.8913831921872264</v>
      </c>
      <c r="J100" s="18">
        <f t="shared" si="214"/>
        <v>8.5802224121416693</v>
      </c>
      <c r="L100" t="str">
        <f t="shared" si="255"/>
        <v>62 Leisure, travel and related personal service occupations</v>
      </c>
      <c r="M100" s="18">
        <f t="shared" si="215"/>
        <v>6.0562740249253455</v>
      </c>
      <c r="N100" s="18">
        <f t="shared" si="215"/>
        <v>-12.722845163153329</v>
      </c>
      <c r="O100" s="18">
        <f t="shared" si="215"/>
        <v>6.6486553461029052</v>
      </c>
      <c r="P100" s="18">
        <f t="shared" si="215"/>
        <v>6.2033825990000624</v>
      </c>
      <c r="Q100" s="18">
        <f t="shared" si="216"/>
        <v>5.0458288432047915</v>
      </c>
      <c r="S100" s="18">
        <f t="shared" si="217"/>
        <v>6.3515998999368772</v>
      </c>
      <c r="T100" s="18">
        <f t="shared" si="218"/>
        <v>4.561054174649537</v>
      </c>
      <c r="U100" s="18">
        <f t="shared" si="219"/>
        <v>8.649976077468402</v>
      </c>
      <c r="W100" t="str">
        <f t="shared" si="256"/>
        <v>62 Leisure, travel and related personal service occupations</v>
      </c>
      <c r="X100" s="18">
        <f t="shared" si="220"/>
        <v>3.5493575816896605</v>
      </c>
      <c r="Y100" s="18">
        <f t="shared" si="220"/>
        <v>-5.3763025540664593</v>
      </c>
      <c r="Z100" s="18">
        <f t="shared" si="220"/>
        <v>5.1724289320621342</v>
      </c>
      <c r="AA100" s="18">
        <f t="shared" si="220"/>
        <v>3.6040340641929847</v>
      </c>
      <c r="AB100" s="18">
        <f t="shared" si="221"/>
        <v>3.5034332803328461</v>
      </c>
      <c r="AD100" s="18">
        <f t="shared" si="222"/>
        <v>4.1242162165845198</v>
      </c>
      <c r="AE100" s="18">
        <f t="shared" si="223"/>
        <v>4.4635929010580444</v>
      </c>
      <c r="AF100" s="18">
        <f t="shared" si="224"/>
        <v>6.9990742260860772</v>
      </c>
      <c r="AH100" t="str">
        <f t="shared" si="257"/>
        <v>62 Leisure, travel and related personal service occupations</v>
      </c>
      <c r="AI100" s="18">
        <f t="shared" si="225"/>
        <v>3.3557590776275514</v>
      </c>
      <c r="AJ100" s="18">
        <f t="shared" si="225"/>
        <v>-2.8129683945796624</v>
      </c>
      <c r="AK100" s="18">
        <f t="shared" si="225"/>
        <v>4.048765423609324</v>
      </c>
      <c r="AL100" s="18">
        <f t="shared" si="225"/>
        <v>3.7455761410404964</v>
      </c>
      <c r="AM100" s="18">
        <f t="shared" si="226"/>
        <v>3.4172660966716117</v>
      </c>
      <c r="AO100" s="18">
        <f t="shared" si="227"/>
        <v>3.8465409447886234</v>
      </c>
      <c r="AP100" s="18">
        <f t="shared" si="228"/>
        <v>4.3509579933341813</v>
      </c>
      <c r="AQ100" s="18">
        <f t="shared" si="229"/>
        <v>6.7282761713393535</v>
      </c>
      <c r="AS100" t="str">
        <f t="shared" si="258"/>
        <v>62 Leisure, travel and related personal service occupations</v>
      </c>
      <c r="AT100" s="18">
        <f t="shared" si="230"/>
        <v>5.940400560206105</v>
      </c>
      <c r="AU100" s="18">
        <f t="shared" si="230"/>
        <v>-2.8355911037165726</v>
      </c>
      <c r="AV100" s="18">
        <f t="shared" si="230"/>
        <v>4.1324006206494568</v>
      </c>
      <c r="AW100" s="18">
        <f t="shared" si="230"/>
        <v>4.0479373144489905</v>
      </c>
      <c r="AX100" s="18">
        <f t="shared" si="231"/>
        <v>3.6300506361707674</v>
      </c>
      <c r="AZ100" s="18">
        <f t="shared" si="232"/>
        <v>4.0760841349462229</v>
      </c>
      <c r="BA100" s="18">
        <f t="shared" si="233"/>
        <v>4.451436543325471</v>
      </c>
      <c r="BB100" s="18">
        <f t="shared" si="234"/>
        <v>6.9575122242634624</v>
      </c>
      <c r="BD100" t="str">
        <f t="shared" si="259"/>
        <v>62 Leisure, travel and related personal service occupations</v>
      </c>
      <c r="BE100" s="18">
        <f t="shared" si="235"/>
        <v>2.5900435062783389</v>
      </c>
      <c r="BF100" s="18">
        <f t="shared" si="235"/>
        <v>-19.296283420227176</v>
      </c>
      <c r="BG100" s="18">
        <f t="shared" si="235"/>
        <v>-0.14707242999115744</v>
      </c>
      <c r="BH100" s="18">
        <f t="shared" si="235"/>
        <v>3.6646850256838448E-3</v>
      </c>
      <c r="BI100" s="18">
        <f t="shared" si="236"/>
        <v>-1.3740853779725559</v>
      </c>
      <c r="BK100" s="18">
        <f t="shared" si="237"/>
        <v>-4.6606286525174845E-2</v>
      </c>
      <c r="BL100" s="18">
        <f t="shared" si="238"/>
        <v>2.4157578824105519</v>
      </c>
      <c r="BM100" s="18">
        <f t="shared" si="239"/>
        <v>2.3824242671471652</v>
      </c>
      <c r="BO100" t="str">
        <f t="shared" si="260"/>
        <v>62 Leisure, travel and related personal service occupations</v>
      </c>
      <c r="BP100" s="18">
        <f t="shared" si="240"/>
        <v>1.0791140066088944</v>
      </c>
      <c r="BQ100" s="18">
        <f t="shared" si="240"/>
        <v>-19.118594152389456</v>
      </c>
      <c r="BR100" s="18">
        <f t="shared" si="240"/>
        <v>-1.8432339912320739</v>
      </c>
      <c r="BS100" s="18">
        <f t="shared" si="240"/>
        <v>-1.747053057367598</v>
      </c>
      <c r="BT100" s="18">
        <f t="shared" si="241"/>
        <v>-2.9642852084992399</v>
      </c>
      <c r="BV100" s="18">
        <f t="shared" si="242"/>
        <v>-1.77912383575064</v>
      </c>
      <c r="BW100" s="18">
        <f t="shared" si="243"/>
        <v>2.418168072354776</v>
      </c>
      <c r="BX100" s="18">
        <f t="shared" si="244"/>
        <v>1.1946480064829901</v>
      </c>
      <c r="BZ100" t="str">
        <f t="shared" si="261"/>
        <v>62 Leisure, travel and related personal service occupations</v>
      </c>
      <c r="CA100" s="18">
        <f t="shared" si="245"/>
        <v>7.8417551311547706</v>
      </c>
      <c r="CB100" s="18">
        <f t="shared" si="245"/>
        <v>-10.545755365330967</v>
      </c>
      <c r="CC100" s="18">
        <f t="shared" si="245"/>
        <v>0.13992567287757218</v>
      </c>
      <c r="CD100" s="18">
        <f t="shared" si="245"/>
        <v>-0.31628017905919181</v>
      </c>
      <c r="CE100" s="18">
        <f t="shared" si="246"/>
        <v>-0.847201296796396</v>
      </c>
      <c r="CG100" s="18">
        <f t="shared" si="247"/>
        <v>-0.16444295607898063</v>
      </c>
      <c r="CH100" s="18">
        <f t="shared" si="248"/>
        <v>2.229201536211356</v>
      </c>
      <c r="CI100" s="18">
        <f t="shared" si="249"/>
        <v>2.1088228280460974</v>
      </c>
      <c r="CK100" t="str">
        <f t="shared" si="262"/>
        <v>62 Leisure, travel and related personal service occupations</v>
      </c>
      <c r="CL100" s="18">
        <f t="shared" si="250"/>
        <v>-3.6696824083447543</v>
      </c>
      <c r="CM100" s="18">
        <f t="shared" si="250"/>
        <v>8.3054969941602774</v>
      </c>
      <c r="CN100" s="18">
        <f t="shared" si="250"/>
        <v>-10.226747372666111</v>
      </c>
      <c r="CO100" s="18">
        <f t="shared" si="250"/>
        <v>-4.336183123193182</v>
      </c>
      <c r="CP100" s="18">
        <f t="shared" si="251"/>
        <v>-5.4870330198930173</v>
      </c>
      <c r="CR100" s="18">
        <f t="shared" si="252"/>
        <v>-6.3414442088259744</v>
      </c>
      <c r="CS100" s="18">
        <f t="shared" si="253"/>
        <v>1.1995304515710403</v>
      </c>
      <c r="CT100" s="18">
        <f t="shared" si="254"/>
        <v>-3.676475552066083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-1.3466052278397256</v>
      </c>
      <c r="C101" s="18">
        <f t="shared" si="210"/>
        <v>8.2441969661390946</v>
      </c>
      <c r="D101" s="18">
        <f t="shared" si="210"/>
        <v>3.6369626843403502</v>
      </c>
      <c r="E101" s="18">
        <f t="shared" si="210"/>
        <v>5.2687169206100171</v>
      </c>
      <c r="F101" s="18">
        <f t="shared" si="211"/>
        <v>4.9387064072168085</v>
      </c>
      <c r="H101" s="18">
        <f t="shared" si="212"/>
        <v>4.7219639900066612</v>
      </c>
      <c r="I101" s="18">
        <f t="shared" si="213"/>
        <v>3.7132397940999651</v>
      </c>
      <c r="J101" s="18">
        <f t="shared" si="214"/>
        <v>6.9134516619944852</v>
      </c>
      <c r="L101" t="str">
        <f t="shared" si="255"/>
        <v>63 Community and civil enforcement occupations</v>
      </c>
      <c r="M101" s="18">
        <f t="shared" si="215"/>
        <v>-0.6132258826193393</v>
      </c>
      <c r="N101" s="18">
        <f t="shared" si="215"/>
        <v>38.518789154032241</v>
      </c>
      <c r="O101" s="18">
        <f t="shared" si="215"/>
        <v>-4.2966872853747891</v>
      </c>
      <c r="P101" s="18">
        <f t="shared" si="215"/>
        <v>5.5577098628594834</v>
      </c>
      <c r="Q101" s="18">
        <f t="shared" si="216"/>
        <v>4.127441112701713</v>
      </c>
      <c r="S101" s="18">
        <f t="shared" si="217"/>
        <v>2.1650369819600224</v>
      </c>
      <c r="T101" s="18">
        <f t="shared" si="218"/>
        <v>2.8108248395904534</v>
      </c>
      <c r="U101" s="18">
        <f t="shared" si="219"/>
        <v>4.3517215525231245</v>
      </c>
      <c r="W101" t="str">
        <f t="shared" si="256"/>
        <v>63 Community and civil enforcement occupations</v>
      </c>
      <c r="X101" s="18">
        <f t="shared" si="220"/>
        <v>-1.5963298929411729</v>
      </c>
      <c r="Y101" s="18">
        <f t="shared" si="220"/>
        <v>19.81094982702507</v>
      </c>
      <c r="Z101" s="18">
        <f t="shared" si="220"/>
        <v>-1.5752020650017684</v>
      </c>
      <c r="AA101" s="18">
        <f t="shared" si="220"/>
        <v>1.7835497120571642</v>
      </c>
      <c r="AB101" s="18">
        <f t="shared" si="221"/>
        <v>1.7535789996121043</v>
      </c>
      <c r="AD101" s="18">
        <f t="shared" si="222"/>
        <v>0.65141989080084173</v>
      </c>
      <c r="AE101" s="18">
        <f t="shared" si="223"/>
        <v>3.3705105993429685</v>
      </c>
      <c r="AF101" s="18">
        <f t="shared" si="224"/>
        <v>3.7873026229354734</v>
      </c>
      <c r="AH101" t="str">
        <f t="shared" si="257"/>
        <v>63 Community and civil enforcement occupations</v>
      </c>
      <c r="AI101" s="18">
        <f t="shared" si="225"/>
        <v>-3.5978630960786795</v>
      </c>
      <c r="AJ101" s="18">
        <f t="shared" si="225"/>
        <v>45.894352883133593</v>
      </c>
      <c r="AK101" s="18">
        <f t="shared" si="225"/>
        <v>-8.2187721698685596</v>
      </c>
      <c r="AL101" s="18">
        <f t="shared" si="225"/>
        <v>1.5454085128053352</v>
      </c>
      <c r="AM101" s="18">
        <f t="shared" si="226"/>
        <v>0.64116822263997619</v>
      </c>
      <c r="AO101" s="18">
        <f t="shared" si="227"/>
        <v>-1.8195959276567364</v>
      </c>
      <c r="AP101" s="18">
        <f t="shared" si="228"/>
        <v>2.4243495489453259</v>
      </c>
      <c r="AQ101" s="18">
        <f t="shared" si="229"/>
        <v>1.1753597869574639</v>
      </c>
      <c r="AS101" t="str">
        <f t="shared" si="258"/>
        <v>63 Community and civil enforcement occupations</v>
      </c>
      <c r="AT101" s="18">
        <f t="shared" si="230"/>
        <v>-5.7139597554008326</v>
      </c>
      <c r="AU101" s="18">
        <f t="shared" si="230"/>
        <v>47.275996320847199</v>
      </c>
      <c r="AV101" s="18">
        <f t="shared" si="230"/>
        <v>-10.104970349461606</v>
      </c>
      <c r="AW101" s="18">
        <f t="shared" si="230"/>
        <v>0.91212200203194538</v>
      </c>
      <c r="AX101" s="18">
        <f t="shared" si="231"/>
        <v>-0.34129608241906251</v>
      </c>
      <c r="AZ101" s="18">
        <f t="shared" si="232"/>
        <v>-2.9026331754584023</v>
      </c>
      <c r="BA101" s="18">
        <f t="shared" si="233"/>
        <v>2.2211925047032732</v>
      </c>
      <c r="BB101" s="18">
        <f t="shared" si="234"/>
        <v>0.21778933253020494</v>
      </c>
      <c r="BD101" t="str">
        <f t="shared" si="259"/>
        <v>63 Community and civil enforcement occupations</v>
      </c>
      <c r="BE101" s="18">
        <f t="shared" si="235"/>
        <v>-9.4797816030702151</v>
      </c>
      <c r="BF101" s="18">
        <f t="shared" si="235"/>
        <v>44.687150107690485</v>
      </c>
      <c r="BG101" s="18">
        <f t="shared" si="235"/>
        <v>-11.514977396619496</v>
      </c>
      <c r="BH101" s="18">
        <f t="shared" si="235"/>
        <v>1.1092435719207927</v>
      </c>
      <c r="BI101" s="18">
        <f t="shared" si="236"/>
        <v>-0.8214024246562035</v>
      </c>
      <c r="BK101" s="18">
        <f t="shared" si="237"/>
        <v>-3.2872283787682366</v>
      </c>
      <c r="BL101" s="18">
        <f t="shared" si="238"/>
        <v>1.3378874637192339</v>
      </c>
      <c r="BM101" s="18">
        <f t="shared" si="239"/>
        <v>-1.263831434178464</v>
      </c>
      <c r="BO101" t="str">
        <f t="shared" si="260"/>
        <v>63 Community and civil enforcement occupations</v>
      </c>
      <c r="BP101" s="18">
        <f t="shared" si="240"/>
        <v>-7.2543781235485882</v>
      </c>
      <c r="BQ101" s="18">
        <f t="shared" si="240"/>
        <v>41.643271611781074</v>
      </c>
      <c r="BR101" s="18">
        <f t="shared" si="240"/>
        <v>-11.116032038269907</v>
      </c>
      <c r="BS101" s="18">
        <f t="shared" si="240"/>
        <v>-0.94279695948005227</v>
      </c>
      <c r="BT101" s="18">
        <f t="shared" si="241"/>
        <v>-2.0767411421574899</v>
      </c>
      <c r="BV101" s="18">
        <f t="shared" si="242"/>
        <v>-4.4570780873928628</v>
      </c>
      <c r="BW101" s="18">
        <f t="shared" si="243"/>
        <v>1.5375403672156507</v>
      </c>
      <c r="BX101" s="18">
        <f t="shared" si="244"/>
        <v>-1.7972718887390937</v>
      </c>
      <c r="BZ101" t="str">
        <f t="shared" si="261"/>
        <v>63 Community and civil enforcement occupations</v>
      </c>
      <c r="CA101" s="18">
        <f t="shared" si="245"/>
        <v>-0.77190633875823256</v>
      </c>
      <c r="CB101" s="18">
        <f t="shared" si="245"/>
        <v>23.669544816126574</v>
      </c>
      <c r="CC101" s="18">
        <f t="shared" si="245"/>
        <v>-8.0276396480195906</v>
      </c>
      <c r="CD101" s="18">
        <f t="shared" si="245"/>
        <v>-5.5505147927592535E-2</v>
      </c>
      <c r="CE101" s="18">
        <f t="shared" si="246"/>
        <v>-1.313297615445097</v>
      </c>
      <c r="CG101" s="18">
        <f t="shared" si="247"/>
        <v>-2.786847063176856</v>
      </c>
      <c r="CH101" s="18">
        <f t="shared" si="248"/>
        <v>1.4598178006146822</v>
      </c>
      <c r="CI101" s="18">
        <f t="shared" si="249"/>
        <v>-0.72000103423633943</v>
      </c>
      <c r="CK101" t="str">
        <f t="shared" si="262"/>
        <v>63 Community and civil enforcement occupations</v>
      </c>
      <c r="CL101" s="18">
        <f t="shared" si="250"/>
        <v>-7.6302945514410077</v>
      </c>
      <c r="CM101" s="18">
        <f t="shared" si="250"/>
        <v>126.17504417157139</v>
      </c>
      <c r="CN101" s="18">
        <f t="shared" si="250"/>
        <v>-23.086661107520769</v>
      </c>
      <c r="CO101" s="18">
        <f t="shared" si="250"/>
        <v>-3.1166892100078836</v>
      </c>
      <c r="CP101" s="18">
        <f t="shared" si="251"/>
        <v>-4.9539833922728427</v>
      </c>
      <c r="CR101" s="18">
        <f t="shared" si="252"/>
        <v>-10.291581035614172</v>
      </c>
      <c r="CS101" s="18">
        <f t="shared" si="253"/>
        <v>0.54318089435698713</v>
      </c>
      <c r="CT101" s="18">
        <f t="shared" si="254"/>
        <v>-8.1197452258063958</v>
      </c>
    </row>
    <row r="102" spans="1:98" x14ac:dyDescent="0.2">
      <c r="A102" t="str">
        <f t="shared" si="209"/>
        <v>71 Sales occupations</v>
      </c>
      <c r="B102" s="18">
        <f t="shared" si="210"/>
        <v>4.311637273638369</v>
      </c>
      <c r="C102" s="18">
        <f t="shared" si="210"/>
        <v>-15.793465846462007</v>
      </c>
      <c r="D102" s="18">
        <f t="shared" si="210"/>
        <v>7.3251099250377427</v>
      </c>
      <c r="E102" s="18">
        <f t="shared" si="210"/>
        <v>4.2691077823314272</v>
      </c>
      <c r="F102" s="18">
        <f t="shared" si="211"/>
        <v>3.818695418674567</v>
      </c>
      <c r="H102" s="18">
        <f t="shared" si="212"/>
        <v>5.2779821362531676</v>
      </c>
      <c r="I102" s="18">
        <f t="shared" si="213"/>
        <v>3.5848748947853171</v>
      </c>
      <c r="J102" s="18">
        <f t="shared" si="214"/>
        <v>7.2544655255091017</v>
      </c>
      <c r="L102" t="str">
        <f t="shared" si="255"/>
        <v>71 Sales occupations</v>
      </c>
      <c r="M102" s="18">
        <f t="shared" si="215"/>
        <v>2.9891488118189757</v>
      </c>
      <c r="N102" s="18">
        <f t="shared" si="215"/>
        <v>-0.64763869667608942</v>
      </c>
      <c r="O102" s="18">
        <f t="shared" si="215"/>
        <v>7.736328008892901</v>
      </c>
      <c r="P102" s="18">
        <f t="shared" si="215"/>
        <v>6.1847770477103436</v>
      </c>
      <c r="Q102" s="18">
        <f t="shared" si="216"/>
        <v>6.2247523372186642</v>
      </c>
      <c r="S102" s="18">
        <f t="shared" si="217"/>
        <v>6.6994619576353331</v>
      </c>
      <c r="T102" s="18">
        <f t="shared" si="218"/>
        <v>4.148869997766913</v>
      </c>
      <c r="U102" s="18">
        <f t="shared" si="219"/>
        <v>8.6794086330126206</v>
      </c>
      <c r="W102" t="str">
        <f t="shared" si="256"/>
        <v>71 Sales occupations</v>
      </c>
      <c r="X102" s="18">
        <f t="shared" si="220"/>
        <v>-1.1235516233929599</v>
      </c>
      <c r="Y102" s="18">
        <f t="shared" si="220"/>
        <v>8.6055545606544612</v>
      </c>
      <c r="Z102" s="18">
        <f t="shared" si="220"/>
        <v>3.6395198783696792</v>
      </c>
      <c r="AA102" s="18">
        <f t="shared" si="220"/>
        <v>2.7042195450787121</v>
      </c>
      <c r="AB102" s="18">
        <f t="shared" si="221"/>
        <v>3.3558627773234484</v>
      </c>
      <c r="AD102" s="18">
        <f t="shared" si="222"/>
        <v>3.0150446893482341</v>
      </c>
      <c r="AE102" s="18">
        <f t="shared" si="223"/>
        <v>3.8088164446114181</v>
      </c>
      <c r="AF102" s="18">
        <f t="shared" si="224"/>
        <v>5.750432219977708</v>
      </c>
      <c r="AH102" t="str">
        <f t="shared" si="257"/>
        <v>71 Sales occupations</v>
      </c>
      <c r="AI102" s="18">
        <f t="shared" si="225"/>
        <v>-1.7396457396122389</v>
      </c>
      <c r="AJ102" s="18">
        <f t="shared" si="225"/>
        <v>12.059293274371385</v>
      </c>
      <c r="AK102" s="18">
        <f t="shared" si="225"/>
        <v>2.824063765621343</v>
      </c>
      <c r="AL102" s="18">
        <f t="shared" si="225"/>
        <v>2.8605854019894128</v>
      </c>
      <c r="AM102" s="18">
        <f t="shared" si="226"/>
        <v>3.4012350093398203</v>
      </c>
      <c r="AO102" s="18">
        <f t="shared" si="227"/>
        <v>2.8484100820983516</v>
      </c>
      <c r="AP102" s="18">
        <f t="shared" si="228"/>
        <v>3.7970649097420761</v>
      </c>
      <c r="AQ102" s="18">
        <f t="shared" si="229"/>
        <v>5.6261969091033981</v>
      </c>
      <c r="AS102" t="str">
        <f t="shared" si="258"/>
        <v>71 Sales occupations</v>
      </c>
      <c r="AT102" s="18">
        <f t="shared" si="230"/>
        <v>-2.7273165609087879</v>
      </c>
      <c r="AU102" s="18">
        <f t="shared" si="230"/>
        <v>7.1572935706626817</v>
      </c>
      <c r="AV102" s="18">
        <f t="shared" si="230"/>
        <v>2.4575969065652625</v>
      </c>
      <c r="AW102" s="18">
        <f t="shared" si="230"/>
        <v>2.4404496930345632</v>
      </c>
      <c r="AX102" s="18">
        <f t="shared" si="231"/>
        <v>2.7344459006211297</v>
      </c>
      <c r="AZ102" s="18">
        <f t="shared" si="232"/>
        <v>2.4461651119941363</v>
      </c>
      <c r="BA102" s="18">
        <f t="shared" si="233"/>
        <v>3.31607365650195</v>
      </c>
      <c r="BB102" s="18">
        <f t="shared" si="234"/>
        <v>4.963694718092948</v>
      </c>
      <c r="BD102" t="str">
        <f t="shared" si="259"/>
        <v>71 Sales occupations</v>
      </c>
      <c r="BE102" s="18">
        <f t="shared" si="235"/>
        <v>-7.3090318690915979E-2</v>
      </c>
      <c r="BF102" s="18">
        <f t="shared" si="235"/>
        <v>-0.46398653660889577</v>
      </c>
      <c r="BG102" s="18">
        <f t="shared" si="235"/>
        <v>0.92083472166621938</v>
      </c>
      <c r="BH102" s="18">
        <f t="shared" si="235"/>
        <v>0.84524725547439061</v>
      </c>
      <c r="BI102" s="18">
        <f t="shared" si="236"/>
        <v>0.78651368190481019</v>
      </c>
      <c r="BK102" s="18">
        <f t="shared" si="237"/>
        <v>0.87043678507290334</v>
      </c>
      <c r="BL102" s="18">
        <f t="shared" si="238"/>
        <v>2.5696172481106672</v>
      </c>
      <c r="BM102" s="18">
        <f t="shared" si="239"/>
        <v>3.1913541015080149</v>
      </c>
      <c r="BO102" t="str">
        <f t="shared" si="260"/>
        <v>71 Sales occupations</v>
      </c>
      <c r="BP102" s="18">
        <f t="shared" si="240"/>
        <v>-3.2328729218735974</v>
      </c>
      <c r="BQ102" s="18">
        <f t="shared" si="240"/>
        <v>-6.3521811948580638</v>
      </c>
      <c r="BR102" s="18">
        <f t="shared" si="240"/>
        <v>-0.85799725059023668</v>
      </c>
      <c r="BS102" s="18">
        <f t="shared" si="240"/>
        <v>-1.5855161492832615</v>
      </c>
      <c r="BT102" s="18">
        <f t="shared" si="241"/>
        <v>-1.6643441821337923</v>
      </c>
      <c r="BV102" s="18">
        <f t="shared" si="242"/>
        <v>-1.3436049751896717</v>
      </c>
      <c r="BW102" s="18">
        <f t="shared" si="243"/>
        <v>2.4804016620606051</v>
      </c>
      <c r="BX102" s="18">
        <f t="shared" si="244"/>
        <v>1.5553837249410174</v>
      </c>
      <c r="BZ102" t="str">
        <f t="shared" si="261"/>
        <v>71 Sales occupations</v>
      </c>
      <c r="CA102" s="18">
        <f t="shared" si="245"/>
        <v>2.7552720648653439</v>
      </c>
      <c r="CB102" s="18">
        <f t="shared" si="245"/>
        <v>-3.5056384872215518</v>
      </c>
      <c r="CC102" s="18">
        <f t="shared" si="245"/>
        <v>-2.661841766421591</v>
      </c>
      <c r="CD102" s="18">
        <f t="shared" si="245"/>
        <v>-9.5526673299021869</v>
      </c>
      <c r="CE102" s="18">
        <f t="shared" si="246"/>
        <v>-7.0782886001798602</v>
      </c>
      <c r="CG102" s="18">
        <f t="shared" si="247"/>
        <v>-7.3117069845811011</v>
      </c>
      <c r="CH102" s="18">
        <f t="shared" si="248"/>
        <v>1.4388050616867432</v>
      </c>
      <c r="CI102" s="18">
        <f t="shared" si="249"/>
        <v>-3.8015852640597259</v>
      </c>
      <c r="CK102" t="str">
        <f t="shared" si="262"/>
        <v>71 Sales occupations</v>
      </c>
      <c r="CL102" s="18">
        <f t="shared" si="250"/>
        <v>-6.3197909221636595</v>
      </c>
      <c r="CM102" s="18">
        <f t="shared" si="250"/>
        <v>16.307312585878208</v>
      </c>
      <c r="CN102" s="18">
        <f t="shared" si="250"/>
        <v>-9.9099818000991551</v>
      </c>
      <c r="CO102" s="18">
        <f t="shared" si="250"/>
        <v>-3.4979044459519382</v>
      </c>
      <c r="CP102" s="18">
        <f t="shared" si="251"/>
        <v>-4.4408309174005955</v>
      </c>
      <c r="CR102" s="18">
        <f t="shared" si="252"/>
        <v>-5.6844313203446291</v>
      </c>
      <c r="CS102" s="18">
        <f t="shared" si="253"/>
        <v>1.0699019961950551</v>
      </c>
      <c r="CT102" s="18">
        <f t="shared" si="254"/>
        <v>-3.4700309701761411</v>
      </c>
    </row>
    <row r="103" spans="1:98" x14ac:dyDescent="0.2">
      <c r="A103" t="str">
        <f t="shared" si="209"/>
        <v>72 Customer service occupations</v>
      </c>
      <c r="B103" s="18">
        <f t="shared" si="210"/>
        <v>4.8394084120982672</v>
      </c>
      <c r="C103" s="18">
        <f t="shared" si="210"/>
        <v>7.9830810862461687</v>
      </c>
      <c r="D103" s="18">
        <f t="shared" si="210"/>
        <v>10.790342007763321</v>
      </c>
      <c r="E103" s="18">
        <f t="shared" si="210"/>
        <v>5.2571855990254379</v>
      </c>
      <c r="F103" s="18">
        <f t="shared" si="211"/>
        <v>7.1269950189656983</v>
      </c>
      <c r="H103" s="18">
        <f t="shared" si="212"/>
        <v>7.0701645282474246</v>
      </c>
      <c r="I103" s="18">
        <f t="shared" si="213"/>
        <v>4.2316667356992799</v>
      </c>
      <c r="J103" s="18">
        <f t="shared" si="214"/>
        <v>9.0117195756032942</v>
      </c>
      <c r="L103" t="str">
        <f t="shared" si="255"/>
        <v>72 Customer service occupations</v>
      </c>
      <c r="M103" s="18">
        <f t="shared" si="215"/>
        <v>5.9109586873301811</v>
      </c>
      <c r="N103" s="18">
        <f t="shared" si="215"/>
        <v>6.1143231758151284</v>
      </c>
      <c r="O103" s="18">
        <f t="shared" si="215"/>
        <v>8.3770647232121789</v>
      </c>
      <c r="P103" s="18">
        <f t="shared" si="215"/>
        <v>4.9945203239403657</v>
      </c>
      <c r="Q103" s="18">
        <f t="shared" si="216"/>
        <v>6.1104006337027394</v>
      </c>
      <c r="S103" s="18">
        <f t="shared" si="217"/>
        <v>6.1101391360507851</v>
      </c>
      <c r="T103" s="18">
        <f t="shared" si="218"/>
        <v>4.1203961737413808</v>
      </c>
      <c r="U103" s="18">
        <f t="shared" si="219"/>
        <v>8.2115322912485809</v>
      </c>
      <c r="W103" t="str">
        <f t="shared" si="256"/>
        <v>72 Customer service occupations</v>
      </c>
      <c r="X103" s="18">
        <f t="shared" si="220"/>
        <v>2.327988105075951</v>
      </c>
      <c r="Y103" s="18">
        <f t="shared" si="220"/>
        <v>11.921665648472546</v>
      </c>
      <c r="Z103" s="18">
        <f t="shared" si="220"/>
        <v>5.768052103204413</v>
      </c>
      <c r="AA103" s="18">
        <f t="shared" si="220"/>
        <v>3.5126677321248412</v>
      </c>
      <c r="AB103" s="18">
        <f t="shared" si="221"/>
        <v>4.722224007219733</v>
      </c>
      <c r="AD103" s="18">
        <f t="shared" si="222"/>
        <v>4.2590675142587742</v>
      </c>
      <c r="AE103" s="18">
        <f t="shared" si="223"/>
        <v>3.8700987954547239</v>
      </c>
      <c r="AF103" s="18">
        <f t="shared" si="224"/>
        <v>6.6775678268219396</v>
      </c>
      <c r="AH103" t="str">
        <f t="shared" si="257"/>
        <v>72 Customer service occupations</v>
      </c>
      <c r="AI103" s="18">
        <f t="shared" si="225"/>
        <v>1.643776962978305</v>
      </c>
      <c r="AJ103" s="18">
        <f t="shared" si="225"/>
        <v>12.964137962947508</v>
      </c>
      <c r="AK103" s="18">
        <f t="shared" si="225"/>
        <v>4.7858395679879262</v>
      </c>
      <c r="AL103" s="18">
        <f t="shared" si="225"/>
        <v>2.182497508361636</v>
      </c>
      <c r="AM103" s="18">
        <f t="shared" si="226"/>
        <v>3.6367223928072789</v>
      </c>
      <c r="AO103" s="18">
        <f t="shared" si="227"/>
        <v>3.0430111735622045</v>
      </c>
      <c r="AP103" s="18">
        <f t="shared" si="228"/>
        <v>3.8119226372808512</v>
      </c>
      <c r="AQ103" s="18">
        <f t="shared" si="229"/>
        <v>5.7722120162356561</v>
      </c>
      <c r="AS103" t="str">
        <f t="shared" si="258"/>
        <v>72 Customer service occupations</v>
      </c>
      <c r="AT103" s="18">
        <f t="shared" si="230"/>
        <v>-0.37946926325924668</v>
      </c>
      <c r="AU103" s="18">
        <f t="shared" si="230"/>
        <v>7.1004365972112904</v>
      </c>
      <c r="AV103" s="18">
        <f t="shared" si="230"/>
        <v>4.284295639528013</v>
      </c>
      <c r="AW103" s="18">
        <f t="shared" si="230"/>
        <v>1.4527179194725237</v>
      </c>
      <c r="AX103" s="18">
        <f t="shared" si="231"/>
        <v>2.6762896742022591</v>
      </c>
      <c r="AZ103" s="18">
        <f t="shared" si="232"/>
        <v>2.3879296972489472</v>
      </c>
      <c r="BA103" s="18">
        <f t="shared" si="233"/>
        <v>3.3382552260125431</v>
      </c>
      <c r="BB103" s="18">
        <f t="shared" si="234"/>
        <v>4.9401682933523761</v>
      </c>
      <c r="BD103" t="str">
        <f t="shared" si="259"/>
        <v>72 Customer service occupations</v>
      </c>
      <c r="BE103" s="18">
        <f t="shared" si="235"/>
        <v>2.6817745958566341</v>
      </c>
      <c r="BF103" s="18">
        <f t="shared" si="235"/>
        <v>3.7770765581673915</v>
      </c>
      <c r="BG103" s="18">
        <f t="shared" si="235"/>
        <v>2.4487460538233696</v>
      </c>
      <c r="BH103" s="18">
        <f t="shared" si="235"/>
        <v>1.7065240059700448</v>
      </c>
      <c r="BI103" s="18">
        <f t="shared" si="236"/>
        <v>2.0663711285219932</v>
      </c>
      <c r="BK103" s="18">
        <f t="shared" si="237"/>
        <v>1.9533319499105417</v>
      </c>
      <c r="BL103" s="18">
        <f t="shared" si="238"/>
        <v>2.7688730772857717</v>
      </c>
      <c r="BM103" s="18">
        <f t="shared" si="239"/>
        <v>4.160188641402951</v>
      </c>
      <c r="BO103" t="str">
        <f t="shared" si="260"/>
        <v>72 Customer service occupations</v>
      </c>
      <c r="BP103" s="18">
        <f t="shared" si="240"/>
        <v>2.2775369148632985</v>
      </c>
      <c r="BQ103" s="18">
        <f t="shared" si="240"/>
        <v>-7.3023655208288574</v>
      </c>
      <c r="BR103" s="18">
        <f t="shared" si="240"/>
        <v>0.32531783960865202</v>
      </c>
      <c r="BS103" s="18">
        <f t="shared" si="240"/>
        <v>-1.1614343828529883</v>
      </c>
      <c r="BT103" s="18">
        <f t="shared" si="241"/>
        <v>-1.0965121938022349</v>
      </c>
      <c r="BV103" s="18">
        <f t="shared" si="242"/>
        <v>-0.66831464509135019</v>
      </c>
      <c r="BW103" s="18">
        <f t="shared" si="243"/>
        <v>2.5285721863300026</v>
      </c>
      <c r="BX103" s="18">
        <f t="shared" si="244"/>
        <v>2.0644210627669191</v>
      </c>
      <c r="BZ103" t="str">
        <f t="shared" si="261"/>
        <v>72 Customer service occupations</v>
      </c>
      <c r="CA103" s="18">
        <f t="shared" si="245"/>
        <v>3.7421766791591482</v>
      </c>
      <c r="CB103" s="18">
        <f t="shared" si="245"/>
        <v>-1.9564763964573073</v>
      </c>
      <c r="CC103" s="18">
        <f t="shared" si="245"/>
        <v>-1.2313629507311186</v>
      </c>
      <c r="CD103" s="18">
        <f t="shared" si="245"/>
        <v>-1.3185404075702678</v>
      </c>
      <c r="CE103" s="18">
        <f t="shared" si="246"/>
        <v>-1.331309085015886</v>
      </c>
      <c r="CG103" s="18">
        <f t="shared" si="247"/>
        <v>-1.289489808266342</v>
      </c>
      <c r="CH103" s="18">
        <f t="shared" si="248"/>
        <v>1.587975565252453</v>
      </c>
      <c r="CI103" s="18">
        <f t="shared" si="249"/>
        <v>0.57421868680012089</v>
      </c>
      <c r="CK103" t="str">
        <f t="shared" si="262"/>
        <v>72 Customer service occupations</v>
      </c>
      <c r="CL103" s="18">
        <f t="shared" si="250"/>
        <v>2.8778155940463401</v>
      </c>
      <c r="CM103" s="18">
        <f t="shared" si="250"/>
        <v>21.290995610820396</v>
      </c>
      <c r="CN103" s="18">
        <f t="shared" si="250"/>
        <v>3.037984572114838</v>
      </c>
      <c r="CO103" s="18">
        <f t="shared" si="250"/>
        <v>1.0266411251273144</v>
      </c>
      <c r="CP103" s="18">
        <f t="shared" si="251"/>
        <v>2.8190069115010541</v>
      </c>
      <c r="CR103" s="18">
        <f t="shared" si="252"/>
        <v>1.692688184955915</v>
      </c>
      <c r="CS103" s="18">
        <f t="shared" si="253"/>
        <v>2.3071051448640079</v>
      </c>
      <c r="CT103" s="18">
        <f t="shared" si="254"/>
        <v>3.577478627944175</v>
      </c>
    </row>
    <row r="104" spans="1:98" x14ac:dyDescent="0.2">
      <c r="A104" t="str">
        <f t="shared" si="209"/>
        <v>81 Process, plant and machine operatives</v>
      </c>
      <c r="B104" s="18">
        <f t="shared" si="210"/>
        <v>7.4812528758884778</v>
      </c>
      <c r="C104" s="18">
        <f t="shared" si="210"/>
        <v>-22.738594402714128</v>
      </c>
      <c r="D104" s="18">
        <f t="shared" si="210"/>
        <v>10.958565808329501</v>
      </c>
      <c r="E104" s="18">
        <f t="shared" si="210"/>
        <v>8.3282275451622709</v>
      </c>
      <c r="F104" s="18">
        <f t="shared" si="211"/>
        <v>6.8621596675109364</v>
      </c>
      <c r="H104" s="18">
        <f t="shared" si="212"/>
        <v>9.1980047553004596</v>
      </c>
      <c r="I104" s="18">
        <f t="shared" si="213"/>
        <v>5.3650763781842858</v>
      </c>
      <c r="J104" s="18">
        <f t="shared" si="214"/>
        <v>11.226334972260844</v>
      </c>
      <c r="L104" t="str">
        <f t="shared" si="255"/>
        <v>81 Process, plant and machine operatives</v>
      </c>
      <c r="M104" s="18">
        <f t="shared" si="215"/>
        <v>2.9322365184330845</v>
      </c>
      <c r="N104" s="18">
        <f t="shared" si="215"/>
        <v>-11.846775264854227</v>
      </c>
      <c r="O104" s="18">
        <f t="shared" si="215"/>
        <v>12.646517042326778</v>
      </c>
      <c r="P104" s="18">
        <f t="shared" si="215"/>
        <v>6.3599716243647686</v>
      </c>
      <c r="Q104" s="18">
        <f t="shared" si="216"/>
        <v>7.022618679485837</v>
      </c>
      <c r="S104" s="18">
        <f t="shared" si="217"/>
        <v>8.4155052051343215</v>
      </c>
      <c r="T104" s="18">
        <f t="shared" si="218"/>
        <v>4.9423357624694964</v>
      </c>
      <c r="U104" s="18">
        <f t="shared" si="219"/>
        <v>10.418537726232424</v>
      </c>
      <c r="W104" t="str">
        <f t="shared" si="256"/>
        <v>81 Process, plant and machine operatives</v>
      </c>
      <c r="X104" s="18">
        <f t="shared" si="220"/>
        <v>-4.1722351964094129</v>
      </c>
      <c r="Y104" s="18">
        <f t="shared" si="220"/>
        <v>-5.7589211161243936</v>
      </c>
      <c r="Z104" s="18">
        <f t="shared" si="220"/>
        <v>10.475953988913144</v>
      </c>
      <c r="AA104" s="18">
        <f t="shared" si="220"/>
        <v>5.8955614967223235</v>
      </c>
      <c r="AB104" s="18">
        <f t="shared" si="221"/>
        <v>6.5270226937556908</v>
      </c>
      <c r="AD104" s="18">
        <f t="shared" si="222"/>
        <v>7.4008598881632359</v>
      </c>
      <c r="AE104" s="18">
        <f t="shared" si="223"/>
        <v>4.9464162177629056</v>
      </c>
      <c r="AF104" s="18">
        <f t="shared" si="224"/>
        <v>9.6482020037129921</v>
      </c>
      <c r="AH104" t="str">
        <f t="shared" si="257"/>
        <v>81 Process, plant and machine operatives</v>
      </c>
      <c r="AI104" s="18">
        <f t="shared" si="225"/>
        <v>-1.7093869002972273</v>
      </c>
      <c r="AJ104" s="18">
        <f t="shared" si="225"/>
        <v>-5.6880870338645533</v>
      </c>
      <c r="AK104" s="18">
        <f t="shared" si="225"/>
        <v>10.237512242270675</v>
      </c>
      <c r="AL104" s="18">
        <f t="shared" si="225"/>
        <v>6.39206686859497</v>
      </c>
      <c r="AM104" s="18">
        <f t="shared" si="226"/>
        <v>6.7718154302675249</v>
      </c>
      <c r="AO104" s="18">
        <f t="shared" si="227"/>
        <v>7.6587414660390651</v>
      </c>
      <c r="AP104" s="18">
        <f t="shared" si="228"/>
        <v>4.7347566260065754</v>
      </c>
      <c r="AQ104" s="18">
        <f t="shared" si="229"/>
        <v>9.7310275024488959</v>
      </c>
      <c r="AS104" t="str">
        <f t="shared" si="258"/>
        <v>81 Process, plant and machine operatives</v>
      </c>
      <c r="AT104" s="18">
        <f t="shared" si="230"/>
        <v>-3.344364171049885</v>
      </c>
      <c r="AU104" s="18">
        <f t="shared" si="230"/>
        <v>-8.8330631198604515</v>
      </c>
      <c r="AV104" s="18">
        <f t="shared" si="230"/>
        <v>6.4551892532484612</v>
      </c>
      <c r="AW104" s="18">
        <f t="shared" si="230"/>
        <v>3.4385167392358529</v>
      </c>
      <c r="AX104" s="18">
        <f t="shared" si="231"/>
        <v>3.5513819748321351</v>
      </c>
      <c r="AZ104" s="18">
        <f t="shared" si="232"/>
        <v>4.4344542781133756</v>
      </c>
      <c r="BA104" s="18">
        <f t="shared" si="233"/>
        <v>3.7813349961897336</v>
      </c>
      <c r="BB104" s="18">
        <f t="shared" si="234"/>
        <v>6.745257575478103</v>
      </c>
      <c r="BD104" t="str">
        <f t="shared" si="259"/>
        <v>81 Process, plant and machine operatives</v>
      </c>
      <c r="BE104" s="18">
        <f t="shared" si="235"/>
        <v>-1.7171296224547383</v>
      </c>
      <c r="BF104" s="18">
        <f t="shared" si="235"/>
        <v>-13.621420991336763</v>
      </c>
      <c r="BG104" s="18">
        <f t="shared" si="235"/>
        <v>3.1832045244691631</v>
      </c>
      <c r="BH104" s="18">
        <f t="shared" si="235"/>
        <v>0.89239599090378263</v>
      </c>
      <c r="BI104" s="18">
        <f t="shared" si="236"/>
        <v>0.62125201934499774</v>
      </c>
      <c r="BK104" s="18">
        <f t="shared" si="237"/>
        <v>1.65029133251271</v>
      </c>
      <c r="BL104" s="18">
        <f t="shared" si="238"/>
        <v>2.3544773787413931</v>
      </c>
      <c r="BM104" s="18">
        <f t="shared" si="239"/>
        <v>3.5847706770903986</v>
      </c>
      <c r="BO104" t="str">
        <f t="shared" si="260"/>
        <v>81 Process, plant and machine operatives</v>
      </c>
      <c r="BP104" s="18">
        <f t="shared" si="240"/>
        <v>-4.8879991382488663</v>
      </c>
      <c r="BQ104" s="18">
        <f t="shared" si="240"/>
        <v>-7.9413960805606916</v>
      </c>
      <c r="BR104" s="18">
        <f t="shared" si="240"/>
        <v>0.43308707507985211</v>
      </c>
      <c r="BS104" s="18">
        <f t="shared" si="240"/>
        <v>-1.6142457109151298</v>
      </c>
      <c r="BT104" s="18">
        <f t="shared" si="241"/>
        <v>-1.3894990578779187</v>
      </c>
      <c r="BV104" s="18">
        <f t="shared" si="242"/>
        <v>-0.93648118720077722</v>
      </c>
      <c r="BW104" s="18">
        <f t="shared" si="243"/>
        <v>2.2397473861294648</v>
      </c>
      <c r="BX104" s="18">
        <f t="shared" si="244"/>
        <v>1.5659951172590336</v>
      </c>
      <c r="BZ104" t="str">
        <f t="shared" si="261"/>
        <v>81 Process, plant and machine operatives</v>
      </c>
      <c r="CA104" s="18">
        <f t="shared" si="245"/>
        <v>0.41358177083847814</v>
      </c>
      <c r="CB104" s="18">
        <f t="shared" si="245"/>
        <v>-20.311036482177826</v>
      </c>
      <c r="CC104" s="18">
        <f t="shared" si="245"/>
        <v>-1.0618507794362242</v>
      </c>
      <c r="CD104" s="18">
        <f t="shared" si="245"/>
        <v>-8.1483484579751408</v>
      </c>
      <c r="CE104" s="18">
        <f t="shared" si="246"/>
        <v>-6.8210260225850412</v>
      </c>
      <c r="CG104" s="18">
        <f t="shared" si="247"/>
        <v>-5.8444538067456309</v>
      </c>
      <c r="CH104" s="18">
        <f t="shared" si="248"/>
        <v>1.4771795370544405</v>
      </c>
      <c r="CI104" s="18">
        <f t="shared" si="249"/>
        <v>-2.8186905574181909</v>
      </c>
      <c r="CK104" t="str">
        <f t="shared" si="262"/>
        <v>81 Process, plant and machine operatives</v>
      </c>
      <c r="CL104" s="18">
        <f t="shared" si="250"/>
        <v>-6.2411797816976815</v>
      </c>
      <c r="CM104" s="18">
        <f t="shared" si="250"/>
        <v>13.61898111821227</v>
      </c>
      <c r="CN104" s="18">
        <f t="shared" si="250"/>
        <v>-13.915436434829632</v>
      </c>
      <c r="CO104" s="18">
        <f t="shared" si="250"/>
        <v>-6.3801645616099023</v>
      </c>
      <c r="CP104" s="18">
        <f t="shared" si="251"/>
        <v>-7.6929754223337916</v>
      </c>
      <c r="CR104" s="18">
        <f t="shared" si="252"/>
        <v>-8.9624958126096832</v>
      </c>
      <c r="CS104" s="18">
        <f t="shared" si="253"/>
        <v>0.77668364548344471</v>
      </c>
      <c r="CT104" s="18">
        <f t="shared" si="254"/>
        <v>-6.4545568829621818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5.3280543113481071</v>
      </c>
      <c r="C105" s="18">
        <f t="shared" si="210"/>
        <v>-15.163849781344197</v>
      </c>
      <c r="D105" s="18">
        <f t="shared" si="210"/>
        <v>10.338959865685894</v>
      </c>
      <c r="E105" s="18">
        <f t="shared" si="210"/>
        <v>4.7822440734150984</v>
      </c>
      <c r="F105" s="18">
        <f t="shared" si="211"/>
        <v>5.0918157806696174</v>
      </c>
      <c r="H105" s="18">
        <f t="shared" si="212"/>
        <v>6.6026724059324193</v>
      </c>
      <c r="I105" s="18">
        <f t="shared" si="213"/>
        <v>5.1857850264304117</v>
      </c>
      <c r="J105" s="18">
        <f t="shared" si="214"/>
        <v>9.200087627775444</v>
      </c>
      <c r="L105" t="str">
        <f t="shared" si="255"/>
        <v>82 Transport and mobile machine drivers and operatives</v>
      </c>
      <c r="M105" s="18">
        <f t="shared" si="215"/>
        <v>9.1989528488564112</v>
      </c>
      <c r="N105" s="18">
        <f t="shared" si="215"/>
        <v>-11.206814326616021</v>
      </c>
      <c r="O105" s="18">
        <f t="shared" si="215"/>
        <v>8.1453855426570456</v>
      </c>
      <c r="P105" s="18">
        <f t="shared" si="215"/>
        <v>5.5909159279456722</v>
      </c>
      <c r="Q105" s="18">
        <f t="shared" si="216"/>
        <v>5.2368459615175</v>
      </c>
      <c r="S105" s="18">
        <f t="shared" si="217"/>
        <v>6.4356301702448881</v>
      </c>
      <c r="T105" s="18">
        <f t="shared" si="218"/>
        <v>4.9346587198050074</v>
      </c>
      <c r="U105" s="18">
        <f t="shared" si="219"/>
        <v>8.9313643207567637</v>
      </c>
      <c r="W105" t="str">
        <f t="shared" si="256"/>
        <v>82 Transport and mobile machine drivers and operatives</v>
      </c>
      <c r="X105" s="18">
        <f t="shared" si="220"/>
        <v>2.927158910737826</v>
      </c>
      <c r="Y105" s="18">
        <f t="shared" si="220"/>
        <v>-1.8941983078522462</v>
      </c>
      <c r="Z105" s="18">
        <f t="shared" si="220"/>
        <v>6.1641996172924651</v>
      </c>
      <c r="AA105" s="18">
        <f t="shared" si="220"/>
        <v>4.5356256901080583</v>
      </c>
      <c r="AB105" s="18">
        <f t="shared" si="221"/>
        <v>4.625915978061057</v>
      </c>
      <c r="AD105" s="18">
        <f t="shared" si="222"/>
        <v>5.0756887299729048</v>
      </c>
      <c r="AE105" s="18">
        <f t="shared" si="223"/>
        <v>4.8866753525154794</v>
      </c>
      <c r="AF105" s="18">
        <f t="shared" si="224"/>
        <v>7.9427646388594564</v>
      </c>
      <c r="AH105" t="str">
        <f t="shared" si="257"/>
        <v>82 Transport and mobile machine drivers and operatives</v>
      </c>
      <c r="AI105" s="18">
        <f t="shared" si="225"/>
        <v>3.7066087798318881</v>
      </c>
      <c r="AJ105" s="18">
        <f t="shared" si="225"/>
        <v>-2.4598783224261012</v>
      </c>
      <c r="AK105" s="18">
        <f t="shared" si="225"/>
        <v>5.5573990193777956</v>
      </c>
      <c r="AL105" s="18">
        <f t="shared" si="225"/>
        <v>2.96109324381435</v>
      </c>
      <c r="AM105" s="18">
        <f t="shared" si="226"/>
        <v>3.4153209809470786</v>
      </c>
      <c r="AO105" s="18">
        <f t="shared" si="227"/>
        <v>3.8193543470905533</v>
      </c>
      <c r="AP105" s="18">
        <f t="shared" si="228"/>
        <v>4.6073576246307368</v>
      </c>
      <c r="AQ105" s="18">
        <f t="shared" si="229"/>
        <v>6.8981718338094522</v>
      </c>
      <c r="AS105" t="str">
        <f t="shared" si="258"/>
        <v>82 Transport and mobile machine drivers and operatives</v>
      </c>
      <c r="AT105" s="18">
        <f t="shared" si="230"/>
        <v>-2.224511673997176E-2</v>
      </c>
      <c r="AU105" s="18">
        <f t="shared" si="230"/>
        <v>-9.8651526573602091</v>
      </c>
      <c r="AV105" s="18">
        <f t="shared" si="230"/>
        <v>4.744811823614703</v>
      </c>
      <c r="AW105" s="18">
        <f t="shared" si="230"/>
        <v>1.9335004228148822</v>
      </c>
      <c r="AX105" s="18">
        <f t="shared" si="231"/>
        <v>2.0164706498290386</v>
      </c>
      <c r="AZ105" s="18">
        <f t="shared" si="232"/>
        <v>2.862118782272427</v>
      </c>
      <c r="BA105" s="18">
        <f t="shared" si="233"/>
        <v>4.374228948274439</v>
      </c>
      <c r="BB105" s="18">
        <f t="shared" si="234"/>
        <v>6.0910193218273401</v>
      </c>
      <c r="BD105" t="str">
        <f t="shared" si="259"/>
        <v>82 Transport and mobile machine drivers and operatives</v>
      </c>
      <c r="BE105" s="18">
        <f t="shared" si="235"/>
        <v>-0.55201632540334833</v>
      </c>
      <c r="BF105" s="18">
        <f t="shared" si="235"/>
        <v>-14.025318963374255</v>
      </c>
      <c r="BG105" s="18">
        <f t="shared" si="235"/>
        <v>2.3131594814220779</v>
      </c>
      <c r="BH105" s="18">
        <f t="shared" si="235"/>
        <v>1.1296507844925197</v>
      </c>
      <c r="BI105" s="18">
        <f t="shared" si="236"/>
        <v>0.47333560183213663</v>
      </c>
      <c r="BK105" s="18">
        <f t="shared" si="237"/>
        <v>1.5226246709344693</v>
      </c>
      <c r="BL105" s="18">
        <f t="shared" si="238"/>
        <v>3.0678823276436784</v>
      </c>
      <c r="BM105" s="18">
        <f t="shared" si="239"/>
        <v>4.1029051196227462</v>
      </c>
      <c r="BO105" t="str">
        <f t="shared" si="260"/>
        <v>82 Transport and mobile machine drivers and operatives</v>
      </c>
      <c r="BP105" s="18">
        <f t="shared" si="240"/>
        <v>-2.2072650051239595</v>
      </c>
      <c r="BQ105" s="18">
        <f t="shared" si="240"/>
        <v>-5.4050806234782423</v>
      </c>
      <c r="BR105" s="18">
        <f t="shared" si="240"/>
        <v>-0.39434330278091956</v>
      </c>
      <c r="BS105" s="18">
        <f t="shared" si="240"/>
        <v>-0.65789610001006915</v>
      </c>
      <c r="BT105" s="18">
        <f t="shared" si="241"/>
        <v>-0.87941990418312077</v>
      </c>
      <c r="BV105" s="18">
        <f t="shared" si="242"/>
        <v>-0.57012274227433712</v>
      </c>
      <c r="BW105" s="18">
        <f t="shared" si="243"/>
        <v>2.98017326335549</v>
      </c>
      <c r="BX105" s="18">
        <f t="shared" si="244"/>
        <v>2.6076684425051733</v>
      </c>
      <c r="BZ105" t="str">
        <f t="shared" si="261"/>
        <v>82 Transport and mobile machine drivers and operatives</v>
      </c>
      <c r="CA105" s="18">
        <f t="shared" si="245"/>
        <v>2.223585368806158</v>
      </c>
      <c r="CB105" s="18">
        <f t="shared" si="245"/>
        <v>-23.595674937818544</v>
      </c>
      <c r="CC105" s="18">
        <f t="shared" si="245"/>
        <v>-1.8521970127923781</v>
      </c>
      <c r="CD105" s="18">
        <f t="shared" si="245"/>
        <v>-2.113171145489201</v>
      </c>
      <c r="CE105" s="18">
        <f t="shared" si="246"/>
        <v>-3.5371218929982073</v>
      </c>
      <c r="CG105" s="18">
        <f t="shared" si="247"/>
        <v>-2.0262569622826021</v>
      </c>
      <c r="CH105" s="18">
        <f t="shared" si="248"/>
        <v>2.0880135956447665</v>
      </c>
      <c r="CI105" s="18">
        <f t="shared" si="249"/>
        <v>0.63132338055342796</v>
      </c>
      <c r="CK105" t="str">
        <f t="shared" si="262"/>
        <v>82 Transport and mobile machine drivers and operatives</v>
      </c>
      <c r="CL105" s="18">
        <f t="shared" si="250"/>
        <v>2.8306312641256159</v>
      </c>
      <c r="CM105" s="18">
        <f t="shared" si="250"/>
        <v>37.125231953392344</v>
      </c>
      <c r="CN105" s="18">
        <f t="shared" si="250"/>
        <v>-4.9239923908121046</v>
      </c>
      <c r="CO105" s="18">
        <f t="shared" si="250"/>
        <v>-2.6574933815142199</v>
      </c>
      <c r="CP105" s="18">
        <f t="shared" si="251"/>
        <v>-1.2797873874759169</v>
      </c>
      <c r="CR105" s="18">
        <f t="shared" si="252"/>
        <v>-3.4189337204317827</v>
      </c>
      <c r="CS105" s="18">
        <f t="shared" si="253"/>
        <v>1.825467532593783</v>
      </c>
      <c r="CT105" s="18">
        <f t="shared" si="254"/>
        <v>-0.66194599259826736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-1.1461524503789344</v>
      </c>
      <c r="C106" s="18">
        <f t="shared" si="210"/>
        <v>-23.890049692058703</v>
      </c>
      <c r="D106" s="18">
        <f t="shared" si="210"/>
        <v>38.860934356726752</v>
      </c>
      <c r="E106" s="18">
        <f t="shared" si="210"/>
        <v>8.5388364650631932</v>
      </c>
      <c r="F106" s="18">
        <f t="shared" si="211"/>
        <v>14.653440611609604</v>
      </c>
      <c r="H106" s="18">
        <f t="shared" si="212"/>
        <v>17.828442074050479</v>
      </c>
      <c r="I106" s="18">
        <f t="shared" si="213"/>
        <v>12.374640809467131</v>
      </c>
      <c r="J106" s="18">
        <f t="shared" si="214"/>
        <v>20.534921414046803</v>
      </c>
      <c r="L106" t="str">
        <f t="shared" si="255"/>
        <v>91 Elementary trades and related occupations</v>
      </c>
      <c r="M106" s="18">
        <f t="shared" si="215"/>
        <v>4.8642881029631768</v>
      </c>
      <c r="N106" s="18">
        <f t="shared" si="215"/>
        <v>-25.185484407879045</v>
      </c>
      <c r="O106" s="18">
        <f t="shared" si="215"/>
        <v>17.878892620513454</v>
      </c>
      <c r="P106" s="18">
        <f t="shared" si="215"/>
        <v>6.7982661896598851</v>
      </c>
      <c r="Q106" s="18">
        <f t="shared" si="216"/>
        <v>7.7210326252216577</v>
      </c>
      <c r="S106" s="18">
        <f t="shared" si="217"/>
        <v>10.370959295175419</v>
      </c>
      <c r="T106" s="18">
        <f t="shared" si="218"/>
        <v>6.0596885290939762</v>
      </c>
      <c r="U106" s="18">
        <f t="shared" si="219"/>
        <v>12.446918539095652</v>
      </c>
      <c r="W106" t="str">
        <f t="shared" si="256"/>
        <v>91 Elementary trades and related occupations</v>
      </c>
      <c r="X106" s="18">
        <f t="shared" si="220"/>
        <v>-3.1204240713718079</v>
      </c>
      <c r="Y106" s="18">
        <f t="shared" si="220"/>
        <v>-5.5415299872784924</v>
      </c>
      <c r="Z106" s="18">
        <f t="shared" si="220"/>
        <v>23.893504955698841</v>
      </c>
      <c r="AA106" s="18">
        <f t="shared" si="220"/>
        <v>3.437652357369414</v>
      </c>
      <c r="AB106" s="18">
        <f t="shared" si="221"/>
        <v>8.8189133242196469</v>
      </c>
      <c r="AD106" s="18">
        <f t="shared" si="222"/>
        <v>9.8504777067362603</v>
      </c>
      <c r="AE106" s="18">
        <f t="shared" si="223"/>
        <v>7.7622954137885003</v>
      </c>
      <c r="AF106" s="18">
        <f t="shared" si="224"/>
        <v>12.887991465894322</v>
      </c>
      <c r="AH106" t="str">
        <f t="shared" si="257"/>
        <v>91 Elementary trades and related occupations</v>
      </c>
      <c r="AI106" s="18">
        <f t="shared" si="225"/>
        <v>-2.0757314893630086</v>
      </c>
      <c r="AJ106" s="18">
        <f t="shared" si="225"/>
        <v>-10.852819434344651</v>
      </c>
      <c r="AK106" s="18">
        <f t="shared" si="225"/>
        <v>21.329184400489698</v>
      </c>
      <c r="AL106" s="18">
        <f t="shared" si="225"/>
        <v>4.1462864537167077</v>
      </c>
      <c r="AM106" s="18">
        <f t="shared" si="226"/>
        <v>8.1803153966399922</v>
      </c>
      <c r="AO106" s="18">
        <f t="shared" si="227"/>
        <v>9.5849596371342383</v>
      </c>
      <c r="AP106" s="18">
        <f t="shared" si="228"/>
        <v>7.3956380933898336</v>
      </c>
      <c r="AQ106" s="18">
        <f t="shared" si="229"/>
        <v>12.51444106972659</v>
      </c>
      <c r="AS106" t="str">
        <f t="shared" si="258"/>
        <v>91 Elementary trades and related occupations</v>
      </c>
      <c r="AT106" s="18">
        <f t="shared" si="230"/>
        <v>-3.7543504576874942</v>
      </c>
      <c r="AU106" s="18">
        <f t="shared" si="230"/>
        <v>-3.7461696828227753</v>
      </c>
      <c r="AV106" s="18">
        <f t="shared" si="230"/>
        <v>19.877891098031863</v>
      </c>
      <c r="AW106" s="18">
        <f t="shared" si="230"/>
        <v>2.8163013500456913</v>
      </c>
      <c r="AX106" s="18">
        <f t="shared" si="231"/>
        <v>7.4257337477061203</v>
      </c>
      <c r="AZ106" s="18">
        <f t="shared" si="232"/>
        <v>8.215054518972531</v>
      </c>
      <c r="BA106" s="18">
        <f t="shared" si="233"/>
        <v>6.2679280983834573</v>
      </c>
      <c r="BB106" s="18">
        <f t="shared" si="234"/>
        <v>10.957676316256171</v>
      </c>
      <c r="BD106" t="str">
        <f t="shared" si="259"/>
        <v>91 Elementary trades and related occupations</v>
      </c>
      <c r="BE106" s="18">
        <f t="shared" si="235"/>
        <v>-3.6148007880461241</v>
      </c>
      <c r="BF106" s="18">
        <f t="shared" si="235"/>
        <v>-11.165637433862518</v>
      </c>
      <c r="BG106" s="18">
        <f t="shared" si="235"/>
        <v>17.711702241608364</v>
      </c>
      <c r="BH106" s="18">
        <f t="shared" si="235"/>
        <v>2.9823255275092553</v>
      </c>
      <c r="BI106" s="18">
        <f t="shared" si="236"/>
        <v>6.3883647687523304</v>
      </c>
      <c r="BK106" s="18">
        <f t="shared" si="237"/>
        <v>7.6750320938308469</v>
      </c>
      <c r="BL106" s="18">
        <f t="shared" si="238"/>
        <v>5.1053728351086125</v>
      </c>
      <c r="BM106" s="18">
        <f t="shared" si="239"/>
        <v>9.9386103102774506</v>
      </c>
      <c r="BO106" t="str">
        <f t="shared" si="260"/>
        <v>91 Elementary trades and related occupations</v>
      </c>
      <c r="BP106" s="18">
        <f t="shared" si="240"/>
        <v>-8.0717461914201145</v>
      </c>
      <c r="BQ106" s="18">
        <f t="shared" si="240"/>
        <v>-7.976061182634842</v>
      </c>
      <c r="BR106" s="18">
        <f t="shared" si="240"/>
        <v>12.924816206817846</v>
      </c>
      <c r="BS106" s="18">
        <f t="shared" si="240"/>
        <v>-0.38144944273661441</v>
      </c>
      <c r="BT106" s="18">
        <f t="shared" si="241"/>
        <v>3.0868152517413927</v>
      </c>
      <c r="BV106" s="18">
        <f t="shared" si="242"/>
        <v>3.869954916884466</v>
      </c>
      <c r="BW106" s="18">
        <f t="shared" si="243"/>
        <v>3.9831639374383165</v>
      </c>
      <c r="BX106" s="18">
        <f t="shared" si="244"/>
        <v>6.4784153200932781</v>
      </c>
      <c r="BZ106" t="str">
        <f t="shared" si="261"/>
        <v>91 Elementary trades and related occupations</v>
      </c>
      <c r="CA106" s="18">
        <f t="shared" si="245"/>
        <v>-1.1546632052017558</v>
      </c>
      <c r="CB106" s="18">
        <f t="shared" si="245"/>
        <v>-23.125362352624169</v>
      </c>
      <c r="CC106" s="18">
        <f t="shared" si="245"/>
        <v>11.031865116707774</v>
      </c>
      <c r="CD106" s="18">
        <f t="shared" si="245"/>
        <v>-0.40902508512735691</v>
      </c>
      <c r="CE106" s="18">
        <f t="shared" si="246"/>
        <v>1.3797739347238824</v>
      </c>
      <c r="CG106" s="18">
        <f t="shared" si="247"/>
        <v>3.2672315250060313</v>
      </c>
      <c r="CH106" s="18">
        <f t="shared" si="248"/>
        <v>3.2538986528324987</v>
      </c>
      <c r="CI106" s="18">
        <f t="shared" si="249"/>
        <v>5.5120097872908502</v>
      </c>
      <c r="CK106" t="str">
        <f t="shared" si="262"/>
        <v>91 Elementary trades and related occupations</v>
      </c>
      <c r="CL106" s="18">
        <f t="shared" si="250"/>
        <v>-2.7601868999257873</v>
      </c>
      <c r="CM106" s="18">
        <f t="shared" si="250"/>
        <v>11.907787404337601</v>
      </c>
      <c r="CN106" s="18">
        <f t="shared" si="250"/>
        <v>7.7749282065066039</v>
      </c>
      <c r="CO106" s="18">
        <f t="shared" si="250"/>
        <v>1.1838691895408537</v>
      </c>
      <c r="CP106" s="18">
        <f t="shared" si="251"/>
        <v>3.8508642991852193</v>
      </c>
      <c r="CR106" s="18">
        <f t="shared" si="252"/>
        <v>3.3348394494796096</v>
      </c>
      <c r="CS106" s="18">
        <f t="shared" si="253"/>
        <v>2.715417768956585</v>
      </c>
      <c r="CT106" s="18">
        <f t="shared" si="254"/>
        <v>5.1710937790397704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3.2285082259307041</v>
      </c>
      <c r="C107" s="18">
        <f t="shared" si="210"/>
        <v>-15.003938177555964</v>
      </c>
      <c r="D107" s="18">
        <f t="shared" si="210"/>
        <v>7.2539791866818693</v>
      </c>
      <c r="E107" s="18">
        <f t="shared" si="210"/>
        <v>3.823203800414432</v>
      </c>
      <c r="F107" s="18">
        <f t="shared" si="211"/>
        <v>3.57993483858845</v>
      </c>
      <c r="H107" s="18">
        <f t="shared" si="212"/>
        <v>4.9544254327110959</v>
      </c>
      <c r="I107" s="18">
        <f t="shared" si="213"/>
        <v>4.1164722788230801</v>
      </c>
      <c r="J107" s="18">
        <f t="shared" si="214"/>
        <v>7.3483230244582698</v>
      </c>
      <c r="L107" t="str">
        <f t="shared" ref="L107" si="263">A107</f>
        <v>92 Elementary administration and service occupations</v>
      </c>
      <c r="M107" s="18">
        <f t="shared" si="215"/>
        <v>8.587661395199909</v>
      </c>
      <c r="N107" s="18">
        <f t="shared" si="215"/>
        <v>0.11567682246491628</v>
      </c>
      <c r="O107" s="18">
        <f t="shared" si="215"/>
        <v>8.6930196813622231</v>
      </c>
      <c r="P107" s="18">
        <f t="shared" si="215"/>
        <v>5.7463144369070296</v>
      </c>
      <c r="Q107" s="18">
        <f t="shared" si="216"/>
        <v>6.294348014521467</v>
      </c>
      <c r="S107" s="18">
        <f t="shared" si="217"/>
        <v>6.7195646017027766</v>
      </c>
      <c r="T107" s="18">
        <f t="shared" si="218"/>
        <v>4.774600845689303</v>
      </c>
      <c r="U107" s="18">
        <f t="shared" si="219"/>
        <v>9.0458158891190124</v>
      </c>
      <c r="W107" t="str">
        <f t="shared" ref="W107" si="264">A107</f>
        <v>92 Elementary administration and service occupations</v>
      </c>
      <c r="X107" s="18">
        <f t="shared" si="220"/>
        <v>3.1466406690427773</v>
      </c>
      <c r="Y107" s="18">
        <f t="shared" si="220"/>
        <v>6.8202093038612022</v>
      </c>
      <c r="Z107" s="18">
        <f t="shared" si="220"/>
        <v>3.1046778258174479</v>
      </c>
      <c r="AA107" s="18">
        <f t="shared" si="220"/>
        <v>2.5701460615422445</v>
      </c>
      <c r="AB107" s="18">
        <f t="shared" si="221"/>
        <v>2.9979161678728161</v>
      </c>
      <c r="AD107" s="18">
        <f t="shared" si="222"/>
        <v>2.7480146929942162</v>
      </c>
      <c r="AE107" s="18">
        <f t="shared" si="223"/>
        <v>4.0968448896288034</v>
      </c>
      <c r="AF107" s="18">
        <f t="shared" si="224"/>
        <v>5.795177709932009</v>
      </c>
      <c r="AH107" t="str">
        <f t="shared" ref="AH107" si="265">L107</f>
        <v>92 Elementary administration and service occupations</v>
      </c>
      <c r="AI107" s="18">
        <f t="shared" si="225"/>
        <v>2.5532931045668894</v>
      </c>
      <c r="AJ107" s="18">
        <f t="shared" si="225"/>
        <v>7.7574568215370787</v>
      </c>
      <c r="AK107" s="18">
        <f t="shared" si="225"/>
        <v>3.6174795139475524</v>
      </c>
      <c r="AL107" s="18">
        <f t="shared" si="225"/>
        <v>2.878933173719922</v>
      </c>
      <c r="AM107" s="18">
        <f t="shared" si="226"/>
        <v>3.4081600700955672</v>
      </c>
      <c r="AO107" s="18">
        <f t="shared" si="227"/>
        <v>3.1245285287578639</v>
      </c>
      <c r="AP107" s="18">
        <f t="shared" si="228"/>
        <v>3.9863045281645082</v>
      </c>
      <c r="AQ107" s="18">
        <f t="shared" si="229"/>
        <v>5.9624383242268042</v>
      </c>
      <c r="AS107" t="str">
        <f t="shared" ref="AS107" si="266">W107</f>
        <v>92 Elementary administration and service occupations</v>
      </c>
      <c r="AT107" s="18">
        <f t="shared" si="230"/>
        <v>2.0546047344317975</v>
      </c>
      <c r="AU107" s="18">
        <f t="shared" si="230"/>
        <v>13.632077734747261</v>
      </c>
      <c r="AV107" s="18">
        <f t="shared" si="230"/>
        <v>3.2127704517413092</v>
      </c>
      <c r="AW107" s="18">
        <f t="shared" si="230"/>
        <v>2.9676462321584829</v>
      </c>
      <c r="AX107" s="18">
        <f t="shared" si="231"/>
        <v>3.6808379706131378</v>
      </c>
      <c r="AZ107" s="18">
        <f t="shared" si="232"/>
        <v>3.0492895530366715</v>
      </c>
      <c r="BA107" s="18">
        <f t="shared" si="233"/>
        <v>3.8973639306083108</v>
      </c>
      <c r="BB107" s="18">
        <f t="shared" si="234"/>
        <v>5.8423761935244123</v>
      </c>
      <c r="BD107" t="str">
        <f t="shared" ref="BD107" si="267">AH107</f>
        <v>92 Elementary administration and service occupations</v>
      </c>
      <c r="BE107" s="18">
        <f t="shared" si="235"/>
        <v>0.92556678881430265</v>
      </c>
      <c r="BF107" s="18">
        <f t="shared" si="235"/>
        <v>-9.2411683011676686</v>
      </c>
      <c r="BG107" s="18">
        <f t="shared" si="235"/>
        <v>-2.2910431537825238</v>
      </c>
      <c r="BH107" s="18">
        <f t="shared" si="235"/>
        <v>-0.52130068229011561</v>
      </c>
      <c r="BI107" s="18">
        <f t="shared" si="236"/>
        <v>-1.6433201495836602</v>
      </c>
      <c r="BK107" s="18">
        <f t="shared" si="237"/>
        <v>-1.1147480527545994</v>
      </c>
      <c r="BL107" s="18">
        <f t="shared" si="238"/>
        <v>2.3358403881966083</v>
      </c>
      <c r="BM107" s="18">
        <f t="shared" si="239"/>
        <v>1.5479379365492374</v>
      </c>
      <c r="BO107" t="str">
        <f t="shared" ref="BO107" si="268">AS107</f>
        <v>92 Elementary administration and service occupations</v>
      </c>
      <c r="BP107" s="18">
        <f t="shared" si="240"/>
        <v>-5.5047745056868713E-2</v>
      </c>
      <c r="BQ107" s="18">
        <f t="shared" si="240"/>
        <v>-11.002593468558752</v>
      </c>
      <c r="BR107" s="18">
        <f t="shared" si="240"/>
        <v>-2.2080560858104725</v>
      </c>
      <c r="BS107" s="18">
        <f t="shared" si="240"/>
        <v>-2.1380397125550399</v>
      </c>
      <c r="BT107" s="18">
        <f t="shared" si="241"/>
        <v>-2.7388296839698123</v>
      </c>
      <c r="BV107" s="18">
        <f t="shared" si="242"/>
        <v>-2.1613840718484711</v>
      </c>
      <c r="BW107" s="18">
        <f t="shared" si="243"/>
        <v>2.3767313513771038</v>
      </c>
      <c r="BX107" s="18">
        <f t="shared" si="244"/>
        <v>0.89458104035426977</v>
      </c>
      <c r="BZ107" t="str">
        <f t="shared" ref="BZ107" si="269">BD107</f>
        <v>92 Elementary administration and service occupations</v>
      </c>
      <c r="CA107" s="18">
        <f t="shared" si="245"/>
        <v>3.9984027921500687</v>
      </c>
      <c r="CB107" s="18">
        <f t="shared" si="245"/>
        <v>-11.852031259730488</v>
      </c>
      <c r="CC107" s="18">
        <f t="shared" si="245"/>
        <v>-2.1182446458018256</v>
      </c>
      <c r="CD107" s="18">
        <f t="shared" si="245"/>
        <v>-3.8511116973722448</v>
      </c>
      <c r="CE107" s="18">
        <f t="shared" si="246"/>
        <v>-3.8365063713073244</v>
      </c>
      <c r="CG107" s="18">
        <f t="shared" si="247"/>
        <v>-3.2769251276397959</v>
      </c>
      <c r="CH107" s="18">
        <f t="shared" si="248"/>
        <v>1.7029970368165337</v>
      </c>
      <c r="CI107" s="18">
        <f t="shared" si="249"/>
        <v>-0.7372846166184388</v>
      </c>
      <c r="CK107" t="str">
        <f t="shared" ref="CK107" si="270">BO107</f>
        <v>92 Elementary administration and service occupations</v>
      </c>
      <c r="CL107" s="18">
        <f t="shared" si="250"/>
        <v>-6.218528354154107</v>
      </c>
      <c r="CM107" s="18">
        <f t="shared" si="250"/>
        <v>12.006996343379384</v>
      </c>
      <c r="CN107" s="18">
        <f t="shared" si="250"/>
        <v>-7.1008228374337516</v>
      </c>
      <c r="CO107" s="18">
        <f t="shared" si="250"/>
        <v>1.3858175497083458E-2</v>
      </c>
      <c r="CP107" s="18">
        <f t="shared" si="251"/>
        <v>-1.5718905110791881</v>
      </c>
      <c r="CR107" s="18">
        <f t="shared" si="252"/>
        <v>-2.416271017617333</v>
      </c>
      <c r="CS107" s="18">
        <f t="shared" si="253"/>
        <v>1.2855385045000833</v>
      </c>
      <c r="CT107" s="18">
        <f t="shared" si="254"/>
        <v>-0.67004510486693425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5.8912657135552937</v>
      </c>
      <c r="C109" s="26">
        <f>IF(AND(D$6-C$6 &lt;&gt; 0,C35&lt;&gt;0,D35&lt;&gt;0),(EXP(LN(D35/C35)/(D$6-C$6))-1)*100,0)</f>
        <v>-2.1962462767729729</v>
      </c>
      <c r="D109" s="26">
        <f>IF(AND(E$6-D$6 &lt;&gt; 0,D35&lt;&gt;0,E35&lt;&gt;0),(EXP(LN(E35/D35)/(E$6-D$6))-1)*100,0)</f>
        <v>5.695303563471743</v>
      </c>
      <c r="E109" s="26">
        <f>IF(AND(F$6-E$6 &lt;&gt; 0,E35&lt;&gt;0,F35&lt;&gt;0),(EXP(LN(F35/E35)/(F$6-E$6))-1)*100,0)</f>
        <v>4.04104088580437</v>
      </c>
      <c r="F109" s="26">
        <f>IF(AND(F$6-C$6 &lt;&gt; 0,C35&lt;&gt;0,F35&lt;&gt;0),(EXP(LN(F35/C35)/(F$6-C$6))-1)*100,0)</f>
        <v>4.1519855559282615</v>
      </c>
      <c r="H109" s="26">
        <f t="shared" ref="H109" si="271">IF($F$6-$D$6 &lt;&gt; 0,(EXP(LN(1+(H72/100))/($F$6-$D$6))-1)*100,0)</f>
        <v>4.589564775242172</v>
      </c>
      <c r="I109" s="26">
        <f t="shared" ref="I109" si="272">IF(D35&gt;0,((1+(I35/D35))^(1/($F$6-$D$6))-1)*100,0)</f>
        <v>3.642511421097705</v>
      </c>
      <c r="J109" s="26">
        <f t="shared" ref="J109" si="273">IF($F$6-$D$6 &lt;&gt; 0,(EXP(LN(1+(J72/100))/($F$6-$D$6))-1)*100,0)</f>
        <v>6.7678709160757355</v>
      </c>
      <c r="L109" s="24" t="str">
        <f>L35</f>
        <v>All occupations</v>
      </c>
      <c r="M109" s="26">
        <f>IF(AND(N$6-M$6 &lt;&gt; 0,M35&lt;&gt;0,N35&lt;&gt;0),(EXP(LN(N35/M35)/(N$6-M$6))-1)*100,0)</f>
        <v>6.1763214712355685</v>
      </c>
      <c r="N109" s="26">
        <f>IF(AND(O$6-N$6 &lt;&gt; 0,N35&lt;&gt;0,O35&lt;&gt;0),(EXP(LN(O35/N35)/(O$6-N$6))-1)*100,0)</f>
        <v>1.1704652955005557</v>
      </c>
      <c r="O109" s="26">
        <f>IF(AND(P$6-O$6 &lt;&gt; 0,O35&lt;&gt;0,P35&lt;&gt;0),(EXP(LN(P35/O35)/(P$6-O$6))-1)*100,0)</f>
        <v>5.5999442877033845</v>
      </c>
      <c r="P109" s="26">
        <f>IF(AND(Q$6-P$6 &lt;&gt; 0,P35&lt;&gt;0,Q35&lt;&gt;0),(EXP(LN(Q35/P35)/(Q$6-P$6))-1)*100,0)</f>
        <v>4.1798212391294554</v>
      </c>
      <c r="Q109" s="26">
        <f>IF(AND(Q$6-N$6 &lt;&gt; 0,N35&lt;&gt;0,Q35&lt;&gt;0),(EXP(LN(Q35/N35)/(Q$6-N$6))-1)*100,0)</f>
        <v>4.4300574643508783</v>
      </c>
      <c r="S109" s="26">
        <f t="shared" ref="S109" si="274">IF($F$6-$D$6 &lt;&gt; 0,(EXP(LN(1+(S72/100))/($F$6-$D$6))-1)*100,0)</f>
        <v>4.651060803326712</v>
      </c>
      <c r="T109" s="26">
        <f t="shared" ref="T109" si="275">IF(O35&gt;0,((1+(T35/O35))^(1/($F$6-$D$6))-1)*100,0)</f>
        <v>3.8289944748507443</v>
      </c>
      <c r="U109" s="26">
        <f t="shared" ref="U109" si="276">IF($F$6-$D$6 &lt;&gt; 0,(EXP(LN(1+(U72/100))/($F$6-$D$6))-1)*100,0)</f>
        <v>6.9368457284307627</v>
      </c>
      <c r="W109" s="24" t="str">
        <f>W35</f>
        <v>All occupations</v>
      </c>
      <c r="X109" s="26">
        <f>IF(AND(Y$6-X$6 &lt;&gt; 0,X35&lt;&gt;0,Y35&lt;&gt;0),(EXP(LN(Y35/X35)/(Y$6-X$6))-1)*100,0)</f>
        <v>0.53776587860707714</v>
      </c>
      <c r="Y109" s="26">
        <f>IF(AND(Z$6-Y$6 &lt;&gt; 0,Y35&lt;&gt;0,Z35&lt;&gt;0),(EXP(LN(Z35/Y35)/(Z$6-Y$6))-1)*100,0)</f>
        <v>4.5525839385154532</v>
      </c>
      <c r="Z109" s="26">
        <f>IF(AND(AA$6-Z$6 &lt;&gt; 0,Z35&lt;&gt;0,AA35&lt;&gt;0),(EXP(LN(AA35/Z35)/(AA$6-Z$6))-1)*100,0)</f>
        <v>2.6505540017060847</v>
      </c>
      <c r="AA109" s="26">
        <f>IF(AND(AB$6-AA$6 &lt;&gt; 0,AA35&lt;&gt;0,AB35&lt;&gt;0),(EXP(LN(AB35/AA35)/(AB$6-AA$6))-1)*100,0)</f>
        <v>1.5841177139584772</v>
      </c>
      <c r="AB109" s="26">
        <f>IF(AND(AB$6-Y$6 &lt;&gt; 0,Y35&lt;&gt;0,AB35&lt;&gt;0),(EXP(LN(AB35/Y35)/(AB$6-Y$6))-1)*100,0)</f>
        <v>2.0998165523225643</v>
      </c>
      <c r="AD109" s="26">
        <f t="shared" ref="AD109" si="277">IF($F$6-$D$6 &lt;&gt; 0,(EXP(LN(1+(AD72/100))/($F$6-$D$6))-1)*100,0)</f>
        <v>1.9383597352260029</v>
      </c>
      <c r="AE109" s="26">
        <f t="shared" ref="AE109" si="278">IF(Z35&gt;0,((1+(AE35/Z35))^(1/($F$6-$D$6))-1)*100,0)</f>
        <v>3.5160320893782071</v>
      </c>
      <c r="AF109" s="26">
        <f t="shared" ref="AF109" si="279">IF($F$6-$D$6 &lt;&gt; 0,(EXP(LN(1+(AF72/100))/($F$6-$D$6))-1)*100,0)</f>
        <v>4.7745384745801145</v>
      </c>
      <c r="AH109" s="24" t="str">
        <f>AH35</f>
        <v>All occupations</v>
      </c>
      <c r="AI109" s="26">
        <f>IF(AND(AJ$6-AI$6 &lt;&gt; 0,AI35&lt;&gt;0,AJ35&lt;&gt;0),(EXP(LN(AJ35/AI35)/(AJ$6-AI$6))-1)*100,0)</f>
        <v>-2.2349077944632478</v>
      </c>
      <c r="AJ109" s="26">
        <f>IF(AND(AK$6-AJ$6 &lt;&gt; 0,AJ35&lt;&gt;0,AK35&lt;&gt;0),(EXP(LN(AK35/AJ35)/(AK$6-AJ$6))-1)*100,0)</f>
        <v>5.1668301968608388</v>
      </c>
      <c r="AK109" s="26">
        <f>IF(AND(AL$6-AK$6 &lt;&gt; 0,AK35&lt;&gt;0,AL35&lt;&gt;0),(EXP(LN(AL35/AK35)/(AL$6-AK$6))-1)*100,0)</f>
        <v>1.2462628933182396</v>
      </c>
      <c r="AL109" s="26">
        <f>IF(AND(AM$6-AL$6 &lt;&gt; 0,AL35&lt;&gt;0,AM35&lt;&gt;0),(EXP(LN(AM35/AL35)/(AM$6-AL$6))-1)*100,0)</f>
        <v>1.3115139629739092</v>
      </c>
      <c r="AM109" s="26">
        <f>IF(AND(AM$6-AJ$6 &lt;&gt; 0,AJ35&lt;&gt;0,AM35&lt;&gt;0),(EXP(LN(AM35/AJ35)/(AM$6-AJ$6))-1)*100,0)</f>
        <v>1.5278326971464917</v>
      </c>
      <c r="AO109" s="26">
        <f t="shared" ref="AO109" si="280">IF($F$6-$D$6 &lt;&gt; 0,(EXP(LN(1+(AO72/100))/($F$6-$D$6))-1)*100,0)</f>
        <v>1.2897589352120153</v>
      </c>
      <c r="AP109" s="26">
        <f t="shared" ref="AP109" si="281">IF(AK35&gt;0,((1+(AP35/AK35))^(1/($F$6-$D$6))-1)*100,0)</f>
        <v>3.2679099970480685</v>
      </c>
      <c r="AQ109" s="26">
        <f t="shared" ref="AQ109" si="282">IF($F$6-$D$6 &lt;&gt; 0,(EXP(LN(1+(AQ72/100))/($F$6-$D$6))-1)*100,0)</f>
        <v>4.1179205626179494</v>
      </c>
      <c r="AS109" s="24" t="str">
        <f>AS35</f>
        <v>All occupations</v>
      </c>
      <c r="AT109" s="26">
        <f>IF(AND(AU$6-AT$6 &lt;&gt; 0,AT35&lt;&gt;0,AU35&lt;&gt;0),(EXP(LN(AU35/AT35)/(AU$6-AT$6))-1)*100,0)</f>
        <v>-0.3090060647782944</v>
      </c>
      <c r="AU109" s="26">
        <f>IF(AND(AV$6-AU$6 &lt;&gt; 0,AU35&lt;&gt;0,AV35&lt;&gt;0),(EXP(LN(AV35/AU35)/(AV$6-AU$6))-1)*100,0)</f>
        <v>5.0686801438218021</v>
      </c>
      <c r="AV109" s="26">
        <f>IF(AND(AW$6-AV$6 &lt;&gt; 0,AV35&lt;&gt;0,AW35&lt;&gt;0),(EXP(LN(AW35/AV35)/(AW$6-AV$6))-1)*100,0)</f>
        <v>2.2573168036896352</v>
      </c>
      <c r="AW109" s="26">
        <f>IF(AND(AX$6-AW$6 &lt;&gt; 0,AW35&lt;&gt;0,AX35&lt;&gt;0),(EXP(LN(AX35/AW35)/(AX$6-AW$6))-1)*100,0)</f>
        <v>1.5538889422158642</v>
      </c>
      <c r="AX109" s="26">
        <f>IF(AND(AX$6-AU$6 &lt;&gt; 0,AU35&lt;&gt;0,AX35&lt;&gt;0),(EXP(LN(AX35/AU35)/(AX$6-AU$6))-1)*100,0)</f>
        <v>1.9898438774100136</v>
      </c>
      <c r="AZ109" s="26">
        <f t="shared" ref="AZ109" si="283">IF($F$6-$D$6 &lt;&gt; 0,(EXP(LN(1+(AZ72/100))/($F$6-$D$6))-1)*100,0)</f>
        <v>1.7878255924361097</v>
      </c>
      <c r="BA109" s="26">
        <f t="shared" ref="BA109" si="284">IF(AV35&gt;0,((1+(BA35/AV35))^(1/($F$6-$D$6))-1)*100,0)</f>
        <v>3.3476392625292339</v>
      </c>
      <c r="BB109" s="26">
        <f t="shared" ref="BB109" si="285">IF($F$6-$D$6 &lt;&gt; 0,(EXP(LN(1+(BB72/100))/($F$6-$D$6))-1)*100,0)</f>
        <v>4.5284983602895901</v>
      </c>
      <c r="BD109" s="24" t="str">
        <f>BD35</f>
        <v>All occupations</v>
      </c>
      <c r="BE109" s="26">
        <f>IF(AND(BF$6-BE$6 &lt;&gt; 0,BE35&lt;&gt;0,BF35&lt;&gt;0),(EXP(LN(BF35/BE35)/(BF$6-BE$6))-1)*100,0)</f>
        <v>1.1477818191717226</v>
      </c>
      <c r="BF109" s="26">
        <f>IF(AND(BG$6-BF$6 &lt;&gt; 0,BF35&lt;&gt;0,BG35&lt;&gt;0),(EXP(LN(BG35/BF35)/(BG$6-BF$6))-1)*100,0)</f>
        <v>-5.0590518343495035</v>
      </c>
      <c r="BG109" s="26">
        <f>IF(AND(BH$6-BG$6 &lt;&gt; 0,BG35&lt;&gt;0,BH35&lt;&gt;0),(EXP(LN(BH35/BG35)/(BH$6-BG$6))-1)*100,0)</f>
        <v>0.75865941846904317</v>
      </c>
      <c r="BH109" s="26">
        <f>IF(AND(BI$6-BH$6 &lt;&gt; 0,BH35&lt;&gt;0,BI35&lt;&gt;0),(EXP(LN(BI35/BH35)/(BI$6-BH$6))-1)*100,0)</f>
        <v>0.48387357862669234</v>
      </c>
      <c r="BI109" s="26">
        <f>IF(AND(BI$6-BF$6 &lt;&gt; 0,BF35&lt;&gt;0,BI35&lt;&gt;0),(EXP(LN(BI35/BF35)/(BI$6-BF$6))-1)*100,0)</f>
        <v>0.21363653421793138</v>
      </c>
      <c r="BK109" s="26">
        <f t="shared" ref="BK109" si="286">IF($F$6-$D$6 &lt;&gt; 0,(EXP(LN(1+(BK72/100))/($F$6-$D$6))-1)*100,0)</f>
        <v>0.57538549223616897</v>
      </c>
      <c r="BL109" s="26">
        <f t="shared" ref="BL109" si="287">IF(BG35&gt;0,((1+(BL35/BG35))^(1/($F$6-$D$6))-1)*100,0)</f>
        <v>2.535910881007708</v>
      </c>
      <c r="BM109" s="26">
        <f t="shared" ref="BM109" si="288">IF($F$6-$D$6 &lt;&gt; 0,(EXP(LN(1+(BM72/100))/($F$6-$D$6))-1)*100,0)</f>
        <v>2.9461774241461347</v>
      </c>
      <c r="BO109" s="24" t="str">
        <f>BO35</f>
        <v>All occupations</v>
      </c>
      <c r="BP109" s="26">
        <f>IF(AND(BQ$6-BP$6 &lt;&gt; 0,BP35&lt;&gt;0,BQ35&lt;&gt;0),(EXP(LN(BQ35/BP35)/(BQ$6-BP$6))-1)*100,0)</f>
        <v>-1.4901795938776496</v>
      </c>
      <c r="BQ109" s="26">
        <f>IF(AND(BR$6-BQ$6 &lt;&gt; 0,BQ35&lt;&gt;0,BR35&lt;&gt;0),(EXP(LN(BR35/BQ35)/(BR$6-BQ$6))-1)*100,0)</f>
        <v>-5.8578477857234805</v>
      </c>
      <c r="BR109" s="26">
        <f>IF(AND(BS$6-BR$6 &lt;&gt; 0,BR35&lt;&gt;0,BS35&lt;&gt;0),(EXP(LN(BS35/BR35)/(BS$6-BR$6))-1)*100,0)</f>
        <v>-1.4963054859942093</v>
      </c>
      <c r="BS109" s="26">
        <f>IF(AND(BT$6-BS$6 &lt;&gt; 0,BS35&lt;&gt;0,BT35&lt;&gt;0),(EXP(LN(BT35/BS35)/(BT$6-BS$6))-1)*100,0)</f>
        <v>-2.1115233526709742</v>
      </c>
      <c r="BT109" s="26">
        <f>IF(AND(BT$6-BQ$6 &lt;&gt; 0,BQ35&lt;&gt;0,BT35&lt;&gt;0),(EXP(LN(BT35/BQ35)/(BT$6-BQ$6))-1)*100,0)</f>
        <v>-2.1586015852094187</v>
      </c>
      <c r="BV109" s="26">
        <f t="shared" ref="BV109" si="289">IF($F$6-$D$6 &lt;&gt; 0,(EXP(LN(1+(BV72/100))/($F$6-$D$6))-1)*100,0)</f>
        <v>-1.9068788559576277</v>
      </c>
      <c r="BW109" s="26">
        <f t="shared" ref="BW109" si="290">IF(BR35&gt;0,((1+(BW35/BR35))^(1/($F$6-$D$6))-1)*100,0)</f>
        <v>2.3345556417297297</v>
      </c>
      <c r="BX109" s="26">
        <f t="shared" ref="BX109" si="291">IF($F$6-$D$6 &lt;&gt; 0,(EXP(LN(1+(BX72/100))/($F$6-$D$6))-1)*100,0)</f>
        <v>1.0105696896942851</v>
      </c>
      <c r="BZ109" s="24" t="str">
        <f>BZ35</f>
        <v>All occupations</v>
      </c>
      <c r="CA109" s="26">
        <f>IF(AND(CB$6-CA$6 &lt;&gt; 0,CA35&lt;&gt;0,CB35&lt;&gt;0),(EXP(LN(CB35/CA35)/(CB$6-CA$6))-1)*100,0)</f>
        <v>3.3790081419910578</v>
      </c>
      <c r="CB109" s="26">
        <f>IF(AND(CC$6-CB$6 &lt;&gt; 0,CB35&lt;&gt;0,CC35&lt;&gt;0),(EXP(LN(CC35/CB35)/(CC$6-CB$6))-1)*100,0)</f>
        <v>-9.746431229882635</v>
      </c>
      <c r="CC109" s="26">
        <f>IF(AND(CD$6-CC$6 &lt;&gt; 0,CC35&lt;&gt;0,CD35&lt;&gt;0),(EXP(LN(CD35/CC35)/(CD$6-CC$6))-1)*100,0)</f>
        <v>-1.6338713019282247</v>
      </c>
      <c r="CD109" s="26">
        <f>IF(AND(CE$6-CD$6 &lt;&gt; 0,CD35&lt;&gt;0,CE35&lt;&gt;0),(EXP(LN(CE35/CD35)/(CE$6-CD$6))-1)*100,0)</f>
        <v>-3.2790453848616119</v>
      </c>
      <c r="CE109" s="26">
        <f>IF(AND(CE$6-CB$6 &lt;&gt; 0,CB35&lt;&gt;0,CE35&lt;&gt;0),(EXP(LN(CE35/CB35)/(CE$6-CB$6))-1)*100,0)</f>
        <v>-3.1875687886800286</v>
      </c>
      <c r="CG109" s="26">
        <f t="shared" ref="CG109" si="292">IF($F$6-$D$6 &lt;&gt; 0,(EXP(LN(1+(CG72/100))/($F$6-$D$6))-1)*100,0)</f>
        <v>-2.7337342568321654</v>
      </c>
      <c r="CH109" s="26">
        <f t="shared" ref="CH109" si="293">IF(CC35&gt;0,((1+(CH35/CC35))^(1/($F$6-$D$6))-1)*100,0)</f>
        <v>1.7837290499836289</v>
      </c>
      <c r="CI109" s="26">
        <f t="shared" ref="CI109" si="294">IF($F$6-$D$6 &lt;&gt; 0,(EXP(LN(1+(CI72/100))/($F$6-$D$6))-1)*100,0)</f>
        <v>-0.24740216692729078</v>
      </c>
      <c r="CK109" s="24" t="str">
        <f>CK35</f>
        <v>All occupations</v>
      </c>
      <c r="CL109" s="26">
        <f>IF(AND(CM$6-CL$6 &lt;&gt; 0,CL35&lt;&gt;0,CM35&lt;&gt;0),(EXP(LN(CM35/CL35)/(CM$6-CL$6))-1)*100,0)</f>
        <v>-2.5741466093465726</v>
      </c>
      <c r="CM109" s="26">
        <f>IF(AND(CN$6-CM$6 &lt;&gt; 0,CM35&lt;&gt;0,CN35&lt;&gt;0),(EXP(LN(CN35/CM35)/(CN$6-CM$6))-1)*100,0)</f>
        <v>21.647402646402259</v>
      </c>
      <c r="CN109" s="26">
        <f>IF(AND(CO$6-CN$6 &lt;&gt; 0,CN35&lt;&gt;0,CO35&lt;&gt;0),(EXP(LN(CO35/CN35)/(CO$6-CN$6))-1)*100,0)</f>
        <v>-5.4600561765140494</v>
      </c>
      <c r="CO109" s="26">
        <f>IF(AND(CP$6-CO$6 &lt;&gt; 0,CO35&lt;&gt;0,CP35&lt;&gt;0),(EXP(LN(CP35/CO35)/(CP$6-CO$6))-1)*100,0)</f>
        <v>-2.3494232240323543</v>
      </c>
      <c r="CP109" s="26">
        <f>IF(AND(CP$6-CM$6 &lt;&gt; 0,CM35&lt;&gt;0,CP35&lt;&gt;0),(EXP(LN(CP35/CM35)/(CP$6-CM$6))-1)*100,0)</f>
        <v>-1.9956214232288771</v>
      </c>
      <c r="CR109" s="26">
        <f t="shared" ref="CR109" si="295">IF($F$6-$D$6 &lt;&gt; 0,(EXP(LN(1+(CR72/100))/($F$6-$D$6))-1)*100,0)</f>
        <v>-3.3975097732107162</v>
      </c>
      <c r="CS109" s="26">
        <f t="shared" ref="CS109" si="296">IF(CN35&gt;0,((1+(CS35/CN35))^(1/($F$6-$D$6))-1)*100,0)</f>
        <v>1.459104533422062</v>
      </c>
      <c r="CT109" s="26">
        <f t="shared" ref="CT109" si="297">IF($F$6-$D$6 &lt;&gt; 0,(EXP(LN(1+(CT72/100))/($F$6-$D$6))-1)*100,0)</f>
        <v>-1.17039588380492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Cornwall and the Isles of Scilly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Cornwall and the Isles of Scilly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Cornwall and the Isles of Scilly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Cornwall and the Isles of Scilly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Cornwall and the Isles of Scilly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Cornwall and the Isles of Scilly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Cornwall and the Isles of Scilly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Cornwall and the Isles of Scilly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Cornwall and the Isles of Scilly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6.7082361370878474E-2</v>
      </c>
      <c r="C119" s="27">
        <f t="shared" si="299"/>
        <v>9.7692402467544071E-3</v>
      </c>
      <c r="D119" s="27">
        <f t="shared" si="299"/>
        <v>6.5488629043970847E-2</v>
      </c>
      <c r="E119" s="27">
        <f t="shared" si="299"/>
        <v>0.18587380952704929</v>
      </c>
      <c r="F119" s="27">
        <f t="shared" ref="F119:F144" si="300">F8-D8</f>
        <v>0.25136243857102014</v>
      </c>
      <c r="L119" t="str">
        <f>A119</f>
        <v>11 Corporate managers and directors</v>
      </c>
      <c r="M119" s="27">
        <f t="shared" ref="M119:P144" si="301">N8-M8</f>
        <v>0.60673806089496995</v>
      </c>
      <c r="N119" s="27">
        <f t="shared" si="301"/>
        <v>2.3119817935107534E-2</v>
      </c>
      <c r="O119" s="27">
        <f t="shared" si="301"/>
        <v>0.37462456135479938</v>
      </c>
      <c r="P119" s="27">
        <f t="shared" si="301"/>
        <v>1.3323550876642618</v>
      </c>
      <c r="Q119" s="27">
        <f t="shared" ref="Q119:Q144" si="302">Q8-O8</f>
        <v>1.7069796490190612</v>
      </c>
      <c r="W119" t="str">
        <f>A119</f>
        <v>11 Corporate managers and directors</v>
      </c>
      <c r="X119" s="27">
        <f t="shared" ref="X119:AA144" si="303">Y8-X8</f>
        <v>0.60214597893495725</v>
      </c>
      <c r="Y119" s="27">
        <f t="shared" si="303"/>
        <v>0.14840490832696229</v>
      </c>
      <c r="Z119" s="27">
        <f t="shared" si="303"/>
        <v>-0.11724658525094167</v>
      </c>
      <c r="AA119" s="27">
        <f t="shared" si="303"/>
        <v>0.56525742135300927</v>
      </c>
      <c r="AB119" s="27">
        <f t="shared" ref="AB119:AB144" si="304">AB8-Z8</f>
        <v>0.4480108361020676</v>
      </c>
      <c r="AH119" t="str">
        <f>L119</f>
        <v>11 Corporate managers and directors</v>
      </c>
      <c r="AI119" s="27">
        <f t="shared" ref="AI119:AL144" si="305">AJ8-AI8</f>
        <v>7.6047084613783844E-2</v>
      </c>
      <c r="AJ119" s="27">
        <f t="shared" si="305"/>
        <v>9.2641147691462811E-2</v>
      </c>
      <c r="AK119" s="27">
        <f t="shared" si="305"/>
        <v>-7.428340801001776E-2</v>
      </c>
      <c r="AL119" s="27">
        <f t="shared" si="305"/>
        <v>5.9302009470132533E-2</v>
      </c>
      <c r="AM119" s="27">
        <f t="shared" ref="AM119:AM144" si="306">AM8-AK8</f>
        <v>-1.4981398539885227E-2</v>
      </c>
      <c r="AS119" t="str">
        <f>W119</f>
        <v>11 Corporate managers and directors</v>
      </c>
      <c r="AT119" s="27">
        <f t="shared" ref="AT119:AW144" si="307">AU8-AT8</f>
        <v>8.4390745810804857E-2</v>
      </c>
      <c r="AU119" s="27">
        <f t="shared" si="307"/>
        <v>0.12113533290334133</v>
      </c>
      <c r="AV119" s="27">
        <f t="shared" si="307"/>
        <v>-0.11206677213226612</v>
      </c>
      <c r="AW119" s="27">
        <f t="shared" si="307"/>
        <v>0.10475873920854206</v>
      </c>
      <c r="AX119" s="27">
        <f t="shared" ref="AX119:AX144" si="308">AX8-AV8</f>
        <v>-7.3080329237240615E-3</v>
      </c>
      <c r="BD119" t="str">
        <f>AH119</f>
        <v>11 Corporate managers and directors</v>
      </c>
      <c r="BE119" s="27">
        <f t="shared" ref="BE119:BH144" si="309">BF8-BE8</f>
        <v>0.64019373795678192</v>
      </c>
      <c r="BF119" s="27">
        <f t="shared" si="309"/>
        <v>7.8909116079645791E-2</v>
      </c>
      <c r="BG119" s="27">
        <f t="shared" si="309"/>
        <v>-0.56562365692494998</v>
      </c>
      <c r="BH119" s="27">
        <f t="shared" si="309"/>
        <v>0.17718822481201579</v>
      </c>
      <c r="BI119" s="27">
        <f t="shared" ref="BI119:BI144" si="310">BI8-BG8</f>
        <v>-0.38843543211293419</v>
      </c>
      <c r="BO119" t="str">
        <f>AS119</f>
        <v>11 Corporate managers and directors</v>
      </c>
      <c r="BP119" s="27">
        <f t="shared" ref="BP119:BS144" si="311">BQ8-BP8</f>
        <v>0.14755942644757214</v>
      </c>
      <c r="BQ119" s="27">
        <f t="shared" si="311"/>
        <v>0.14709934421006432</v>
      </c>
      <c r="BR119" s="27">
        <f t="shared" si="311"/>
        <v>-0.7147189087539163</v>
      </c>
      <c r="BS119" s="27">
        <f t="shared" si="311"/>
        <v>-0.47667486378885693</v>
      </c>
      <c r="BT119" s="27">
        <f t="shared" ref="BT119:BT144" si="312">BT8-BR8</f>
        <v>-1.1913937725427732</v>
      </c>
      <c r="BZ119" t="str">
        <f>BD119</f>
        <v>11 Corporate managers and directors</v>
      </c>
      <c r="CA119" s="68">
        <f t="shared" ref="CA119:CD144" si="313">CB8-CA8</f>
        <v>0.56476409107096015</v>
      </c>
      <c r="CB119" s="68">
        <f t="shared" si="313"/>
        <v>-2.0277327115974408E-2</v>
      </c>
      <c r="CC119" s="68">
        <f t="shared" si="313"/>
        <v>-0.3623391253352175</v>
      </c>
      <c r="CD119" s="68">
        <f t="shared" si="313"/>
        <v>-0.17190548015800222</v>
      </c>
      <c r="CE119" s="68">
        <f t="shared" ref="CE119:CE144" si="314">CE8-CC8</f>
        <v>-0.53424460549321973</v>
      </c>
      <c r="CK119" t="str">
        <f>BO119</f>
        <v>11 Corporate managers and directors</v>
      </c>
      <c r="CL119" s="68">
        <f t="shared" ref="CL119:CO144" si="315">CM8-CL8</f>
        <v>6.4607082191348697E-2</v>
      </c>
      <c r="CM119" s="68">
        <f t="shared" si="315"/>
        <v>7.7673043825157551E-2</v>
      </c>
      <c r="CN119" s="68">
        <f t="shared" si="315"/>
        <v>-6.1747397443532193E-2</v>
      </c>
      <c r="CO119" s="68">
        <f t="shared" si="315"/>
        <v>-4.633684149178241E-2</v>
      </c>
      <c r="CP119" s="68">
        <f t="shared" ref="CP119:CP144" si="316">CP8-CN8</f>
        <v>-0.1080842389353146</v>
      </c>
    </row>
    <row r="120" spans="1:94" x14ac:dyDescent="0.2">
      <c r="A120" t="str">
        <f t="shared" si="298"/>
        <v>12 Other managers and proprietors</v>
      </c>
      <c r="B120" s="27">
        <f t="shared" si="299"/>
        <v>3.9302545883855219E-2</v>
      </c>
      <c r="C120" s="27">
        <f t="shared" si="299"/>
        <v>-1.824630236417582E-2</v>
      </c>
      <c r="D120" s="27">
        <f t="shared" si="299"/>
        <v>6.5641457043174728E-2</v>
      </c>
      <c r="E120" s="27">
        <f t="shared" si="299"/>
        <v>0.14276430924557384</v>
      </c>
      <c r="F120" s="27">
        <f t="shared" si="300"/>
        <v>0.20840576628874857</v>
      </c>
      <c r="L120" t="str">
        <f t="shared" ref="L120:L143" si="317">A120</f>
        <v>12 Other managers and proprietors</v>
      </c>
      <c r="M120" s="27">
        <f t="shared" si="301"/>
        <v>0.33091832033083524</v>
      </c>
      <c r="N120" s="27">
        <f t="shared" si="301"/>
        <v>-1.291381666833491E-2</v>
      </c>
      <c r="O120" s="27">
        <f t="shared" si="301"/>
        <v>0.5163006631760978</v>
      </c>
      <c r="P120" s="27">
        <f t="shared" si="301"/>
        <v>1.2775144050181291</v>
      </c>
      <c r="Q120" s="27">
        <f t="shared" si="302"/>
        <v>1.7938150681942269</v>
      </c>
      <c r="W120" t="str">
        <f t="shared" ref="W120:W143" si="318">A120</f>
        <v>12 Other managers and proprietors</v>
      </c>
      <c r="X120" s="27">
        <f t="shared" si="303"/>
        <v>0.31345207030643119</v>
      </c>
      <c r="Y120" s="27">
        <f t="shared" si="303"/>
        <v>5.377260913615789E-3</v>
      </c>
      <c r="Z120" s="27">
        <f t="shared" si="303"/>
        <v>0.58801862198537513</v>
      </c>
      <c r="AA120" s="27">
        <f t="shared" si="303"/>
        <v>0.93220133918344494</v>
      </c>
      <c r="AB120" s="27">
        <f t="shared" si="304"/>
        <v>1.5202199611688201</v>
      </c>
      <c r="AH120" t="str">
        <f t="shared" ref="AH120:AH143" si="319">L120</f>
        <v>12 Other managers and proprietors</v>
      </c>
      <c r="AI120" s="27">
        <f t="shared" si="305"/>
        <v>6.0900985986392375E-2</v>
      </c>
      <c r="AJ120" s="27">
        <f t="shared" si="305"/>
        <v>6.8510108609753484E-2</v>
      </c>
      <c r="AK120" s="27">
        <f t="shared" si="305"/>
        <v>8.7751482103444078E-2</v>
      </c>
      <c r="AL120" s="27">
        <f t="shared" si="305"/>
        <v>0.25928785288965372</v>
      </c>
      <c r="AM120" s="27">
        <f t="shared" si="306"/>
        <v>0.3470393349930978</v>
      </c>
      <c r="AS120" t="str">
        <f t="shared" ref="AS120:AS143" si="320">W120</f>
        <v>12 Other managers and proprietors</v>
      </c>
      <c r="AT120" s="27">
        <f t="shared" si="307"/>
        <v>5.2704098697720081E-2</v>
      </c>
      <c r="AU120" s="27">
        <f t="shared" si="307"/>
        <v>2.3486082331552693E-2</v>
      </c>
      <c r="AV120" s="27">
        <f t="shared" si="307"/>
        <v>0.11939270494405907</v>
      </c>
      <c r="AW120" s="27">
        <f t="shared" si="307"/>
        <v>8.9651883711613034E-2</v>
      </c>
      <c r="AX120" s="27">
        <f t="shared" si="308"/>
        <v>0.2090445886556721</v>
      </c>
      <c r="BD120" t="str">
        <f t="shared" ref="BD120:BD143" si="321">AH120</f>
        <v>12 Other managers and proprietors</v>
      </c>
      <c r="BE120" s="27">
        <f t="shared" si="309"/>
        <v>-8.0945288926890235E-3</v>
      </c>
      <c r="BF120" s="27">
        <f t="shared" si="309"/>
        <v>3.8595239970346196E-2</v>
      </c>
      <c r="BG120" s="27">
        <f t="shared" si="309"/>
        <v>-0.16782485798079994</v>
      </c>
      <c r="BH120" s="27">
        <f t="shared" si="309"/>
        <v>8.0528303809432655E-2</v>
      </c>
      <c r="BI120" s="27">
        <f t="shared" si="310"/>
        <v>-8.729655417136728E-2</v>
      </c>
      <c r="BO120" t="str">
        <f t="shared" ref="BO120:BO143" si="322">AS120</f>
        <v>12 Other managers and proprietors</v>
      </c>
      <c r="BP120" s="27">
        <f t="shared" si="311"/>
        <v>8.7054763704601967E-2</v>
      </c>
      <c r="BQ120" s="27">
        <f t="shared" si="311"/>
        <v>-3.9808050370866432E-3</v>
      </c>
      <c r="BR120" s="27">
        <f t="shared" si="311"/>
        <v>-0.16098154199371661</v>
      </c>
      <c r="BS120" s="27">
        <f t="shared" si="311"/>
        <v>-0.42505169651866659</v>
      </c>
      <c r="BT120" s="27">
        <f t="shared" si="312"/>
        <v>-0.5860332385123832</v>
      </c>
      <c r="BZ120" t="str">
        <f t="shared" ref="BZ120:BZ143" si="323">BD120</f>
        <v>12 Other managers and proprietors</v>
      </c>
      <c r="CA120" s="68">
        <f t="shared" si="313"/>
        <v>0.50663274188514906</v>
      </c>
      <c r="CB120" s="68">
        <f t="shared" si="313"/>
        <v>-0.11880269514957131</v>
      </c>
      <c r="CC120" s="68">
        <f t="shared" si="313"/>
        <v>-6.3784727609993652E-2</v>
      </c>
      <c r="CD120" s="68">
        <f t="shared" si="313"/>
        <v>-0.3149759455968375</v>
      </c>
      <c r="CE120" s="68">
        <f t="shared" si="314"/>
        <v>-0.37876067320683116</v>
      </c>
      <c r="CK120" t="str">
        <f t="shared" ref="CK120:CK143" si="324">BO120</f>
        <v>12 Other managers and proprietors</v>
      </c>
      <c r="CL120" s="68">
        <f t="shared" si="315"/>
        <v>-2.0939860950997924E-2</v>
      </c>
      <c r="CM120" s="68">
        <f t="shared" si="315"/>
        <v>8.3076585564757055E-2</v>
      </c>
      <c r="CN120" s="68">
        <f t="shared" si="315"/>
        <v>-6.782595533099145E-2</v>
      </c>
      <c r="CO120" s="68">
        <f t="shared" si="315"/>
        <v>4.5797595399958979E-3</v>
      </c>
      <c r="CP120" s="68">
        <f t="shared" si="316"/>
        <v>-6.3246195790995552E-2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0.14240219887046657</v>
      </c>
      <c r="C121" s="27">
        <f t="shared" si="299"/>
        <v>-1.9131164553098268E-2</v>
      </c>
      <c r="D121" s="27">
        <f t="shared" si="299"/>
        <v>0.30951295049312588</v>
      </c>
      <c r="E121" s="27">
        <f t="shared" si="299"/>
        <v>0.47707440939058143</v>
      </c>
      <c r="F121" s="27">
        <f t="shared" si="300"/>
        <v>0.78658735988370732</v>
      </c>
      <c r="L121" t="str">
        <f t="shared" si="317"/>
        <v>21 Science, research, engineering and technology professionals</v>
      </c>
      <c r="M121" s="27">
        <f t="shared" si="301"/>
        <v>0.6285806937891194</v>
      </c>
      <c r="N121" s="27">
        <f t="shared" si="301"/>
        <v>1.1298884582418012E-2</v>
      </c>
      <c r="O121" s="27">
        <f t="shared" si="301"/>
        <v>1.5606817916242877</v>
      </c>
      <c r="P121" s="27">
        <f t="shared" si="301"/>
        <v>2.2425783456512152</v>
      </c>
      <c r="Q121" s="27">
        <f t="shared" si="302"/>
        <v>3.8032601372755028</v>
      </c>
      <c r="W121" t="str">
        <f t="shared" si="318"/>
        <v>21 Science, research, engineering and technology professionals</v>
      </c>
      <c r="X121" s="27">
        <f t="shared" si="303"/>
        <v>0.10345087092479899</v>
      </c>
      <c r="Y121" s="27">
        <f t="shared" si="303"/>
        <v>6.483882873375002E-2</v>
      </c>
      <c r="Z121" s="27">
        <f t="shared" si="303"/>
        <v>0.97636531923849468</v>
      </c>
      <c r="AA121" s="27">
        <f t="shared" si="303"/>
        <v>0.37140009061385015</v>
      </c>
      <c r="AB121" s="27">
        <f t="shared" si="304"/>
        <v>1.3477654098523448</v>
      </c>
      <c r="AH121" t="str">
        <f t="shared" si="319"/>
        <v>21 Science, research, engineering and technology professionals</v>
      </c>
      <c r="AI121" s="27">
        <f t="shared" si="305"/>
        <v>-2.0632243529166761E-2</v>
      </c>
      <c r="AJ121" s="27">
        <f t="shared" si="305"/>
        <v>5.5337555925437321E-2</v>
      </c>
      <c r="AK121" s="27">
        <f t="shared" si="305"/>
        <v>0.1042507903745884</v>
      </c>
      <c r="AL121" s="27">
        <f t="shared" si="305"/>
        <v>7.2908705443455402E-2</v>
      </c>
      <c r="AM121" s="27">
        <f t="shared" si="306"/>
        <v>0.1771594958180438</v>
      </c>
      <c r="AS121" t="str">
        <f t="shared" si="320"/>
        <v>21 Science, research, engineering and technology professionals</v>
      </c>
      <c r="AT121" s="27">
        <f t="shared" si="307"/>
        <v>-2.0932835239882319E-2</v>
      </c>
      <c r="AU121" s="27">
        <f t="shared" si="307"/>
        <v>-5.7429956539811755E-3</v>
      </c>
      <c r="AV121" s="27">
        <f t="shared" si="307"/>
        <v>0.1163094776274245</v>
      </c>
      <c r="AW121" s="27">
        <f t="shared" si="307"/>
        <v>-2.506342400217898E-2</v>
      </c>
      <c r="AX121" s="27">
        <f t="shared" si="308"/>
        <v>9.1246053625245516E-2</v>
      </c>
      <c r="BD121" t="str">
        <f t="shared" si="321"/>
        <v>21 Science, research, engineering and technology professionals</v>
      </c>
      <c r="BE121" s="27">
        <f t="shared" si="309"/>
        <v>0.23318632723056054</v>
      </c>
      <c r="BF121" s="27">
        <f t="shared" si="309"/>
        <v>0.13021493819404473</v>
      </c>
      <c r="BG121" s="27">
        <f t="shared" si="309"/>
        <v>0.31571618439631299</v>
      </c>
      <c r="BH121" s="27">
        <f t="shared" si="309"/>
        <v>0.1206273445323105</v>
      </c>
      <c r="BI121" s="27">
        <f t="shared" si="310"/>
        <v>0.43634352892862349</v>
      </c>
      <c r="BO121" t="str">
        <f t="shared" si="322"/>
        <v>21 Science, research, engineering and technology professionals</v>
      </c>
      <c r="BP121" s="27">
        <f t="shared" si="311"/>
        <v>2.2256591601908182E-2</v>
      </c>
      <c r="BQ121" s="27">
        <f t="shared" si="311"/>
        <v>0.14732410749322566</v>
      </c>
      <c r="BR121" s="27">
        <f t="shared" si="311"/>
        <v>2.5862329201826295E-2</v>
      </c>
      <c r="BS121" s="27">
        <f t="shared" si="311"/>
        <v>-0.21440787724891552</v>
      </c>
      <c r="BT121" s="27">
        <f t="shared" si="312"/>
        <v>-0.18854554804708923</v>
      </c>
      <c r="BZ121" t="str">
        <f t="shared" si="323"/>
        <v>21 Science, research, engineering and technology professionals</v>
      </c>
      <c r="CA121" s="68">
        <f t="shared" si="313"/>
        <v>0.20188552320614828</v>
      </c>
      <c r="CB121" s="68">
        <f t="shared" si="313"/>
        <v>9.1012687143655624E-3</v>
      </c>
      <c r="CC121" s="68">
        <f t="shared" si="313"/>
        <v>4.3056812950428625E-2</v>
      </c>
      <c r="CD121" s="68">
        <f t="shared" si="313"/>
        <v>-0.24630106786977191</v>
      </c>
      <c r="CE121" s="68">
        <f t="shared" si="314"/>
        <v>-0.20324425491934328</v>
      </c>
      <c r="CK121" t="str">
        <f t="shared" si="324"/>
        <v>21 Science, research, engineering and technology professionals</v>
      </c>
      <c r="CL121" s="68">
        <f t="shared" si="315"/>
        <v>3.1775670777874382E-2</v>
      </c>
      <c r="CM121" s="68">
        <f t="shared" si="315"/>
        <v>6.2601062841391358E-2</v>
      </c>
      <c r="CN121" s="68">
        <f t="shared" si="315"/>
        <v>1.5187783789174764E-2</v>
      </c>
      <c r="CO121" s="68">
        <f t="shared" si="315"/>
        <v>-1.428875088976439E-2</v>
      </c>
      <c r="CP121" s="68">
        <f t="shared" si="316"/>
        <v>8.9903289941037356E-4</v>
      </c>
    </row>
    <row r="122" spans="1:94" x14ac:dyDescent="0.2">
      <c r="A122" t="str">
        <f t="shared" si="298"/>
        <v>22 Health professionals</v>
      </c>
      <c r="B122" s="27">
        <f t="shared" si="299"/>
        <v>0.19943085694970197</v>
      </c>
      <c r="C122" s="27">
        <f t="shared" si="299"/>
        <v>6.6571953726366484E-3</v>
      </c>
      <c r="D122" s="27">
        <f t="shared" si="299"/>
        <v>0.27972615976600823</v>
      </c>
      <c r="E122" s="27">
        <f t="shared" si="299"/>
        <v>0.56354574824549886</v>
      </c>
      <c r="F122" s="27">
        <f t="shared" si="300"/>
        <v>0.84327190801150709</v>
      </c>
      <c r="L122" t="str">
        <f t="shared" si="317"/>
        <v>22 Health professionals</v>
      </c>
      <c r="M122" s="27">
        <f t="shared" si="301"/>
        <v>0.63544462081423347</v>
      </c>
      <c r="N122" s="27">
        <f t="shared" si="301"/>
        <v>-2.823866792503571E-2</v>
      </c>
      <c r="O122" s="27">
        <f t="shared" si="301"/>
        <v>0.44939023582219484</v>
      </c>
      <c r="P122" s="27">
        <f t="shared" si="301"/>
        <v>1.2185581861343686</v>
      </c>
      <c r="Q122" s="27">
        <f t="shared" si="302"/>
        <v>1.6679484219565635</v>
      </c>
      <c r="W122" t="str">
        <f t="shared" si="318"/>
        <v>22 Health professionals</v>
      </c>
      <c r="X122" s="27">
        <f t="shared" si="303"/>
        <v>0.36693957918948161</v>
      </c>
      <c r="Y122" s="27">
        <f t="shared" si="303"/>
        <v>8.4391352284400867E-2</v>
      </c>
      <c r="Z122" s="27">
        <f t="shared" si="303"/>
        <v>0.10526752293413999</v>
      </c>
      <c r="AA122" s="27">
        <f t="shared" si="303"/>
        <v>0.2413950819298929</v>
      </c>
      <c r="AB122" s="27">
        <f t="shared" si="304"/>
        <v>0.34666260486403289</v>
      </c>
      <c r="AH122" t="str">
        <f t="shared" si="319"/>
        <v>22 Health professionals</v>
      </c>
      <c r="AI122" s="27">
        <f t="shared" si="305"/>
        <v>-0.54834945756395448</v>
      </c>
      <c r="AJ122" s="27">
        <f t="shared" si="305"/>
        <v>-0.12427259874174235</v>
      </c>
      <c r="AK122" s="27">
        <f t="shared" si="305"/>
        <v>-0.6706737354338943</v>
      </c>
      <c r="AL122" s="27">
        <f t="shared" si="305"/>
        <v>-0.45443642199698792</v>
      </c>
      <c r="AM122" s="27">
        <f t="shared" si="306"/>
        <v>-1.1251101574308822</v>
      </c>
      <c r="AS122" t="str">
        <f t="shared" si="320"/>
        <v>22 Health professionals</v>
      </c>
      <c r="AT122" s="27">
        <f t="shared" si="307"/>
        <v>2.3751256509097374E-2</v>
      </c>
      <c r="AU122" s="27">
        <f t="shared" si="307"/>
        <v>3.7559241022887324E-2</v>
      </c>
      <c r="AV122" s="27">
        <f t="shared" si="307"/>
        <v>1.9229160623829289E-2</v>
      </c>
      <c r="AW122" s="27">
        <f t="shared" si="307"/>
        <v>3.356321833136916E-2</v>
      </c>
      <c r="AX122" s="27">
        <f t="shared" si="308"/>
        <v>5.2792378955198449E-2</v>
      </c>
      <c r="BD122" t="str">
        <f t="shared" si="321"/>
        <v>22 Health professionals</v>
      </c>
      <c r="BE122" s="27">
        <f t="shared" si="309"/>
        <v>0.38424355657314813</v>
      </c>
      <c r="BF122" s="27">
        <f t="shared" si="309"/>
        <v>-3.3437712398927122E-3</v>
      </c>
      <c r="BG122" s="27">
        <f t="shared" si="309"/>
        <v>7.7080828943766777E-2</v>
      </c>
      <c r="BH122" s="27">
        <f t="shared" si="309"/>
        <v>0.14630268254483769</v>
      </c>
      <c r="BI122" s="27">
        <f t="shared" si="310"/>
        <v>0.22338351148860447</v>
      </c>
      <c r="BO122" t="str">
        <f t="shared" si="322"/>
        <v>22 Health professionals</v>
      </c>
      <c r="BP122" s="27">
        <f t="shared" si="311"/>
        <v>0.15674490542429098</v>
      </c>
      <c r="BQ122" s="27">
        <f t="shared" si="311"/>
        <v>-4.2742973577059473E-2</v>
      </c>
      <c r="BR122" s="27">
        <f t="shared" si="311"/>
        <v>-0.11426945393720211</v>
      </c>
      <c r="BS122" s="27">
        <f t="shared" si="311"/>
        <v>-0.21459085377815001</v>
      </c>
      <c r="BT122" s="27">
        <f t="shared" si="312"/>
        <v>-0.32886030771535213</v>
      </c>
      <c r="BZ122" t="str">
        <f t="shared" si="323"/>
        <v>22 Health professionals</v>
      </c>
      <c r="CA122" s="68">
        <f t="shared" si="313"/>
        <v>0.17079202694852424</v>
      </c>
      <c r="CB122" s="68">
        <f t="shared" si="313"/>
        <v>-4.4017304526350665E-2</v>
      </c>
      <c r="CC122" s="68">
        <f t="shared" si="313"/>
        <v>-5.5956002494705503E-2</v>
      </c>
      <c r="CD122" s="68">
        <f t="shared" si="313"/>
        <v>-0.11693919918282147</v>
      </c>
      <c r="CE122" s="68">
        <f t="shared" si="314"/>
        <v>-0.17289520167752698</v>
      </c>
      <c r="CK122" t="str">
        <f t="shared" si="324"/>
        <v>22 Health professionals</v>
      </c>
      <c r="CL122" s="68">
        <f t="shared" si="315"/>
        <v>6.251865150382889E-3</v>
      </c>
      <c r="CM122" s="68">
        <f t="shared" si="315"/>
        <v>1.4974537546064058E-2</v>
      </c>
      <c r="CN122" s="68">
        <f t="shared" si="315"/>
        <v>3.577243548822745E-3</v>
      </c>
      <c r="CO122" s="68">
        <f t="shared" si="315"/>
        <v>8.1280638991534648E-3</v>
      </c>
      <c r="CP122" s="68">
        <f t="shared" si="316"/>
        <v>1.170530744797621E-2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0.13829856561859977</v>
      </c>
      <c r="C123" s="27">
        <f t="shared" si="299"/>
        <v>-3.7095840932985125E-2</v>
      </c>
      <c r="D123" s="27">
        <f t="shared" si="299"/>
        <v>0.15348560411183509</v>
      </c>
      <c r="E123" s="27">
        <f t="shared" si="299"/>
        <v>0.31734496331610873</v>
      </c>
      <c r="F123" s="27">
        <f t="shared" si="300"/>
        <v>0.47083056742794382</v>
      </c>
      <c r="L123" t="str">
        <f t="shared" si="317"/>
        <v>23 Teaching and other educational professionals</v>
      </c>
      <c r="M123" s="27">
        <f t="shared" si="301"/>
        <v>0.91058402617174306</v>
      </c>
      <c r="N123" s="27">
        <f t="shared" si="301"/>
        <v>4.2995782646984004E-2</v>
      </c>
      <c r="O123" s="27">
        <f t="shared" si="301"/>
        <v>0.73186057350863454</v>
      </c>
      <c r="P123" s="27">
        <f t="shared" si="301"/>
        <v>1.6906762739599825</v>
      </c>
      <c r="Q123" s="27">
        <f t="shared" si="302"/>
        <v>2.4225368474686171</v>
      </c>
      <c r="W123" t="str">
        <f t="shared" si="318"/>
        <v>23 Teaching and other educational professionals</v>
      </c>
      <c r="X123" s="27">
        <f t="shared" si="303"/>
        <v>-0.57465536781711624</v>
      </c>
      <c r="Y123" s="27">
        <f t="shared" si="303"/>
        <v>0.14900297235055149</v>
      </c>
      <c r="Z123" s="27">
        <f t="shared" si="303"/>
        <v>-0.59184084952421046</v>
      </c>
      <c r="AA123" s="27">
        <f t="shared" si="303"/>
        <v>-0.65497028792561851</v>
      </c>
      <c r="AB123" s="27">
        <f t="shared" si="304"/>
        <v>-1.246811137449829</v>
      </c>
      <c r="AH123" t="str">
        <f t="shared" si="319"/>
        <v>23 Teaching and other educational professionals</v>
      </c>
      <c r="AI123" s="27">
        <f t="shared" si="305"/>
        <v>-0.24843440049203802</v>
      </c>
      <c r="AJ123" s="27">
        <f t="shared" si="305"/>
        <v>-4.337751791361466E-2</v>
      </c>
      <c r="AK123" s="27">
        <f t="shared" si="305"/>
        <v>-0.11325062230431687</v>
      </c>
      <c r="AL123" s="27">
        <f t="shared" si="305"/>
        <v>7.6990935339194821E-3</v>
      </c>
      <c r="AM123" s="27">
        <f t="shared" si="306"/>
        <v>-0.10555152877039739</v>
      </c>
      <c r="AS123" t="str">
        <f t="shared" si="320"/>
        <v>23 Teaching and other educational professionals</v>
      </c>
      <c r="AT123" s="27">
        <f t="shared" si="307"/>
        <v>2.6033379260445022E-3</v>
      </c>
      <c r="AU123" s="27">
        <f t="shared" si="307"/>
        <v>-1.3977202684401391E-2</v>
      </c>
      <c r="AV123" s="27">
        <f t="shared" si="307"/>
        <v>-2.5652876964096821E-2</v>
      </c>
      <c r="AW123" s="27">
        <f t="shared" si="307"/>
        <v>-2.064166182333918E-2</v>
      </c>
      <c r="AX123" s="27">
        <f t="shared" si="308"/>
        <v>-4.6294538787436001E-2</v>
      </c>
      <c r="BD123" t="str">
        <f t="shared" si="321"/>
        <v>23 Teaching and other educational professionals</v>
      </c>
      <c r="BE123" s="27">
        <f t="shared" si="309"/>
        <v>6.2606142464031955E-2</v>
      </c>
      <c r="BF123" s="27">
        <f t="shared" si="309"/>
        <v>-2.6095614215887686E-2</v>
      </c>
      <c r="BG123" s="27">
        <f t="shared" si="309"/>
        <v>-7.7580432351229467E-2</v>
      </c>
      <c r="BH123" s="27">
        <f t="shared" si="309"/>
        <v>3.7012806405500087E-2</v>
      </c>
      <c r="BI123" s="27">
        <f t="shared" si="310"/>
        <v>-4.056762594572938E-2</v>
      </c>
      <c r="BO123" t="str">
        <f t="shared" si="322"/>
        <v>23 Teaching and other educational professionals</v>
      </c>
      <c r="BP123" s="27">
        <f t="shared" si="311"/>
        <v>1.821122352096588E-2</v>
      </c>
      <c r="BQ123" s="27">
        <f t="shared" si="311"/>
        <v>-3.9255193232257235E-2</v>
      </c>
      <c r="BR123" s="27">
        <f t="shared" si="311"/>
        <v>-8.1678759386664301E-2</v>
      </c>
      <c r="BS123" s="27">
        <f t="shared" si="311"/>
        <v>-7.8908780873215817E-2</v>
      </c>
      <c r="BT123" s="27">
        <f t="shared" si="312"/>
        <v>-0.16058754025988012</v>
      </c>
      <c r="BZ123" t="str">
        <f t="shared" si="323"/>
        <v>23 Teaching and other educational professionals</v>
      </c>
      <c r="CA123" s="68">
        <f t="shared" si="313"/>
        <v>7.873895103585099E-2</v>
      </c>
      <c r="CB123" s="68">
        <f t="shared" si="313"/>
        <v>2.0211648042928299E-2</v>
      </c>
      <c r="CC123" s="68">
        <f t="shared" si="313"/>
        <v>-5.1429009876269749E-2</v>
      </c>
      <c r="CD123" s="68">
        <f t="shared" si="313"/>
        <v>-6.5858388647520971E-2</v>
      </c>
      <c r="CE123" s="68">
        <f t="shared" si="314"/>
        <v>-0.11728739852379072</v>
      </c>
      <c r="CK123" t="str">
        <f t="shared" si="324"/>
        <v>23 Teaching and other educational professionals</v>
      </c>
      <c r="CL123" s="68">
        <f t="shared" si="315"/>
        <v>5.0630908401892369E-3</v>
      </c>
      <c r="CM123" s="68">
        <f t="shared" si="315"/>
        <v>1.9650493002151735E-2</v>
      </c>
      <c r="CN123" s="68">
        <f t="shared" si="315"/>
        <v>-5.5028198632085523E-3</v>
      </c>
      <c r="CO123" s="68">
        <f t="shared" si="315"/>
        <v>-1.032518556690383E-2</v>
      </c>
      <c r="CP123" s="68">
        <f t="shared" si="316"/>
        <v>-1.5828005430112382E-2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6.4849572103583025E-2</v>
      </c>
      <c r="C124" s="27">
        <f t="shared" si="299"/>
        <v>-7.9347554262726439E-4</v>
      </c>
      <c r="D124" s="27">
        <f t="shared" si="299"/>
        <v>9.3617465849981485E-2</v>
      </c>
      <c r="E124" s="27">
        <f t="shared" si="299"/>
        <v>0.19142403063662988</v>
      </c>
      <c r="F124" s="27">
        <f t="shared" si="300"/>
        <v>0.28504149648661137</v>
      </c>
      <c r="L124" t="str">
        <f t="shared" si="317"/>
        <v>24 Business, media and public service professionals</v>
      </c>
      <c r="M124" s="27">
        <f t="shared" si="301"/>
        <v>0.86386638588543896</v>
      </c>
      <c r="N124" s="27">
        <f t="shared" si="301"/>
        <v>0.20174210609511389</v>
      </c>
      <c r="O124" s="27">
        <f t="shared" si="301"/>
        <v>1.0448801872157163</v>
      </c>
      <c r="P124" s="27">
        <f t="shared" si="301"/>
        <v>2.1045131783905839</v>
      </c>
      <c r="Q124" s="27">
        <f t="shared" si="302"/>
        <v>3.1493933656063002</v>
      </c>
      <c r="W124" t="str">
        <f t="shared" si="318"/>
        <v>24 Business, media and public service professionals</v>
      </c>
      <c r="X124" s="27">
        <f t="shared" si="303"/>
        <v>0.23561697424042016</v>
      </c>
      <c r="Y124" s="27">
        <f t="shared" si="303"/>
        <v>0.44350585050438163</v>
      </c>
      <c r="Z124" s="27">
        <f t="shared" si="303"/>
        <v>0.26009240892490304</v>
      </c>
      <c r="AA124" s="27">
        <f t="shared" si="303"/>
        <v>0.19064040652255887</v>
      </c>
      <c r="AB124" s="27">
        <f t="shared" si="304"/>
        <v>0.45073281544746191</v>
      </c>
      <c r="AH124" t="str">
        <f t="shared" si="319"/>
        <v>24 Business, media and public service professionals</v>
      </c>
      <c r="AI124" s="27">
        <f t="shared" si="305"/>
        <v>-5.9678162022763437E-2</v>
      </c>
      <c r="AJ124" s="27">
        <f t="shared" si="305"/>
        <v>5.8675347398151723E-2</v>
      </c>
      <c r="AK124" s="27">
        <f t="shared" si="305"/>
        <v>-3.4386229650611555E-2</v>
      </c>
      <c r="AL124" s="27">
        <f t="shared" si="305"/>
        <v>3.6906648940241427E-3</v>
      </c>
      <c r="AM124" s="27">
        <f t="shared" si="306"/>
        <v>-3.0695564756587412E-2</v>
      </c>
      <c r="AS124" t="str">
        <f t="shared" si="320"/>
        <v>24 Business, media and public service professionals</v>
      </c>
      <c r="AT124" s="27">
        <f t="shared" si="307"/>
        <v>1.0962184809589215E-2</v>
      </c>
      <c r="AU124" s="27">
        <f t="shared" si="307"/>
        <v>9.5905796786217801E-2</v>
      </c>
      <c r="AV124" s="27">
        <f t="shared" si="307"/>
        <v>4.0047949074187961E-2</v>
      </c>
      <c r="AW124" s="27">
        <f t="shared" si="307"/>
        <v>5.7312742935427319E-2</v>
      </c>
      <c r="AX124" s="27">
        <f t="shared" si="308"/>
        <v>9.7360692009615279E-2</v>
      </c>
      <c r="BD124" t="str">
        <f t="shared" si="321"/>
        <v>24 Business, media and public service professionals</v>
      </c>
      <c r="BE124" s="27">
        <f t="shared" si="309"/>
        <v>0.39908128665516518</v>
      </c>
      <c r="BF124" s="27">
        <f t="shared" si="309"/>
        <v>0.18426747157634926</v>
      </c>
      <c r="BG124" s="27">
        <f t="shared" si="309"/>
        <v>8.6167149434523083E-2</v>
      </c>
      <c r="BH124" s="27">
        <f t="shared" si="309"/>
        <v>0.28921568392857777</v>
      </c>
      <c r="BI124" s="27">
        <f t="shared" si="310"/>
        <v>0.37538283336310085</v>
      </c>
      <c r="BO124" t="str">
        <f t="shared" si="322"/>
        <v>24 Business, media and public service professionals</v>
      </c>
      <c r="BP124" s="27">
        <f t="shared" si="311"/>
        <v>4.4959477940244463E-2</v>
      </c>
      <c r="BQ124" s="27">
        <f t="shared" si="311"/>
        <v>0.2113022518727834</v>
      </c>
      <c r="BR124" s="27">
        <f t="shared" si="311"/>
        <v>-0.19713614484356223</v>
      </c>
      <c r="BS124" s="27">
        <f t="shared" si="311"/>
        <v>-0.27857384844513633</v>
      </c>
      <c r="BT124" s="27">
        <f t="shared" si="312"/>
        <v>-0.47570999328869856</v>
      </c>
      <c r="BZ124" t="str">
        <f t="shared" si="323"/>
        <v>24 Business, media and public service professionals</v>
      </c>
      <c r="CA124" s="68">
        <f t="shared" si="313"/>
        <v>0.30150816302093775</v>
      </c>
      <c r="CB124" s="68">
        <f t="shared" si="313"/>
        <v>3.9457567764161983E-2</v>
      </c>
      <c r="CC124" s="68">
        <f t="shared" si="313"/>
        <v>-9.1414843079909436E-2</v>
      </c>
      <c r="CD124" s="68">
        <f t="shared" si="313"/>
        <v>-0.18672428737001401</v>
      </c>
      <c r="CE124" s="68">
        <f t="shared" si="314"/>
        <v>-0.27813913044992344</v>
      </c>
      <c r="CK124" t="str">
        <f t="shared" si="324"/>
        <v>24 Business, media and public service professionals</v>
      </c>
      <c r="CL124" s="68">
        <f t="shared" si="315"/>
        <v>3.1201540337012598E-2</v>
      </c>
      <c r="CM124" s="68">
        <f t="shared" si="315"/>
        <v>5.614779642999973E-2</v>
      </c>
      <c r="CN124" s="68">
        <f t="shared" si="315"/>
        <v>-1.4104746562140447E-2</v>
      </c>
      <c r="CO124" s="68">
        <f t="shared" si="315"/>
        <v>-2.2400760512770179E-2</v>
      </c>
      <c r="CP124" s="68">
        <f t="shared" si="316"/>
        <v>-3.6505507074910626E-2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2.5397046008850024E-2</v>
      </c>
      <c r="C125" s="27">
        <f t="shared" si="299"/>
        <v>1.2453646050139724E-2</v>
      </c>
      <c r="D125" s="27">
        <f t="shared" si="299"/>
        <v>2.2420455652044674E-2</v>
      </c>
      <c r="E125" s="27">
        <f t="shared" si="299"/>
        <v>7.8737943613419556E-2</v>
      </c>
      <c r="F125" s="27">
        <f t="shared" si="300"/>
        <v>0.10115839926546423</v>
      </c>
      <c r="L125" t="str">
        <f t="shared" si="317"/>
        <v>31 Science, engineering and technology associate professionals</v>
      </c>
      <c r="M125" s="27">
        <f t="shared" si="301"/>
        <v>0.12462866237165576</v>
      </c>
      <c r="N125" s="27">
        <f t="shared" si="301"/>
        <v>3.3773347752476757E-2</v>
      </c>
      <c r="O125" s="27">
        <f t="shared" si="301"/>
        <v>0.12270311499299014</v>
      </c>
      <c r="P125" s="27">
        <f t="shared" si="301"/>
        <v>0.34773313471651646</v>
      </c>
      <c r="Q125" s="27">
        <f t="shared" si="302"/>
        <v>0.47043624970950659</v>
      </c>
      <c r="W125" t="str">
        <f t="shared" si="318"/>
        <v>31 Science, engineering and technology associate professionals</v>
      </c>
      <c r="X125" s="27">
        <f t="shared" si="303"/>
        <v>6.3621730133738619E-2</v>
      </c>
      <c r="Y125" s="27">
        <f t="shared" si="303"/>
        <v>7.9979208237379584E-2</v>
      </c>
      <c r="Z125" s="27">
        <f t="shared" si="303"/>
        <v>1.5527215110870962E-3</v>
      </c>
      <c r="AA125" s="27">
        <f t="shared" si="303"/>
        <v>0.10131918881376034</v>
      </c>
      <c r="AB125" s="27">
        <f t="shared" si="304"/>
        <v>0.10287191032484744</v>
      </c>
      <c r="AH125" t="str">
        <f t="shared" si="319"/>
        <v>31 Science, engineering and technology associate professionals</v>
      </c>
      <c r="AI125" s="27">
        <f t="shared" si="305"/>
        <v>2.4346064307249948E-2</v>
      </c>
      <c r="AJ125" s="27">
        <f t="shared" si="305"/>
        <v>7.2245019937468014E-3</v>
      </c>
      <c r="AK125" s="27">
        <f t="shared" si="305"/>
        <v>1.6115998510819962E-2</v>
      </c>
      <c r="AL125" s="27">
        <f t="shared" si="305"/>
        <v>6.025155399057569E-2</v>
      </c>
      <c r="AM125" s="27">
        <f t="shared" si="306"/>
        <v>7.6367552501395652E-2</v>
      </c>
      <c r="AS125" t="str">
        <f t="shared" si="320"/>
        <v>31 Science, engineering and technology associate professionals</v>
      </c>
      <c r="AT125" s="27">
        <f t="shared" si="307"/>
        <v>8.5513875938441064E-3</v>
      </c>
      <c r="AU125" s="27">
        <f t="shared" si="307"/>
        <v>1.6966825991544643E-2</v>
      </c>
      <c r="AV125" s="27">
        <f t="shared" si="307"/>
        <v>-4.8150453964092788E-2</v>
      </c>
      <c r="AW125" s="27">
        <f t="shared" si="307"/>
        <v>-6.7937869363138836E-3</v>
      </c>
      <c r="AX125" s="27">
        <f t="shared" si="308"/>
        <v>-5.4944240900406671E-2</v>
      </c>
      <c r="BD125" t="str">
        <f t="shared" si="321"/>
        <v>31 Science, engineering and technology associate professionals</v>
      </c>
      <c r="BE125" s="27">
        <f t="shared" si="309"/>
        <v>3.5778763132964242E-2</v>
      </c>
      <c r="BF125" s="27">
        <f t="shared" si="309"/>
        <v>7.7506116078233434E-2</v>
      </c>
      <c r="BG125" s="27">
        <f t="shared" si="309"/>
        <v>-0.17867208774801258</v>
      </c>
      <c r="BH125" s="27">
        <f t="shared" si="309"/>
        <v>-0.13491411190078872</v>
      </c>
      <c r="BI125" s="27">
        <f t="shared" si="310"/>
        <v>-0.3135861996488013</v>
      </c>
      <c r="BO125" t="str">
        <f t="shared" si="322"/>
        <v>31 Science, engineering and technology associate professionals</v>
      </c>
      <c r="BP125" s="27">
        <f t="shared" si="311"/>
        <v>3.6236701826997897E-2</v>
      </c>
      <c r="BQ125" s="27">
        <f t="shared" si="311"/>
        <v>8.7569823155754012E-2</v>
      </c>
      <c r="BR125" s="27">
        <f t="shared" si="311"/>
        <v>-0.10923329177396857</v>
      </c>
      <c r="BS125" s="27">
        <f t="shared" si="311"/>
        <v>-3.8058735224161477E-2</v>
      </c>
      <c r="BT125" s="27">
        <f t="shared" si="312"/>
        <v>-0.14729202699813004</v>
      </c>
      <c r="BZ125" t="str">
        <f t="shared" si="323"/>
        <v>31 Science, engineering and technology associate professionals</v>
      </c>
      <c r="CA125" s="68">
        <f t="shared" si="313"/>
        <v>0.13275358530441728</v>
      </c>
      <c r="CB125" s="68">
        <f t="shared" si="313"/>
        <v>4.3203860428014218E-2</v>
      </c>
      <c r="CC125" s="68">
        <f t="shared" si="313"/>
        <v>-6.1352478457803172E-2</v>
      </c>
      <c r="CD125" s="68">
        <f t="shared" si="313"/>
        <v>-3.0487388637988611E-2</v>
      </c>
      <c r="CE125" s="68">
        <f t="shared" si="314"/>
        <v>-9.1839867095791783E-2</v>
      </c>
      <c r="CK125" t="str">
        <f t="shared" si="324"/>
        <v>31 Science, engineering and technology associate professionals</v>
      </c>
      <c r="CL125" s="68">
        <f t="shared" si="315"/>
        <v>2.3717581661265294E-2</v>
      </c>
      <c r="CM125" s="68">
        <f t="shared" si="315"/>
        <v>3.1124132758585096E-2</v>
      </c>
      <c r="CN125" s="68">
        <f t="shared" si="315"/>
        <v>-2.0250884851073653E-3</v>
      </c>
      <c r="CO125" s="68">
        <f t="shared" si="315"/>
        <v>1.9709474384981371E-2</v>
      </c>
      <c r="CP125" s="68">
        <f t="shared" si="316"/>
        <v>1.7684385899874006E-2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7.3481661593271623E-3</v>
      </c>
      <c r="C126" s="27">
        <f t="shared" si="299"/>
        <v>-4.7149523886749756E-3</v>
      </c>
      <c r="D126" s="27">
        <f t="shared" si="299"/>
        <v>2.4073554681893386E-2</v>
      </c>
      <c r="E126" s="27">
        <f t="shared" si="299"/>
        <v>4.1927472378738458E-2</v>
      </c>
      <c r="F126" s="27">
        <f t="shared" si="300"/>
        <v>6.6001027060631851E-2</v>
      </c>
      <c r="L126" t="str">
        <f t="shared" si="317"/>
        <v>32 Health and social care associate professionals</v>
      </c>
      <c r="M126" s="27">
        <f t="shared" si="301"/>
        <v>0.13569142631505737</v>
      </c>
      <c r="N126" s="27">
        <f t="shared" si="301"/>
        <v>-9.1486176927813023E-4</v>
      </c>
      <c r="O126" s="27">
        <f t="shared" si="301"/>
        <v>0.56871039826095293</v>
      </c>
      <c r="P126" s="27">
        <f t="shared" si="301"/>
        <v>0.89974790437613716</v>
      </c>
      <c r="Q126" s="27">
        <f t="shared" si="302"/>
        <v>1.4684583026370901</v>
      </c>
      <c r="W126" t="str">
        <f t="shared" si="318"/>
        <v>32 Health and social care associate professionals</v>
      </c>
      <c r="X126" s="27">
        <f t="shared" si="303"/>
        <v>5.5911415254927599E-2</v>
      </c>
      <c r="Y126" s="27">
        <f t="shared" si="303"/>
        <v>7.6913398409902634E-2</v>
      </c>
      <c r="Z126" s="27">
        <f t="shared" si="303"/>
        <v>1.1462533903715553</v>
      </c>
      <c r="AA126" s="27">
        <f t="shared" si="303"/>
        <v>0.76857549333712916</v>
      </c>
      <c r="AB126" s="27">
        <f t="shared" si="304"/>
        <v>1.9148288837086844</v>
      </c>
      <c r="AH126" t="str">
        <f t="shared" si="319"/>
        <v>32 Health and social care associate professionals</v>
      </c>
      <c r="AI126" s="27">
        <f t="shared" si="305"/>
        <v>-0.21652479058403551</v>
      </c>
      <c r="AJ126" s="27">
        <f t="shared" si="305"/>
        <v>-2.0667390445185951E-3</v>
      </c>
      <c r="AK126" s="27">
        <f t="shared" si="305"/>
        <v>0.12516568754797552</v>
      </c>
      <c r="AL126" s="27">
        <f t="shared" si="305"/>
        <v>-0.31858825989922179</v>
      </c>
      <c r="AM126" s="27">
        <f t="shared" si="306"/>
        <v>-0.19342257235124627</v>
      </c>
      <c r="AS126" t="str">
        <f t="shared" si="320"/>
        <v>32 Health and social care associate professionals</v>
      </c>
      <c r="AT126" s="27">
        <f t="shared" si="307"/>
        <v>6.2090139729710503E-3</v>
      </c>
      <c r="AU126" s="27">
        <f t="shared" si="307"/>
        <v>3.034751955782547E-2</v>
      </c>
      <c r="AV126" s="27">
        <f t="shared" si="307"/>
        <v>0.13825321950182778</v>
      </c>
      <c r="AW126" s="27">
        <f t="shared" si="307"/>
        <v>8.0866163412367853E-2</v>
      </c>
      <c r="AX126" s="27">
        <f t="shared" si="308"/>
        <v>0.21911938291419564</v>
      </c>
      <c r="BD126" t="str">
        <f t="shared" si="321"/>
        <v>32 Health and social care associate professionals</v>
      </c>
      <c r="BE126" s="27">
        <f t="shared" si="309"/>
        <v>0.25040727439885946</v>
      </c>
      <c r="BF126" s="27">
        <f t="shared" si="309"/>
        <v>-5.6018299950548744E-3</v>
      </c>
      <c r="BG126" s="27">
        <f t="shared" si="309"/>
        <v>0.7259313612874998</v>
      </c>
      <c r="BH126" s="27">
        <f t="shared" si="309"/>
        <v>0.45316251490462212</v>
      </c>
      <c r="BI126" s="27">
        <f t="shared" si="310"/>
        <v>1.1790938761921219</v>
      </c>
      <c r="BO126" t="str">
        <f t="shared" si="322"/>
        <v>32 Health and social care associate professionals</v>
      </c>
      <c r="BP126" s="27">
        <f t="shared" si="311"/>
        <v>9.5248637918051715E-2</v>
      </c>
      <c r="BQ126" s="27">
        <f t="shared" si="311"/>
        <v>-7.3828979740578005E-2</v>
      </c>
      <c r="BR126" s="27">
        <f t="shared" si="311"/>
        <v>0.28822974252355482</v>
      </c>
      <c r="BS126" s="27">
        <f t="shared" si="311"/>
        <v>-0.19378657762010076</v>
      </c>
      <c r="BT126" s="27">
        <f t="shared" si="312"/>
        <v>9.4443164903454058E-2</v>
      </c>
      <c r="BZ126" t="str">
        <f t="shared" si="323"/>
        <v>32 Health and social care associate professionals</v>
      </c>
      <c r="CA126" s="68">
        <f t="shared" si="313"/>
        <v>2.8956060220804714E-2</v>
      </c>
      <c r="CB126" s="68">
        <f t="shared" si="313"/>
        <v>-1.6847736775147587E-2</v>
      </c>
      <c r="CC126" s="68">
        <f t="shared" si="313"/>
        <v>7.4308202434467757E-2</v>
      </c>
      <c r="CD126" s="68">
        <f t="shared" si="313"/>
        <v>-5.5674037599203918E-2</v>
      </c>
      <c r="CE126" s="68">
        <f t="shared" si="314"/>
        <v>1.8634164835263839E-2</v>
      </c>
      <c r="CK126" t="str">
        <f t="shared" si="324"/>
        <v>32 Health and social care associate professionals</v>
      </c>
      <c r="CL126" s="68">
        <f t="shared" si="315"/>
        <v>-4.9757006668707526E-4</v>
      </c>
      <c r="CM126" s="68">
        <f t="shared" si="315"/>
        <v>9.0599559094252761E-3</v>
      </c>
      <c r="CN126" s="68">
        <f t="shared" si="315"/>
        <v>1.4613195533044895E-2</v>
      </c>
      <c r="CO126" s="68">
        <f t="shared" si="315"/>
        <v>8.1112509669842153E-3</v>
      </c>
      <c r="CP126" s="68">
        <f t="shared" si="316"/>
        <v>2.2724446500029111E-2</v>
      </c>
    </row>
    <row r="127" spans="1:94" x14ac:dyDescent="0.2">
      <c r="A127" t="str">
        <f t="shared" si="298"/>
        <v>33 Protective service occupations</v>
      </c>
      <c r="B127" s="27">
        <f t="shared" si="299"/>
        <v>9.1280581450490714E-4</v>
      </c>
      <c r="C127" s="27">
        <f t="shared" si="299"/>
        <v>2.401448036962817E-4</v>
      </c>
      <c r="D127" s="27">
        <f t="shared" si="299"/>
        <v>2.2987912671398568E-3</v>
      </c>
      <c r="E127" s="27">
        <f t="shared" si="299"/>
        <v>5.2319709243997484E-3</v>
      </c>
      <c r="F127" s="27">
        <f t="shared" si="300"/>
        <v>7.5307621915396052E-3</v>
      </c>
      <c r="L127" t="str">
        <f t="shared" si="317"/>
        <v>33 Protective service occupations</v>
      </c>
      <c r="M127" s="27">
        <f t="shared" si="301"/>
        <v>1.8237232362340081E-2</v>
      </c>
      <c r="N127" s="27">
        <f t="shared" si="301"/>
        <v>3.9078083732768387E-3</v>
      </c>
      <c r="O127" s="27">
        <f t="shared" si="301"/>
        <v>1.7791637427453072E-2</v>
      </c>
      <c r="P127" s="27">
        <f t="shared" si="301"/>
        <v>8.0537797826965449E-2</v>
      </c>
      <c r="Q127" s="27">
        <f t="shared" si="302"/>
        <v>9.8329435254418521E-2</v>
      </c>
      <c r="W127" t="str">
        <f t="shared" si="318"/>
        <v>33 Protective service occupations</v>
      </c>
      <c r="X127" s="27">
        <f t="shared" si="303"/>
        <v>2.04163928075215E-2</v>
      </c>
      <c r="Y127" s="27">
        <f t="shared" si="303"/>
        <v>4.3550680508398054E-2</v>
      </c>
      <c r="Z127" s="27">
        <f t="shared" si="303"/>
        <v>-2.1809791116094934E-2</v>
      </c>
      <c r="AA127" s="27">
        <f t="shared" si="303"/>
        <v>0.10389033459974323</v>
      </c>
      <c r="AB127" s="27">
        <f t="shared" si="304"/>
        <v>8.2080543483648294E-2</v>
      </c>
      <c r="AH127" t="str">
        <f t="shared" si="319"/>
        <v>33 Protective service occupations</v>
      </c>
      <c r="AI127" s="27">
        <f t="shared" si="305"/>
        <v>2.4582964041395677E-3</v>
      </c>
      <c r="AJ127" s="27">
        <f t="shared" si="305"/>
        <v>1.2596467977954037E-2</v>
      </c>
      <c r="AK127" s="27">
        <f t="shared" si="305"/>
        <v>-3.6527432883244615E-4</v>
      </c>
      <c r="AL127" s="27">
        <f t="shared" si="305"/>
        <v>3.5313083356386277E-2</v>
      </c>
      <c r="AM127" s="27">
        <f t="shared" si="306"/>
        <v>3.4947809027553831E-2</v>
      </c>
      <c r="AS127" t="str">
        <f t="shared" si="320"/>
        <v>33 Protective service occupations</v>
      </c>
      <c r="AT127" s="27">
        <f t="shared" si="307"/>
        <v>-9.7749413733271007E-3</v>
      </c>
      <c r="AU127" s="27">
        <f t="shared" si="307"/>
        <v>9.1279792554049832E-3</v>
      </c>
      <c r="AV127" s="27">
        <f t="shared" si="307"/>
        <v>-1.5097488099959713E-2</v>
      </c>
      <c r="AW127" s="27">
        <f t="shared" si="307"/>
        <v>9.3640840760318422E-3</v>
      </c>
      <c r="AX127" s="27">
        <f t="shared" si="308"/>
        <v>-5.7334040239278711E-3</v>
      </c>
      <c r="BD127" t="str">
        <f t="shared" si="321"/>
        <v>33 Protective service occupations</v>
      </c>
      <c r="BE127" s="27">
        <f t="shared" si="309"/>
        <v>-1.8129566322565238E-2</v>
      </c>
      <c r="BF127" s="27">
        <f t="shared" si="309"/>
        <v>1.3671051406481727E-2</v>
      </c>
      <c r="BG127" s="27">
        <f t="shared" si="309"/>
        <v>-6.9949241907131032E-2</v>
      </c>
      <c r="BH127" s="27">
        <f t="shared" si="309"/>
        <v>-2.6842189219501489E-2</v>
      </c>
      <c r="BI127" s="27">
        <f t="shared" si="310"/>
        <v>-9.6791431126632521E-2</v>
      </c>
      <c r="BO127" t="str">
        <f t="shared" si="322"/>
        <v>33 Protective service occupations</v>
      </c>
      <c r="BP127" s="27">
        <f t="shared" si="311"/>
        <v>-2.7183932671859756E-2</v>
      </c>
      <c r="BQ127" s="27">
        <f t="shared" si="311"/>
        <v>3.0659929053306667E-2</v>
      </c>
      <c r="BR127" s="27">
        <f t="shared" si="311"/>
        <v>-0.11696776470862624</v>
      </c>
      <c r="BS127" s="27">
        <f t="shared" si="311"/>
        <v>-9.238258617007114E-2</v>
      </c>
      <c r="BT127" s="27">
        <f t="shared" si="312"/>
        <v>-0.20935035087869738</v>
      </c>
      <c r="BZ127" t="str">
        <f t="shared" si="323"/>
        <v>33 Protective service occupations</v>
      </c>
      <c r="CA127" s="68">
        <f t="shared" si="313"/>
        <v>4.8716262300785435E-2</v>
      </c>
      <c r="CB127" s="68">
        <f t="shared" si="313"/>
        <v>2.3266114136452076E-3</v>
      </c>
      <c r="CC127" s="68">
        <f t="shared" si="313"/>
        <v>-4.2535771085400853E-2</v>
      </c>
      <c r="CD127" s="68">
        <f t="shared" si="313"/>
        <v>1.7686283442127249E-2</v>
      </c>
      <c r="CE127" s="68">
        <f t="shared" si="314"/>
        <v>-2.4849487643273604E-2</v>
      </c>
      <c r="CK127" t="str">
        <f t="shared" si="324"/>
        <v>33 Protective service occupations</v>
      </c>
      <c r="CL127" s="68">
        <f t="shared" si="315"/>
        <v>-2.683187615372281E-3</v>
      </c>
      <c r="CM127" s="68">
        <f t="shared" si="315"/>
        <v>8.9835960224669241E-3</v>
      </c>
      <c r="CN127" s="68">
        <f t="shared" si="315"/>
        <v>-5.6190131076002507E-3</v>
      </c>
      <c r="CO127" s="68">
        <f t="shared" si="315"/>
        <v>1.0259862273059684E-2</v>
      </c>
      <c r="CP127" s="68">
        <f t="shared" si="316"/>
        <v>4.6408491654594333E-3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3.2667629426843314E-2</v>
      </c>
      <c r="C128" s="27">
        <f t="shared" si="299"/>
        <v>-6.6123454499246725E-3</v>
      </c>
      <c r="D128" s="27">
        <f t="shared" si="299"/>
        <v>1.7863573694259241E-2</v>
      </c>
      <c r="E128" s="27">
        <f t="shared" si="299"/>
        <v>4.9269028509620519E-2</v>
      </c>
      <c r="F128" s="27">
        <f t="shared" si="300"/>
        <v>6.713260220387976E-2</v>
      </c>
      <c r="L128" t="str">
        <f t="shared" si="317"/>
        <v>34 Culture, media and sports occupations</v>
      </c>
      <c r="M128" s="27">
        <f t="shared" si="301"/>
        <v>0.28234529551163023</v>
      </c>
      <c r="N128" s="27">
        <f t="shared" si="301"/>
        <v>4.7685674487172314E-3</v>
      </c>
      <c r="O128" s="27">
        <f t="shared" si="301"/>
        <v>0.27084651424488149</v>
      </c>
      <c r="P128" s="27">
        <f t="shared" si="301"/>
        <v>0.76949127369780546</v>
      </c>
      <c r="Q128" s="27">
        <f t="shared" si="302"/>
        <v>1.0403377879426869</v>
      </c>
      <c r="W128" t="str">
        <f t="shared" si="318"/>
        <v>34 Culture, media and sports occupations</v>
      </c>
      <c r="X128" s="27">
        <f t="shared" si="303"/>
        <v>-2.7578367490777023E-2</v>
      </c>
      <c r="Y128" s="27">
        <f t="shared" si="303"/>
        <v>-1.7169267977661828E-2</v>
      </c>
      <c r="Z128" s="27">
        <f t="shared" si="303"/>
        <v>5.6384980807830054E-2</v>
      </c>
      <c r="AA128" s="27">
        <f t="shared" si="303"/>
        <v>0.21854462527518681</v>
      </c>
      <c r="AB128" s="27">
        <f t="shared" si="304"/>
        <v>0.27492960608301686</v>
      </c>
      <c r="AH128" t="str">
        <f t="shared" si="319"/>
        <v>34 Culture, media and sports occupations</v>
      </c>
      <c r="AI128" s="27">
        <f t="shared" si="305"/>
        <v>-2.3633171085710808E-2</v>
      </c>
      <c r="AJ128" s="27">
        <f t="shared" si="305"/>
        <v>4.6586823472366784E-2</v>
      </c>
      <c r="AK128" s="27">
        <f t="shared" si="305"/>
        <v>-1.2048245421399928E-3</v>
      </c>
      <c r="AL128" s="27">
        <f t="shared" si="305"/>
        <v>7.4686908183842771E-2</v>
      </c>
      <c r="AM128" s="27">
        <f t="shared" si="306"/>
        <v>7.3482083641702778E-2</v>
      </c>
      <c r="AS128" t="str">
        <f t="shared" si="320"/>
        <v>34 Culture, media and sports occupations</v>
      </c>
      <c r="AT128" s="27">
        <f t="shared" si="307"/>
        <v>-2.9425813719151206E-2</v>
      </c>
      <c r="AU128" s="27">
        <f t="shared" si="307"/>
        <v>-6.1461928126310683E-4</v>
      </c>
      <c r="AV128" s="27">
        <f t="shared" si="307"/>
        <v>-8.0676490130973111E-3</v>
      </c>
      <c r="AW128" s="27">
        <f t="shared" si="307"/>
        <v>1.8475021336287978E-2</v>
      </c>
      <c r="AX128" s="27">
        <f t="shared" si="308"/>
        <v>1.0407372323190667E-2</v>
      </c>
      <c r="BD128" t="str">
        <f t="shared" si="321"/>
        <v>34 Culture, media and sports occupations</v>
      </c>
      <c r="BE128" s="27">
        <f t="shared" si="309"/>
        <v>1.8323941001648913E-2</v>
      </c>
      <c r="BF128" s="27">
        <f t="shared" si="309"/>
        <v>-7.3494040044606801E-2</v>
      </c>
      <c r="BG128" s="27">
        <f t="shared" si="309"/>
        <v>-8.9798998201624292E-2</v>
      </c>
      <c r="BH128" s="27">
        <f t="shared" si="309"/>
        <v>7.9728915012408197E-2</v>
      </c>
      <c r="BI128" s="27">
        <f t="shared" si="310"/>
        <v>-1.0070083189216095E-2</v>
      </c>
      <c r="BO128" t="str">
        <f t="shared" si="322"/>
        <v>34 Culture, media and sports occupations</v>
      </c>
      <c r="BP128" s="27">
        <f t="shared" si="311"/>
        <v>-6.297557507087348E-2</v>
      </c>
      <c r="BQ128" s="27">
        <f t="shared" si="311"/>
        <v>-6.4779519914111516E-2</v>
      </c>
      <c r="BR128" s="27">
        <f t="shared" si="311"/>
        <v>-0.11018574964089151</v>
      </c>
      <c r="BS128" s="27">
        <f t="shared" si="311"/>
        <v>-0.13571236321427965</v>
      </c>
      <c r="BT128" s="27">
        <f t="shared" si="312"/>
        <v>-0.24589811285517116</v>
      </c>
      <c r="BZ128" t="str">
        <f t="shared" si="323"/>
        <v>34 Culture, media and sports occupations</v>
      </c>
      <c r="CA128" s="68">
        <f t="shared" si="313"/>
        <v>6.0903790958602988E-2</v>
      </c>
      <c r="CB128" s="68">
        <f t="shared" si="313"/>
        <v>-3.7221133618467239E-2</v>
      </c>
      <c r="CC128" s="68">
        <f t="shared" si="313"/>
        <v>-9.5629351153322606E-2</v>
      </c>
      <c r="CD128" s="68">
        <f t="shared" si="313"/>
        <v>-8.6943925567518593E-2</v>
      </c>
      <c r="CE128" s="68">
        <f t="shared" si="314"/>
        <v>-0.1825732767208412</v>
      </c>
      <c r="CK128" t="str">
        <f t="shared" si="324"/>
        <v>34 Culture, media and sports occupations</v>
      </c>
      <c r="CL128" s="68">
        <f t="shared" si="315"/>
        <v>1.634741117314395E-2</v>
      </c>
      <c r="CM128" s="68">
        <f t="shared" si="315"/>
        <v>1.4171674724172606E-2</v>
      </c>
      <c r="CN128" s="68">
        <f t="shared" si="315"/>
        <v>-1.3820512478604607E-2</v>
      </c>
      <c r="CO128" s="68">
        <f t="shared" si="315"/>
        <v>-1.1324456857540591E-2</v>
      </c>
      <c r="CP128" s="68">
        <f t="shared" si="316"/>
        <v>-2.5144969336145198E-2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3.3339250218227229E-2</v>
      </c>
      <c r="C129" s="27">
        <f t="shared" si="299"/>
        <v>-4.5441539417322985E-3</v>
      </c>
      <c r="D129" s="27">
        <f t="shared" si="299"/>
        <v>6.4918044420362975E-2</v>
      </c>
      <c r="E129" s="27">
        <f t="shared" si="299"/>
        <v>0.13853069325989947</v>
      </c>
      <c r="F129" s="27">
        <f t="shared" si="300"/>
        <v>0.20344873768026245</v>
      </c>
      <c r="L129" t="str">
        <f t="shared" si="317"/>
        <v>35 Business and public service associate professionals</v>
      </c>
      <c r="M129" s="27">
        <f t="shared" si="301"/>
        <v>0.39939613170957733</v>
      </c>
      <c r="N129" s="27">
        <f t="shared" si="301"/>
        <v>7.5611182849684599E-2</v>
      </c>
      <c r="O129" s="27">
        <f t="shared" si="301"/>
        <v>0.61391808746859811</v>
      </c>
      <c r="P129" s="27">
        <f t="shared" si="301"/>
        <v>1.2235864940441936</v>
      </c>
      <c r="Q129" s="27">
        <f t="shared" si="302"/>
        <v>1.8375045815127917</v>
      </c>
      <c r="W129" t="str">
        <f t="shared" si="318"/>
        <v>35 Business and public service associate professionals</v>
      </c>
      <c r="X129" s="27">
        <f t="shared" si="303"/>
        <v>8.3658345250379185E-3</v>
      </c>
      <c r="Y129" s="27">
        <f t="shared" si="303"/>
        <v>0.13758817605523221</v>
      </c>
      <c r="Z129" s="27">
        <f t="shared" si="303"/>
        <v>0.30590341544139088</v>
      </c>
      <c r="AA129" s="27">
        <f t="shared" si="303"/>
        <v>0.26144350547516382</v>
      </c>
      <c r="AB129" s="27">
        <f t="shared" si="304"/>
        <v>0.5673469209165547</v>
      </c>
      <c r="AH129" t="str">
        <f t="shared" si="319"/>
        <v>35 Business and public service associate professionals</v>
      </c>
      <c r="AI129" s="27">
        <f t="shared" si="305"/>
        <v>-1.2864838426519531E-3</v>
      </c>
      <c r="AJ129" s="27">
        <f t="shared" si="305"/>
        <v>0.10433931769390381</v>
      </c>
      <c r="AK129" s="27">
        <f t="shared" si="305"/>
        <v>8.4903149721482496E-2</v>
      </c>
      <c r="AL129" s="27">
        <f t="shared" si="305"/>
        <v>0.12439702684093601</v>
      </c>
      <c r="AM129" s="27">
        <f t="shared" si="306"/>
        <v>0.20930017656241851</v>
      </c>
      <c r="AS129" t="str">
        <f t="shared" si="320"/>
        <v>35 Business and public service associate professionals</v>
      </c>
      <c r="AT129" s="27">
        <f t="shared" si="307"/>
        <v>-3.2878149698588932E-2</v>
      </c>
      <c r="AU129" s="27">
        <f t="shared" si="307"/>
        <v>5.2629652839873975E-2</v>
      </c>
      <c r="AV129" s="27">
        <f t="shared" si="307"/>
        <v>5.9541362282397925E-2</v>
      </c>
      <c r="AW129" s="27">
        <f t="shared" si="307"/>
        <v>9.2693803759514637E-2</v>
      </c>
      <c r="AX129" s="27">
        <f t="shared" si="308"/>
        <v>0.15223516604191256</v>
      </c>
      <c r="BD129" t="str">
        <f t="shared" si="321"/>
        <v>35 Business and public service associate professionals</v>
      </c>
      <c r="BE129" s="27">
        <f t="shared" si="309"/>
        <v>0.21504272733739249</v>
      </c>
      <c r="BF129" s="27">
        <f t="shared" si="309"/>
        <v>0.12007680285966948</v>
      </c>
      <c r="BG129" s="27">
        <f t="shared" si="309"/>
        <v>-6.828065170595643E-2</v>
      </c>
      <c r="BH129" s="27">
        <f t="shared" si="309"/>
        <v>7.821276677207134E-2</v>
      </c>
      <c r="BI129" s="27">
        <f t="shared" si="310"/>
        <v>9.9321150661149105E-3</v>
      </c>
      <c r="BO129" t="str">
        <f t="shared" si="322"/>
        <v>35 Business and public service associate professionals</v>
      </c>
      <c r="BP129" s="27">
        <f t="shared" si="311"/>
        <v>-7.942710669347175E-2</v>
      </c>
      <c r="BQ129" s="27">
        <f t="shared" si="311"/>
        <v>0.14250941102621173</v>
      </c>
      <c r="BR129" s="27">
        <f t="shared" si="311"/>
        <v>-0.34589835987161521</v>
      </c>
      <c r="BS129" s="27">
        <f t="shared" si="311"/>
        <v>-0.42074297367327729</v>
      </c>
      <c r="BT129" s="27">
        <f t="shared" si="312"/>
        <v>-0.7666413335448925</v>
      </c>
      <c r="BZ129" t="str">
        <f t="shared" si="323"/>
        <v>35 Business and public service associate professionals</v>
      </c>
      <c r="CA129" s="68">
        <f t="shared" si="313"/>
        <v>0.3168617379755001</v>
      </c>
      <c r="CB129" s="68">
        <f t="shared" si="313"/>
        <v>-7.672204031954255E-2</v>
      </c>
      <c r="CC129" s="68">
        <f t="shared" si="313"/>
        <v>-0.20065043122960335</v>
      </c>
      <c r="CD129" s="68">
        <f t="shared" si="313"/>
        <v>-0.31179575813240068</v>
      </c>
      <c r="CE129" s="68">
        <f t="shared" si="314"/>
        <v>-0.51244618936200403</v>
      </c>
      <c r="CK129" t="str">
        <f t="shared" si="324"/>
        <v>35 Business and public service associate professionals</v>
      </c>
      <c r="CL129" s="68">
        <f t="shared" si="315"/>
        <v>1.8267212030604579E-2</v>
      </c>
      <c r="CM129" s="68">
        <f t="shared" si="315"/>
        <v>6.1916801629510354E-2</v>
      </c>
      <c r="CN129" s="68">
        <f t="shared" si="315"/>
        <v>-8.3353688135135551E-2</v>
      </c>
      <c r="CO129" s="68">
        <f t="shared" si="315"/>
        <v>-4.6537349520254012E-2</v>
      </c>
      <c r="CP129" s="68">
        <f t="shared" si="316"/>
        <v>-0.12989103765538956</v>
      </c>
    </row>
    <row r="130" spans="1:94" x14ac:dyDescent="0.2">
      <c r="A130" t="str">
        <f t="shared" si="298"/>
        <v>41 Administrative occupations</v>
      </c>
      <c r="B130" s="27">
        <f t="shared" si="299"/>
        <v>2.0862798985335967E-2</v>
      </c>
      <c r="C130" s="27">
        <f t="shared" si="299"/>
        <v>-5.2293410247200578E-4</v>
      </c>
      <c r="D130" s="27">
        <f t="shared" si="299"/>
        <v>5.0874165040568325E-2</v>
      </c>
      <c r="E130" s="27">
        <f t="shared" si="299"/>
        <v>0.11695885684716462</v>
      </c>
      <c r="F130" s="27">
        <f t="shared" si="300"/>
        <v>0.16783302188773294</v>
      </c>
      <c r="L130" t="str">
        <f t="shared" si="317"/>
        <v>41 Administrative occupations</v>
      </c>
      <c r="M130" s="27">
        <f t="shared" si="301"/>
        <v>0.20608116642256147</v>
      </c>
      <c r="N130" s="27">
        <f t="shared" si="301"/>
        <v>8.3722305936972496E-2</v>
      </c>
      <c r="O130" s="27">
        <f t="shared" si="301"/>
        <v>0.54128046444484301</v>
      </c>
      <c r="P130" s="27">
        <f t="shared" si="301"/>
        <v>1.1691669894577097</v>
      </c>
      <c r="Q130" s="27">
        <f t="shared" si="302"/>
        <v>1.7104474539025527</v>
      </c>
      <c r="W130" t="str">
        <f t="shared" si="318"/>
        <v>41 Administrative occupations</v>
      </c>
      <c r="X130" s="27">
        <f t="shared" si="303"/>
        <v>-0.14827148721045846</v>
      </c>
      <c r="Y130" s="27">
        <f t="shared" si="303"/>
        <v>0.41921924367020846</v>
      </c>
      <c r="Z130" s="27">
        <f t="shared" si="303"/>
        <v>0.93433876243962066</v>
      </c>
      <c r="AA130" s="27">
        <f t="shared" si="303"/>
        <v>1.0993387084933079</v>
      </c>
      <c r="AB130" s="27">
        <f t="shared" si="304"/>
        <v>2.0336774709329286</v>
      </c>
      <c r="AH130" t="str">
        <f t="shared" si="319"/>
        <v>41 Administrative occupations</v>
      </c>
      <c r="AI130" s="27">
        <f t="shared" si="305"/>
        <v>-6.125178031195011E-2</v>
      </c>
      <c r="AJ130" s="27">
        <f t="shared" si="305"/>
        <v>0.14214384163749783</v>
      </c>
      <c r="AK130" s="27">
        <f t="shared" si="305"/>
        <v>0.26901804009609864</v>
      </c>
      <c r="AL130" s="27">
        <f t="shared" si="305"/>
        <v>0.33936646101363532</v>
      </c>
      <c r="AM130" s="27">
        <f t="shared" si="306"/>
        <v>0.60838450110973397</v>
      </c>
      <c r="AS130" t="str">
        <f t="shared" si="320"/>
        <v>41 Administrative occupations</v>
      </c>
      <c r="AT130" s="27">
        <f t="shared" si="307"/>
        <v>-6.5343311372436208E-2</v>
      </c>
      <c r="AU130" s="27">
        <f t="shared" si="307"/>
        <v>0.1331214039569999</v>
      </c>
      <c r="AV130" s="27">
        <f t="shared" si="307"/>
        <v>0.18811907011311502</v>
      </c>
      <c r="AW130" s="27">
        <f t="shared" si="307"/>
        <v>0.25845080841335655</v>
      </c>
      <c r="AX130" s="27">
        <f t="shared" si="308"/>
        <v>0.44656987852647156</v>
      </c>
      <c r="BD130" t="str">
        <f t="shared" si="321"/>
        <v>41 Administrative occupations</v>
      </c>
      <c r="BE130" s="27">
        <f t="shared" si="309"/>
        <v>0.11144452994244602</v>
      </c>
      <c r="BF130" s="27">
        <f t="shared" si="309"/>
        <v>8.5075432206212831E-2</v>
      </c>
      <c r="BG130" s="27">
        <f t="shared" si="309"/>
        <v>0.15362000216021432</v>
      </c>
      <c r="BH130" s="27">
        <f t="shared" si="309"/>
        <v>-0.2955198798974914</v>
      </c>
      <c r="BI130" s="27">
        <f t="shared" si="310"/>
        <v>-0.14189987773727708</v>
      </c>
      <c r="BO130" t="str">
        <f t="shared" si="322"/>
        <v>41 Administrative occupations</v>
      </c>
      <c r="BP130" s="27">
        <f t="shared" si="311"/>
        <v>-0.46720068770628309</v>
      </c>
      <c r="BQ130" s="27">
        <f t="shared" si="311"/>
        <v>-0.18681979580729013</v>
      </c>
      <c r="BR130" s="27">
        <f t="shared" si="311"/>
        <v>-0.59176890277838012</v>
      </c>
      <c r="BS130" s="27">
        <f t="shared" si="311"/>
        <v>-1.4146814540756689</v>
      </c>
      <c r="BT130" s="27">
        <f t="shared" si="312"/>
        <v>-2.006450356854049</v>
      </c>
      <c r="BZ130" t="str">
        <f t="shared" si="323"/>
        <v>41 Administrative occupations</v>
      </c>
      <c r="CA130" s="68">
        <f t="shared" si="313"/>
        <v>8.043503919863193E-2</v>
      </c>
      <c r="CB130" s="68">
        <f t="shared" si="313"/>
        <v>5.4579319303794449E-2</v>
      </c>
      <c r="CC130" s="68">
        <f t="shared" si="313"/>
        <v>-0.62816654856970988</v>
      </c>
      <c r="CD130" s="68">
        <f t="shared" si="313"/>
        <v>-1.1023996732852741</v>
      </c>
      <c r="CE130" s="68">
        <f t="shared" si="314"/>
        <v>-1.730566221854984</v>
      </c>
      <c r="CK130" t="str">
        <f t="shared" si="324"/>
        <v>41 Administrative occupations</v>
      </c>
      <c r="CL130" s="68">
        <f t="shared" si="315"/>
        <v>-9.0572979818491939E-2</v>
      </c>
      <c r="CM130" s="68">
        <f t="shared" si="315"/>
        <v>5.287835042329414E-2</v>
      </c>
      <c r="CN130" s="68">
        <f t="shared" si="315"/>
        <v>-0.15962977954545249</v>
      </c>
      <c r="CO130" s="68">
        <f t="shared" si="315"/>
        <v>-0.15365322685933747</v>
      </c>
      <c r="CP130" s="68">
        <f t="shared" si="316"/>
        <v>-0.31328300640478995</v>
      </c>
    </row>
    <row r="131" spans="1:94" x14ac:dyDescent="0.2">
      <c r="A131" t="str">
        <f t="shared" si="298"/>
        <v>42 Secretarial and related occupations</v>
      </c>
      <c r="B131" s="27">
        <f t="shared" si="299"/>
        <v>5.458394801884826E-3</v>
      </c>
      <c r="C131" s="27">
        <f t="shared" si="299"/>
        <v>-2.4951088639993992E-3</v>
      </c>
      <c r="D131" s="27">
        <f t="shared" si="299"/>
        <v>1.1608146396593123E-2</v>
      </c>
      <c r="E131" s="27">
        <f t="shared" si="299"/>
        <v>3.3879545884661591E-2</v>
      </c>
      <c r="F131" s="27">
        <f t="shared" si="300"/>
        <v>4.5487692281254717E-2</v>
      </c>
      <c r="L131" t="str">
        <f t="shared" si="317"/>
        <v>42 Secretarial and related occupations</v>
      </c>
      <c r="M131" s="27">
        <f t="shared" si="301"/>
        <v>2.1040514077980799E-2</v>
      </c>
      <c r="N131" s="27">
        <f t="shared" si="301"/>
        <v>1.5316217188689668E-2</v>
      </c>
      <c r="O131" s="27">
        <f t="shared" si="301"/>
        <v>0.14584075338722247</v>
      </c>
      <c r="P131" s="27">
        <f t="shared" si="301"/>
        <v>0.22896677225439588</v>
      </c>
      <c r="Q131" s="27">
        <f t="shared" si="302"/>
        <v>0.37480752564161834</v>
      </c>
      <c r="W131" t="str">
        <f t="shared" si="318"/>
        <v>42 Secretarial and related occupations</v>
      </c>
      <c r="X131" s="27">
        <f t="shared" si="303"/>
        <v>-6.9489943240230723E-2</v>
      </c>
      <c r="Y131" s="27">
        <f t="shared" si="303"/>
        <v>4.4149269244526113E-2</v>
      </c>
      <c r="Z131" s="27">
        <f t="shared" si="303"/>
        <v>0.28512581912714519</v>
      </c>
      <c r="AA131" s="27">
        <f t="shared" si="303"/>
        <v>0.74924240200708003</v>
      </c>
      <c r="AB131" s="27">
        <f t="shared" si="304"/>
        <v>1.0343682211342253</v>
      </c>
      <c r="AH131" t="str">
        <f t="shared" si="319"/>
        <v>42 Secretarial and related occupations</v>
      </c>
      <c r="AI131" s="27">
        <f t="shared" si="305"/>
        <v>-6.2692714609036859E-2</v>
      </c>
      <c r="AJ131" s="27">
        <f t="shared" si="305"/>
        <v>4.4965826990050806E-2</v>
      </c>
      <c r="AK131" s="27">
        <f t="shared" si="305"/>
        <v>5.4909500170776671E-2</v>
      </c>
      <c r="AL131" s="27">
        <f t="shared" si="305"/>
        <v>2.1672597651394176E-2</v>
      </c>
      <c r="AM131" s="27">
        <f t="shared" si="306"/>
        <v>7.6582097822170847E-2</v>
      </c>
      <c r="AS131" t="str">
        <f t="shared" si="320"/>
        <v>42 Secretarial and related occupations</v>
      </c>
      <c r="AT131" s="27">
        <f t="shared" si="307"/>
        <v>-5.5538441086845608E-2</v>
      </c>
      <c r="AU131" s="27">
        <f t="shared" si="307"/>
        <v>4.8611214000788189E-2</v>
      </c>
      <c r="AV131" s="27">
        <f t="shared" si="307"/>
        <v>3.0653908458395163E-2</v>
      </c>
      <c r="AW131" s="27">
        <f t="shared" si="307"/>
        <v>0.20556727671190383</v>
      </c>
      <c r="AX131" s="27">
        <f t="shared" si="308"/>
        <v>0.236221185170299</v>
      </c>
      <c r="BD131" t="str">
        <f t="shared" si="321"/>
        <v>42 Secretarial and related occupations</v>
      </c>
      <c r="BE131" s="27">
        <f t="shared" si="309"/>
        <v>-4.4554754733042712E-2</v>
      </c>
      <c r="BF131" s="27">
        <f t="shared" si="309"/>
        <v>-8.5747504016142617E-2</v>
      </c>
      <c r="BG131" s="27">
        <f t="shared" si="309"/>
        <v>-1.141955069320888E-2</v>
      </c>
      <c r="BH131" s="27">
        <f t="shared" si="309"/>
        <v>-0.64924366069241635</v>
      </c>
      <c r="BI131" s="27">
        <f t="shared" si="310"/>
        <v>-0.66066321138562523</v>
      </c>
      <c r="BO131" t="str">
        <f t="shared" si="322"/>
        <v>42 Secretarial and related occupations</v>
      </c>
      <c r="BP131" s="27">
        <f t="shared" si="311"/>
        <v>-0.25084001180982995</v>
      </c>
      <c r="BQ131" s="27">
        <f t="shared" si="311"/>
        <v>-0.20846876954119664</v>
      </c>
      <c r="BR131" s="27">
        <f t="shared" si="311"/>
        <v>-0.33464141765572109</v>
      </c>
      <c r="BS131" s="27">
        <f t="shared" si="311"/>
        <v>-0.58467272938761394</v>
      </c>
      <c r="BT131" s="27">
        <f t="shared" si="312"/>
        <v>-0.91931414704333503</v>
      </c>
      <c r="BZ131" t="str">
        <f t="shared" si="323"/>
        <v>42 Secretarial and related occupations</v>
      </c>
      <c r="CA131" s="68">
        <f t="shared" si="313"/>
        <v>6.2746554120624687E-2</v>
      </c>
      <c r="CB131" s="68">
        <f t="shared" si="313"/>
        <v>-5.2937419595529445E-2</v>
      </c>
      <c r="CC131" s="68">
        <f t="shared" si="313"/>
        <v>-0.38600693245911766</v>
      </c>
      <c r="CD131" s="68">
        <f t="shared" si="313"/>
        <v>-0.42959862121700543</v>
      </c>
      <c r="CE131" s="68">
        <f t="shared" si="314"/>
        <v>-0.81560555367612309</v>
      </c>
      <c r="CK131" t="str">
        <f t="shared" si="324"/>
        <v>42 Secretarial and related occupations</v>
      </c>
      <c r="CL131" s="68">
        <f t="shared" si="315"/>
        <v>-3.096672176979709E-2</v>
      </c>
      <c r="CM131" s="68">
        <f t="shared" si="315"/>
        <v>1.2021678901298821E-2</v>
      </c>
      <c r="CN131" s="68">
        <f t="shared" si="315"/>
        <v>-2.7081298677872401E-2</v>
      </c>
      <c r="CO131" s="68">
        <f t="shared" si="315"/>
        <v>-0.1007867258144759</v>
      </c>
      <c r="CP131" s="68">
        <f t="shared" si="316"/>
        <v>-0.1278680244923483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9.1152471677440356E-3</v>
      </c>
      <c r="C132" s="27">
        <f t="shared" si="299"/>
        <v>-3.1918772636107401E-3</v>
      </c>
      <c r="D132" s="27">
        <f t="shared" si="299"/>
        <v>4.8549847506050951E-3</v>
      </c>
      <c r="E132" s="27">
        <f t="shared" si="299"/>
        <v>1.5141056149971167E-2</v>
      </c>
      <c r="F132" s="27">
        <f t="shared" si="300"/>
        <v>1.9996040900576263E-2</v>
      </c>
      <c r="L132" t="str">
        <f t="shared" si="317"/>
        <v>51 Skilled agricultural and related trades</v>
      </c>
      <c r="M132" s="27">
        <f t="shared" si="301"/>
        <v>1.6068548292325208E-3</v>
      </c>
      <c r="N132" s="27">
        <f t="shared" si="301"/>
        <v>8.894465930374254E-3</v>
      </c>
      <c r="O132" s="27">
        <f t="shared" si="301"/>
        <v>2.3074481907634878E-2</v>
      </c>
      <c r="P132" s="27">
        <f t="shared" si="301"/>
        <v>6.2947658002261583E-2</v>
      </c>
      <c r="Q132" s="27">
        <f t="shared" si="302"/>
        <v>8.6022139909896461E-2</v>
      </c>
      <c r="W132" t="str">
        <f t="shared" si="318"/>
        <v>51 Skilled agricultural and related trades</v>
      </c>
      <c r="X132" s="27">
        <f t="shared" si="303"/>
        <v>-4.8842304507335177E-2</v>
      </c>
      <c r="Y132" s="27">
        <f t="shared" si="303"/>
        <v>0.11531441561026301</v>
      </c>
      <c r="Z132" s="27">
        <f t="shared" si="303"/>
        <v>0.12781533707413084</v>
      </c>
      <c r="AA132" s="27">
        <f t="shared" si="303"/>
        <v>0.32397610789858311</v>
      </c>
      <c r="AB132" s="27">
        <f t="shared" si="304"/>
        <v>0.45179144497271395</v>
      </c>
      <c r="AH132" t="str">
        <f t="shared" si="319"/>
        <v>51 Skilled agricultural and related trades</v>
      </c>
      <c r="AI132" s="27">
        <f t="shared" si="305"/>
        <v>7.7943045216242179E-3</v>
      </c>
      <c r="AJ132" s="27">
        <f t="shared" si="305"/>
        <v>7.3902380603184104E-3</v>
      </c>
      <c r="AK132" s="27">
        <f t="shared" si="305"/>
        <v>4.7631615229928148E-2</v>
      </c>
      <c r="AL132" s="27">
        <f t="shared" si="305"/>
        <v>0.11077681479938079</v>
      </c>
      <c r="AM132" s="27">
        <f t="shared" si="306"/>
        <v>0.15840843002930893</v>
      </c>
      <c r="AS132" t="str">
        <f t="shared" si="320"/>
        <v>51 Skilled agricultural and related trades</v>
      </c>
      <c r="AT132" s="27">
        <f t="shared" si="307"/>
        <v>-1.9688081389345635E-2</v>
      </c>
      <c r="AU132" s="27">
        <f t="shared" si="307"/>
        <v>2.0575910887969728E-2</v>
      </c>
      <c r="AV132" s="27">
        <f t="shared" si="307"/>
        <v>6.213832274563319E-2</v>
      </c>
      <c r="AW132" s="27">
        <f t="shared" si="307"/>
        <v>0.15696600830021312</v>
      </c>
      <c r="AX132" s="27">
        <f t="shared" si="308"/>
        <v>0.21910433104584631</v>
      </c>
      <c r="BD132" t="str">
        <f t="shared" si="321"/>
        <v>51 Skilled agricultural and related trades</v>
      </c>
      <c r="BE132" s="27">
        <f t="shared" si="309"/>
        <v>-8.4551835741096038E-2</v>
      </c>
      <c r="BF132" s="27">
        <f t="shared" si="309"/>
        <v>1.2747584048967142E-2</v>
      </c>
      <c r="BG132" s="27">
        <f t="shared" si="309"/>
        <v>-5.3254913609882881E-2</v>
      </c>
      <c r="BH132" s="27">
        <f t="shared" si="309"/>
        <v>5.101249350922088E-2</v>
      </c>
      <c r="BI132" s="27">
        <f t="shared" si="310"/>
        <v>-2.2424201006620015E-3</v>
      </c>
      <c r="BO132" t="str">
        <f t="shared" si="322"/>
        <v>51 Skilled agricultural and related trades</v>
      </c>
      <c r="BP132" s="27">
        <f t="shared" si="311"/>
        <v>-0.22571024769383641</v>
      </c>
      <c r="BQ132" s="27">
        <f t="shared" si="311"/>
        <v>5.2191636513126305E-2</v>
      </c>
      <c r="BR132" s="27">
        <f t="shared" si="311"/>
        <v>-0.11132101644871506</v>
      </c>
      <c r="BS132" s="27">
        <f t="shared" si="311"/>
        <v>-3.2159902619978475E-2</v>
      </c>
      <c r="BT132" s="27">
        <f t="shared" si="312"/>
        <v>-0.14348091906869354</v>
      </c>
      <c r="BZ132" t="str">
        <f t="shared" si="323"/>
        <v>51 Skilled agricultural and related trades</v>
      </c>
      <c r="CA132" s="68">
        <f t="shared" si="313"/>
        <v>6.3177541531578507E-2</v>
      </c>
      <c r="CB132" s="68">
        <f t="shared" si="313"/>
        <v>-8.1170609193392029E-2</v>
      </c>
      <c r="CC132" s="68">
        <f t="shared" si="313"/>
        <v>-0.10153265050734461</v>
      </c>
      <c r="CD132" s="68">
        <f t="shared" si="313"/>
        <v>7.7349614442741021E-3</v>
      </c>
      <c r="CE132" s="68">
        <f t="shared" si="314"/>
        <v>-9.3797689063070511E-2</v>
      </c>
      <c r="CK132" t="str">
        <f t="shared" si="324"/>
        <v>51 Skilled agricultural and related trades</v>
      </c>
      <c r="CL132" s="68">
        <f t="shared" si="315"/>
        <v>-1.7211823176981333E-3</v>
      </c>
      <c r="CM132" s="68">
        <f t="shared" si="315"/>
        <v>0.28583021900513922</v>
      </c>
      <c r="CN132" s="68">
        <f t="shared" si="315"/>
        <v>-0.20407197433040891</v>
      </c>
      <c r="CO132" s="68">
        <f t="shared" si="315"/>
        <v>-0.36349867561491178</v>
      </c>
      <c r="CP132" s="68">
        <f t="shared" si="316"/>
        <v>-0.56757064994532069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2.6443270520844784E-3</v>
      </c>
      <c r="C133" s="27">
        <f t="shared" si="299"/>
        <v>-2.0690301140620891E-4</v>
      </c>
      <c r="D133" s="27">
        <f t="shared" si="299"/>
        <v>4.8907655252418119E-3</v>
      </c>
      <c r="E133" s="27">
        <f t="shared" si="299"/>
        <v>8.5560905774485045E-3</v>
      </c>
      <c r="F133" s="27">
        <f t="shared" si="300"/>
        <v>1.3446856102690316E-2</v>
      </c>
      <c r="L133" t="str">
        <f t="shared" si="317"/>
        <v>52 Skilled metal, electrical and electronic trades</v>
      </c>
      <c r="M133" s="27">
        <f t="shared" si="301"/>
        <v>3.8171262028143721E-2</v>
      </c>
      <c r="N133" s="27">
        <f t="shared" si="301"/>
        <v>-4.1204430152976423E-2</v>
      </c>
      <c r="O133" s="27">
        <f t="shared" si="301"/>
        <v>0.11316841598111477</v>
      </c>
      <c r="P133" s="27">
        <f t="shared" si="301"/>
        <v>0.23343584042529519</v>
      </c>
      <c r="Q133" s="27">
        <f t="shared" si="302"/>
        <v>0.34660425640640996</v>
      </c>
      <c r="W133" t="str">
        <f t="shared" si="318"/>
        <v>52 Skilled metal, electrical and electronic trades</v>
      </c>
      <c r="X133" s="27">
        <f t="shared" si="303"/>
        <v>1.4749505928669526E-3</v>
      </c>
      <c r="Y133" s="27">
        <f t="shared" si="303"/>
        <v>-8.1618555824131411E-2</v>
      </c>
      <c r="Z133" s="27">
        <f t="shared" si="303"/>
        <v>0.12749144786118788</v>
      </c>
      <c r="AA133" s="27">
        <f t="shared" si="303"/>
        <v>0.16142468048535774</v>
      </c>
      <c r="AB133" s="27">
        <f t="shared" si="304"/>
        <v>0.28891612834654562</v>
      </c>
      <c r="AH133" t="str">
        <f t="shared" si="319"/>
        <v>52 Skilled metal, electrical and electronic trades</v>
      </c>
      <c r="AI133" s="27">
        <f t="shared" si="305"/>
        <v>-9.0420895689826142E-3</v>
      </c>
      <c r="AJ133" s="27">
        <f t="shared" si="305"/>
        <v>-2.0055411766539688E-2</v>
      </c>
      <c r="AK133" s="27">
        <f t="shared" si="305"/>
        <v>4.4576248065282126E-2</v>
      </c>
      <c r="AL133" s="27">
        <f t="shared" si="305"/>
        <v>5.9167782037353678E-2</v>
      </c>
      <c r="AM133" s="27">
        <f t="shared" si="306"/>
        <v>0.1037440301026358</v>
      </c>
      <c r="AS133" t="str">
        <f t="shared" si="320"/>
        <v>52 Skilled metal, electrical and electronic trades</v>
      </c>
      <c r="AT133" s="27">
        <f t="shared" si="307"/>
        <v>-3.926852023743066E-2</v>
      </c>
      <c r="AU133" s="27">
        <f t="shared" si="307"/>
        <v>-7.9150099666276841E-2</v>
      </c>
      <c r="AV133" s="27">
        <f t="shared" si="307"/>
        <v>0.11119961755684737</v>
      </c>
      <c r="AW133" s="27">
        <f t="shared" si="307"/>
        <v>0.1643106685320741</v>
      </c>
      <c r="AX133" s="27">
        <f t="shared" si="308"/>
        <v>0.27551028608892147</v>
      </c>
      <c r="BD133" t="str">
        <f t="shared" si="321"/>
        <v>52 Skilled metal, electrical and electronic trades</v>
      </c>
      <c r="BE133" s="27">
        <f t="shared" si="309"/>
        <v>-0.18961506048992849</v>
      </c>
      <c r="BF133" s="27">
        <f t="shared" si="309"/>
        <v>-0.5490174467095521</v>
      </c>
      <c r="BG133" s="27">
        <f t="shared" si="309"/>
        <v>1.6450702638830528E-2</v>
      </c>
      <c r="BH133" s="27">
        <f t="shared" si="309"/>
        <v>1.3457121173254372E-2</v>
      </c>
      <c r="BI133" s="27">
        <f t="shared" si="310"/>
        <v>2.9907823812084899E-2</v>
      </c>
      <c r="BO133" t="str">
        <f t="shared" si="322"/>
        <v>52 Skilled metal, electrical and electronic trades</v>
      </c>
      <c r="BP133" s="27">
        <f t="shared" si="311"/>
        <v>-0.3995972852782459</v>
      </c>
      <c r="BQ133" s="27">
        <f t="shared" si="311"/>
        <v>-6.0710330158373793E-2</v>
      </c>
      <c r="BR133" s="27">
        <f t="shared" si="311"/>
        <v>-0.27547402382568786</v>
      </c>
      <c r="BS133" s="27">
        <f t="shared" si="311"/>
        <v>-0.43580876644365452</v>
      </c>
      <c r="BT133" s="27">
        <f t="shared" si="312"/>
        <v>-0.71128279026934238</v>
      </c>
      <c r="BZ133" t="str">
        <f t="shared" si="323"/>
        <v>52 Skilled metal, electrical and electronic trades</v>
      </c>
      <c r="CA133" s="68">
        <f t="shared" si="313"/>
        <v>0.13678321726844067</v>
      </c>
      <c r="CB133" s="68">
        <f t="shared" si="313"/>
        <v>-0.28917025022849185</v>
      </c>
      <c r="CC133" s="68">
        <f t="shared" si="313"/>
        <v>-0.11244496499768586</v>
      </c>
      <c r="CD133" s="68">
        <f t="shared" si="313"/>
        <v>-0.42570909978374361</v>
      </c>
      <c r="CE133" s="68">
        <f t="shared" si="314"/>
        <v>-0.53815406478142946</v>
      </c>
      <c r="CK133" t="str">
        <f t="shared" si="324"/>
        <v>52 Skilled metal, electrical and electronic trades</v>
      </c>
      <c r="CL133" s="68">
        <f t="shared" si="315"/>
        <v>1.9855351671041299E-2</v>
      </c>
      <c r="CM133" s="68">
        <f t="shared" si="315"/>
        <v>7.0858699782806844E-2</v>
      </c>
      <c r="CN133" s="68">
        <f t="shared" si="315"/>
        <v>-0.11209366192180048</v>
      </c>
      <c r="CO133" s="68">
        <f t="shared" si="315"/>
        <v>-0.13910272214414193</v>
      </c>
      <c r="CP133" s="68">
        <f t="shared" si="316"/>
        <v>-0.25119638406594241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-1.3237783983763335E-3</v>
      </c>
      <c r="C134" s="27">
        <f t="shared" si="299"/>
        <v>-1.1515763646503109E-3</v>
      </c>
      <c r="D134" s="27">
        <f t="shared" si="299"/>
        <v>2.5166522347471231E-3</v>
      </c>
      <c r="E134" s="27">
        <f t="shared" si="299"/>
        <v>1.3025077279047188E-3</v>
      </c>
      <c r="F134" s="27">
        <f t="shared" si="300"/>
        <v>3.8191599626518418E-3</v>
      </c>
      <c r="L134" t="str">
        <f t="shared" si="317"/>
        <v>53 Skilled construction and building trades</v>
      </c>
      <c r="M134" s="27">
        <f t="shared" si="301"/>
        <v>1.7950361202040618E-2</v>
      </c>
      <c r="N134" s="27">
        <f t="shared" si="301"/>
        <v>-2.9730310633938273E-2</v>
      </c>
      <c r="O134" s="27">
        <f t="shared" si="301"/>
        <v>5.3196831856341165E-2</v>
      </c>
      <c r="P134" s="27">
        <f t="shared" si="301"/>
        <v>5.9365063649369637E-2</v>
      </c>
      <c r="Q134" s="27">
        <f t="shared" si="302"/>
        <v>0.1125618955057108</v>
      </c>
      <c r="W134" t="str">
        <f t="shared" si="318"/>
        <v>53 Skilled construction and building trades</v>
      </c>
      <c r="X134" s="27">
        <f t="shared" si="303"/>
        <v>-3.9869536309911358E-2</v>
      </c>
      <c r="Y134" s="27">
        <f t="shared" si="303"/>
        <v>-6.2382166920605331E-2</v>
      </c>
      <c r="Z134" s="27">
        <f t="shared" si="303"/>
        <v>9.2822388005679601E-2</v>
      </c>
      <c r="AA134" s="27">
        <f t="shared" si="303"/>
        <v>6.5073499807033419E-2</v>
      </c>
      <c r="AB134" s="27">
        <f t="shared" si="304"/>
        <v>0.15789588781271302</v>
      </c>
      <c r="AH134" t="str">
        <f t="shared" si="319"/>
        <v>53 Skilled construction and building trades</v>
      </c>
      <c r="AI134" s="27">
        <f t="shared" si="305"/>
        <v>2.5560686766993745E-2</v>
      </c>
      <c r="AJ134" s="27">
        <f t="shared" si="305"/>
        <v>-5.70127645633145E-2</v>
      </c>
      <c r="AK134" s="27">
        <f t="shared" si="305"/>
        <v>7.3697085361211889E-2</v>
      </c>
      <c r="AL134" s="27">
        <f t="shared" si="305"/>
        <v>6.1560302201496886E-2</v>
      </c>
      <c r="AM134" s="27">
        <f t="shared" si="306"/>
        <v>0.13525738756270878</v>
      </c>
      <c r="AS134" t="str">
        <f t="shared" si="320"/>
        <v>53 Skilled construction and building trades</v>
      </c>
      <c r="AT134" s="27">
        <f t="shared" si="307"/>
        <v>-9.5850474798766516E-3</v>
      </c>
      <c r="AU134" s="27">
        <f t="shared" si="307"/>
        <v>-7.0059708918349228E-2</v>
      </c>
      <c r="AV134" s="27">
        <f t="shared" si="307"/>
        <v>8.972922293325386E-2</v>
      </c>
      <c r="AW134" s="27">
        <f t="shared" si="307"/>
        <v>4.7387082620757748E-2</v>
      </c>
      <c r="AX134" s="27">
        <f t="shared" si="308"/>
        <v>0.13711630555401161</v>
      </c>
      <c r="BD134" t="str">
        <f t="shared" si="321"/>
        <v>53 Skilled construction and building trades</v>
      </c>
      <c r="BE134" s="27">
        <f t="shared" si="309"/>
        <v>-0.2021916777936994</v>
      </c>
      <c r="BF134" s="27">
        <f t="shared" si="309"/>
        <v>-1.0035801086541194</v>
      </c>
      <c r="BG134" s="27">
        <f t="shared" si="309"/>
        <v>0.14925878541455218</v>
      </c>
      <c r="BH134" s="27">
        <f t="shared" si="309"/>
        <v>-0.18998749509334623</v>
      </c>
      <c r="BI134" s="27">
        <f t="shared" si="310"/>
        <v>-4.0728709678794051E-2</v>
      </c>
      <c r="BO134" t="str">
        <f t="shared" si="322"/>
        <v>53 Skilled construction and building trades</v>
      </c>
      <c r="BP134" s="27">
        <f t="shared" si="311"/>
        <v>-0.1756793347657144</v>
      </c>
      <c r="BQ134" s="27">
        <f t="shared" si="311"/>
        <v>-0.43109561473086844</v>
      </c>
      <c r="BR134" s="27">
        <f t="shared" si="311"/>
        <v>1.6193156667587694E-2</v>
      </c>
      <c r="BS134" s="27">
        <f t="shared" si="311"/>
        <v>-0.18761606673030906</v>
      </c>
      <c r="BT134" s="27">
        <f t="shared" si="312"/>
        <v>-0.17142291006272137</v>
      </c>
      <c r="BZ134" t="str">
        <f t="shared" si="323"/>
        <v>53 Skilled construction and building trades</v>
      </c>
      <c r="CA134" s="68">
        <f t="shared" si="313"/>
        <v>0.3459384471489575</v>
      </c>
      <c r="CB134" s="68">
        <f t="shared" si="313"/>
        <v>-0.59038152240109665</v>
      </c>
      <c r="CC134" s="68">
        <f t="shared" si="313"/>
        <v>5.9615106565847009E-2</v>
      </c>
      <c r="CD134" s="68">
        <f t="shared" si="313"/>
        <v>5.1613240069482424E-2</v>
      </c>
      <c r="CE134" s="68">
        <f t="shared" si="314"/>
        <v>0.11122834663532943</v>
      </c>
      <c r="CK134" t="str">
        <f t="shared" si="324"/>
        <v>53 Skilled construction and building trades</v>
      </c>
      <c r="CL134" s="68">
        <f t="shared" si="315"/>
        <v>3.9140036349745944E-2</v>
      </c>
      <c r="CM134" s="68">
        <f t="shared" si="315"/>
        <v>9.1688157093508971E-2</v>
      </c>
      <c r="CN134" s="68">
        <f t="shared" si="315"/>
        <v>-0.28000314489142308</v>
      </c>
      <c r="CO134" s="68">
        <f t="shared" si="315"/>
        <v>-0.29496838729078662</v>
      </c>
      <c r="CP134" s="68">
        <f t="shared" si="316"/>
        <v>-0.57497153218220975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3.462944469309566E-3</v>
      </c>
      <c r="C135" s="27">
        <f t="shared" si="299"/>
        <v>-2.1761552062022488E-3</v>
      </c>
      <c r="D135" s="27">
        <f t="shared" si="299"/>
        <v>1.1895241331195447E-2</v>
      </c>
      <c r="E135" s="27">
        <f t="shared" si="299"/>
        <v>2.2101091258656318E-2</v>
      </c>
      <c r="F135" s="27">
        <f t="shared" si="300"/>
        <v>3.3996332589851769E-2</v>
      </c>
      <c r="L135" t="str">
        <f t="shared" si="317"/>
        <v>54 Textiles, printing and other skilled trades</v>
      </c>
      <c r="M135" s="27">
        <f t="shared" si="301"/>
        <v>6.4157524831442297E-2</v>
      </c>
      <c r="N135" s="27">
        <f t="shared" si="301"/>
        <v>-2.6513063459992769E-3</v>
      </c>
      <c r="O135" s="27">
        <f t="shared" si="301"/>
        <v>0.11264681952825817</v>
      </c>
      <c r="P135" s="27">
        <f t="shared" si="301"/>
        <v>0.26199851431419352</v>
      </c>
      <c r="Q135" s="27">
        <f t="shared" si="302"/>
        <v>0.37464533384245169</v>
      </c>
      <c r="W135" t="str">
        <f t="shared" si="318"/>
        <v>54 Textiles, printing and other skilled trades</v>
      </c>
      <c r="X135" s="27">
        <f t="shared" si="303"/>
        <v>-8.2365404690946664E-3</v>
      </c>
      <c r="Y135" s="27">
        <f t="shared" si="303"/>
        <v>-3.4014665465681992E-3</v>
      </c>
      <c r="Z135" s="27">
        <f t="shared" si="303"/>
        <v>0.18241706171768551</v>
      </c>
      <c r="AA135" s="27">
        <f t="shared" si="303"/>
        <v>0.18742289147563196</v>
      </c>
      <c r="AB135" s="27">
        <f t="shared" si="304"/>
        <v>0.36983995319331747</v>
      </c>
      <c r="AH135" t="str">
        <f t="shared" si="319"/>
        <v>54 Textiles, printing and other skilled trades</v>
      </c>
      <c r="AI135" s="27">
        <f t="shared" si="305"/>
        <v>-2.8613810653691202E-2</v>
      </c>
      <c r="AJ135" s="27">
        <f t="shared" si="305"/>
        <v>4.3809337979545893E-2</v>
      </c>
      <c r="AK135" s="27">
        <f t="shared" si="305"/>
        <v>6.4674625567222033E-2</v>
      </c>
      <c r="AL135" s="27">
        <f t="shared" si="305"/>
        <v>0.12505466198019893</v>
      </c>
      <c r="AM135" s="27">
        <f t="shared" si="306"/>
        <v>0.18972928754742097</v>
      </c>
      <c r="AS135" t="str">
        <f t="shared" si="320"/>
        <v>54 Textiles, printing and other skilled trades</v>
      </c>
      <c r="AT135" s="27">
        <f t="shared" si="307"/>
        <v>-1.7557371832115531E-2</v>
      </c>
      <c r="AU135" s="27">
        <f t="shared" si="307"/>
        <v>1.6980074334284834E-2</v>
      </c>
      <c r="AV135" s="27">
        <f t="shared" si="307"/>
        <v>5.7536378175560038E-2</v>
      </c>
      <c r="AW135" s="27">
        <f t="shared" si="307"/>
        <v>4.9069254602178147E-3</v>
      </c>
      <c r="AX135" s="27">
        <f t="shared" si="308"/>
        <v>6.2443303635777853E-2</v>
      </c>
      <c r="BD135" t="str">
        <f t="shared" si="321"/>
        <v>54 Textiles, printing and other skilled trades</v>
      </c>
      <c r="BE135" s="27">
        <f t="shared" si="309"/>
        <v>-3.7254866096454009E-2</v>
      </c>
      <c r="BF135" s="27">
        <f t="shared" si="309"/>
        <v>-0.23117584246594158</v>
      </c>
      <c r="BG135" s="27">
        <f t="shared" si="309"/>
        <v>0.24515329605944736</v>
      </c>
      <c r="BH135" s="27">
        <f t="shared" si="309"/>
        <v>8.2154960377421427E-2</v>
      </c>
      <c r="BI135" s="27">
        <f t="shared" si="310"/>
        <v>0.32730825643686878</v>
      </c>
      <c r="BO135" t="str">
        <f t="shared" si="322"/>
        <v>54 Textiles, printing and other skilled trades</v>
      </c>
      <c r="BP135" s="27">
        <f t="shared" si="311"/>
        <v>-0.30791876241555061</v>
      </c>
      <c r="BQ135" s="27">
        <f t="shared" si="311"/>
        <v>1.6574133023715243E-2</v>
      </c>
      <c r="BR135" s="27">
        <f t="shared" si="311"/>
        <v>-5.5301536472758706E-2</v>
      </c>
      <c r="BS135" s="27">
        <f t="shared" si="311"/>
        <v>-0.12191160047550031</v>
      </c>
      <c r="BT135" s="27">
        <f t="shared" si="312"/>
        <v>-0.17721313694825902</v>
      </c>
      <c r="BZ135" t="str">
        <f t="shared" si="323"/>
        <v>54 Textiles, printing and other skilled trades</v>
      </c>
      <c r="CA135" s="68">
        <f t="shared" si="313"/>
        <v>0.155337702410973</v>
      </c>
      <c r="CB135" s="68">
        <f t="shared" si="313"/>
        <v>-0.1174862861248025</v>
      </c>
      <c r="CC135" s="68">
        <f t="shared" si="313"/>
        <v>0.13601741810059043</v>
      </c>
      <c r="CD135" s="68">
        <f t="shared" si="313"/>
        <v>-0.36438010274224752</v>
      </c>
      <c r="CE135" s="68">
        <f t="shared" si="314"/>
        <v>-0.2283626846416571</v>
      </c>
      <c r="CK135" t="str">
        <f t="shared" si="324"/>
        <v>54 Textiles, printing and other skilled trades</v>
      </c>
      <c r="CL135" s="68">
        <f t="shared" si="315"/>
        <v>-4.4397557131421073E-2</v>
      </c>
      <c r="CM135" s="68">
        <f t="shared" si="315"/>
        <v>8.0942258725602512E-2</v>
      </c>
      <c r="CN135" s="68">
        <f t="shared" si="315"/>
        <v>-0.19870852870361891</v>
      </c>
      <c r="CO135" s="68">
        <f t="shared" si="315"/>
        <v>-0.12748207747451579</v>
      </c>
      <c r="CP135" s="68">
        <f t="shared" si="316"/>
        <v>-0.32619060617813467</v>
      </c>
    </row>
    <row r="136" spans="1:94" x14ac:dyDescent="0.2">
      <c r="A136" t="str">
        <f t="shared" si="298"/>
        <v>61 Caring personal service occupations</v>
      </c>
      <c r="B136" s="27">
        <f t="shared" si="299"/>
        <v>2.3333652781707976E-3</v>
      </c>
      <c r="C136" s="27">
        <f t="shared" si="299"/>
        <v>-8.7147264429637133E-4</v>
      </c>
      <c r="D136" s="27">
        <f t="shared" si="299"/>
        <v>4.7127193817951517E-3</v>
      </c>
      <c r="E136" s="27">
        <f t="shared" si="299"/>
        <v>1.1276573711790513E-2</v>
      </c>
      <c r="F136" s="27">
        <f t="shared" si="300"/>
        <v>1.5989293093585665E-2</v>
      </c>
      <c r="L136" t="str">
        <f t="shared" si="317"/>
        <v>61 Caring personal service occupations</v>
      </c>
      <c r="M136" s="27">
        <f t="shared" si="301"/>
        <v>0.10716293162481694</v>
      </c>
      <c r="N136" s="27">
        <f t="shared" si="301"/>
        <v>5.4930179513694721E-3</v>
      </c>
      <c r="O136" s="27">
        <f t="shared" si="301"/>
        <v>0.31147500795206251</v>
      </c>
      <c r="P136" s="27">
        <f t="shared" si="301"/>
        <v>0.69016873874918727</v>
      </c>
      <c r="Q136" s="27">
        <f t="shared" si="302"/>
        <v>1.0016437467012498</v>
      </c>
      <c r="W136" t="str">
        <f t="shared" si="318"/>
        <v>61 Caring personal service occupations</v>
      </c>
      <c r="X136" s="27">
        <f t="shared" si="303"/>
        <v>-0.1180905588703629</v>
      </c>
      <c r="Y136" s="27">
        <f t="shared" si="303"/>
        <v>0.13093273698027197</v>
      </c>
      <c r="Z136" s="27">
        <f t="shared" si="303"/>
        <v>0.41644458450812749</v>
      </c>
      <c r="AA136" s="27">
        <f t="shared" si="303"/>
        <v>0.557335073767661</v>
      </c>
      <c r="AB136" s="27">
        <f t="shared" si="304"/>
        <v>0.9737796582757885</v>
      </c>
      <c r="AH136" t="str">
        <f t="shared" si="319"/>
        <v>61 Caring personal service occupations</v>
      </c>
      <c r="AI136" s="27">
        <f t="shared" si="305"/>
        <v>-0.35737978792295988</v>
      </c>
      <c r="AJ136" s="27">
        <f t="shared" si="305"/>
        <v>0.12273194397070597</v>
      </c>
      <c r="AK136" s="27">
        <f t="shared" si="305"/>
        <v>2.3793078861408912E-2</v>
      </c>
      <c r="AL136" s="27">
        <f t="shared" si="305"/>
        <v>7.2643975166286845E-2</v>
      </c>
      <c r="AM136" s="27">
        <f t="shared" si="306"/>
        <v>9.6437054027695757E-2</v>
      </c>
      <c r="AS136" t="str">
        <f t="shared" si="320"/>
        <v>61 Caring personal service occupations</v>
      </c>
      <c r="AT136" s="27">
        <f t="shared" si="307"/>
        <v>-9.0417317536634734E-2</v>
      </c>
      <c r="AU136" s="27">
        <f t="shared" si="307"/>
        <v>0.13345356590165269</v>
      </c>
      <c r="AV136" s="27">
        <f t="shared" si="307"/>
        <v>4.9647135016541499E-2</v>
      </c>
      <c r="AW136" s="27">
        <f t="shared" si="307"/>
        <v>0.12307106860465433</v>
      </c>
      <c r="AX136" s="27">
        <f t="shared" si="308"/>
        <v>0.17271820362119583</v>
      </c>
      <c r="BD136" t="str">
        <f t="shared" si="321"/>
        <v>61 Caring personal service occupations</v>
      </c>
      <c r="BE136" s="27">
        <f t="shared" si="309"/>
        <v>0.8968401961636161</v>
      </c>
      <c r="BF136" s="27">
        <f t="shared" si="309"/>
        <v>-0.46944261980408175</v>
      </c>
      <c r="BG136" s="27">
        <f t="shared" si="309"/>
        <v>0.59817353299484033</v>
      </c>
      <c r="BH136" s="27">
        <f t="shared" si="309"/>
        <v>1.2557449194838393</v>
      </c>
      <c r="BI136" s="27">
        <f t="shared" si="310"/>
        <v>1.8539184524786796</v>
      </c>
      <c r="BO136" t="str">
        <f t="shared" si="322"/>
        <v>61 Caring personal service occupations</v>
      </c>
      <c r="BP136" s="27">
        <f t="shared" si="311"/>
        <v>-0.33844192627778735</v>
      </c>
      <c r="BQ136" s="27">
        <f t="shared" si="311"/>
        <v>-0.87824979200697761</v>
      </c>
      <c r="BR136" s="27">
        <f t="shared" si="311"/>
        <v>-0.4803431338150439</v>
      </c>
      <c r="BS136" s="27">
        <f t="shared" si="311"/>
        <v>-1.1306315854432256</v>
      </c>
      <c r="BT136" s="27">
        <f t="shared" si="312"/>
        <v>-1.6109747192582695</v>
      </c>
      <c r="BZ136" t="str">
        <f t="shared" si="323"/>
        <v>61 Caring personal service occupations</v>
      </c>
      <c r="CA136" s="68">
        <f t="shared" si="313"/>
        <v>-0.47491546401675599</v>
      </c>
      <c r="CB136" s="68">
        <f t="shared" si="313"/>
        <v>-0.10534182073748932</v>
      </c>
      <c r="CC136" s="68">
        <f t="shared" si="313"/>
        <v>-0.17369920141606443</v>
      </c>
      <c r="CD136" s="68">
        <f t="shared" si="313"/>
        <v>-6.2001831851811184E-3</v>
      </c>
      <c r="CE136" s="68">
        <f t="shared" si="314"/>
        <v>-0.17989938460124555</v>
      </c>
      <c r="CK136" t="str">
        <f t="shared" si="324"/>
        <v>61 Caring personal service occupations</v>
      </c>
      <c r="CL136" s="68">
        <f t="shared" si="315"/>
        <v>-3.446851247842822E-2</v>
      </c>
      <c r="CM136" s="68">
        <f t="shared" si="315"/>
        <v>2.4754171066319275E-2</v>
      </c>
      <c r="CN136" s="68">
        <f t="shared" si="315"/>
        <v>8.1743016290285742E-3</v>
      </c>
      <c r="CO136" s="68">
        <f t="shared" si="315"/>
        <v>1.8470010106551943E-2</v>
      </c>
      <c r="CP136" s="68">
        <f t="shared" si="316"/>
        <v>2.6644311735580517E-2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5.067712553701479E-3</v>
      </c>
      <c r="C137" s="27">
        <f t="shared" si="299"/>
        <v>1.9823361398302319E-4</v>
      </c>
      <c r="D137" s="27">
        <f t="shared" si="299"/>
        <v>5.7083603628295745E-3</v>
      </c>
      <c r="E137" s="27">
        <f t="shared" si="299"/>
        <v>9.1070423291356971E-3</v>
      </c>
      <c r="F137" s="27">
        <f t="shared" si="300"/>
        <v>1.4815402691965272E-2</v>
      </c>
      <c r="L137" t="str">
        <f t="shared" si="317"/>
        <v>62 Leisure, travel and related personal service occupations</v>
      </c>
      <c r="M137" s="27">
        <f t="shared" si="301"/>
        <v>3.7461702795185542E-2</v>
      </c>
      <c r="N137" s="27">
        <f t="shared" si="301"/>
        <v>-2.2740979367124103E-2</v>
      </c>
      <c r="O137" s="27">
        <f t="shared" si="301"/>
        <v>5.9229485626656114E-2</v>
      </c>
      <c r="P137" s="27">
        <f t="shared" si="301"/>
        <v>0.17767370667746793</v>
      </c>
      <c r="Q137" s="27">
        <f t="shared" si="302"/>
        <v>0.23690319230412404</v>
      </c>
      <c r="W137" t="str">
        <f t="shared" si="318"/>
        <v>62 Leisure, travel and related personal service occupations</v>
      </c>
      <c r="X137" s="27">
        <f t="shared" si="303"/>
        <v>8.1232881320672079E-2</v>
      </c>
      <c r="Y137" s="27">
        <f t="shared" si="303"/>
        <v>-3.3538543269755805E-2</v>
      </c>
      <c r="Z137" s="27">
        <f t="shared" si="303"/>
        <v>0.16929053599618715</v>
      </c>
      <c r="AA137" s="27">
        <f t="shared" si="303"/>
        <v>0.32269869658114192</v>
      </c>
      <c r="AB137" s="27">
        <f t="shared" si="304"/>
        <v>0.49198923257732907</v>
      </c>
      <c r="AH137" t="str">
        <f t="shared" si="319"/>
        <v>62 Leisure, travel and related personal service occupations</v>
      </c>
      <c r="AI137" s="27">
        <f t="shared" si="305"/>
        <v>5.3061643708783801E-2</v>
      </c>
      <c r="AJ137" s="27">
        <f t="shared" si="305"/>
        <v>-1.2068014429940155E-2</v>
      </c>
      <c r="AK137" s="27">
        <f t="shared" si="305"/>
        <v>9.1522876340613402E-2</v>
      </c>
      <c r="AL137" s="27">
        <f t="shared" si="305"/>
        <v>0.22597753042093971</v>
      </c>
      <c r="AM137" s="27">
        <f t="shared" si="306"/>
        <v>0.31750040676155311</v>
      </c>
      <c r="AS137" t="str">
        <f t="shared" si="320"/>
        <v>62 Leisure, travel and related personal service occupations</v>
      </c>
      <c r="AT137" s="27">
        <f t="shared" si="307"/>
        <v>0.10109614120063909</v>
      </c>
      <c r="AU137" s="27">
        <f t="shared" si="307"/>
        <v>-1.3907626831771769E-2</v>
      </c>
      <c r="AV137" s="27">
        <f t="shared" si="307"/>
        <v>0.10694800127023396</v>
      </c>
      <c r="AW137" s="27">
        <f t="shared" si="307"/>
        <v>0.28421540342527896</v>
      </c>
      <c r="AX137" s="27">
        <f t="shared" si="308"/>
        <v>0.39116340469551292</v>
      </c>
      <c r="BD137" t="str">
        <f t="shared" si="321"/>
        <v>62 Leisure, travel and related personal service occupations</v>
      </c>
      <c r="BE137" s="27">
        <f t="shared" si="309"/>
        <v>0.17366476573470302</v>
      </c>
      <c r="BF137" s="27">
        <f t="shared" si="309"/>
        <v>-0.34467033398345315</v>
      </c>
      <c r="BG137" s="27">
        <f t="shared" si="309"/>
        <v>-1.0569333191990049E-2</v>
      </c>
      <c r="BH137" s="27">
        <f t="shared" si="309"/>
        <v>5.2448860545406539E-4</v>
      </c>
      <c r="BI137" s="27">
        <f t="shared" si="310"/>
        <v>-1.0044844586535984E-2</v>
      </c>
      <c r="BO137" t="str">
        <f t="shared" si="322"/>
        <v>62 Leisure, travel and related personal service occupations</v>
      </c>
      <c r="BP137" s="27">
        <f t="shared" si="311"/>
        <v>8.0791566044729812E-2</v>
      </c>
      <c r="BQ137" s="27">
        <f t="shared" si="311"/>
        <v>-0.36755044771821588</v>
      </c>
      <c r="BR137" s="27">
        <f t="shared" si="311"/>
        <v>-0.13811821529243828</v>
      </c>
      <c r="BS137" s="27">
        <f t="shared" si="311"/>
        <v>-0.22894358537774595</v>
      </c>
      <c r="BT137" s="27">
        <f t="shared" si="312"/>
        <v>-0.36706180067018424</v>
      </c>
      <c r="BZ137" t="str">
        <f t="shared" si="323"/>
        <v>62 Leisure, travel and related personal service occupations</v>
      </c>
      <c r="CA137" s="68">
        <f t="shared" si="313"/>
        <v>0.33615318681512374</v>
      </c>
      <c r="CB137" s="68">
        <f t="shared" si="313"/>
        <v>-0.13600762187203608</v>
      </c>
      <c r="CC137" s="68">
        <f t="shared" si="313"/>
        <v>8.0941135758749727E-3</v>
      </c>
      <c r="CD137" s="68">
        <f t="shared" si="313"/>
        <v>-3.6226121997526173E-2</v>
      </c>
      <c r="CE137" s="68">
        <f t="shared" si="314"/>
        <v>-2.81320084216512E-2</v>
      </c>
      <c r="CK137" t="str">
        <f t="shared" si="324"/>
        <v>62 Leisure, travel and related personal service occupations</v>
      </c>
      <c r="CL137" s="68">
        <f t="shared" si="315"/>
        <v>-3.9207293633246432E-2</v>
      </c>
      <c r="CM137" s="68">
        <f t="shared" si="315"/>
        <v>2.018701778491544E-2</v>
      </c>
      <c r="CN137" s="68">
        <f t="shared" si="315"/>
        <v>-0.10974897102313902</v>
      </c>
      <c r="CO137" s="68">
        <f t="shared" si="315"/>
        <v>-5.4964062773352737E-2</v>
      </c>
      <c r="CP137" s="68">
        <f t="shared" si="316"/>
        <v>-0.16471303379649177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-1.9134449945418838E-5</v>
      </c>
      <c r="C138" s="27">
        <f t="shared" si="299"/>
        <v>2.8307026381784708E-5</v>
      </c>
      <c r="D138" s="27">
        <f t="shared" si="299"/>
        <v>7.2684667303170726E-5</v>
      </c>
      <c r="E138" s="27">
        <f t="shared" si="299"/>
        <v>2.9818676610219691E-4</v>
      </c>
      <c r="F138" s="27">
        <f t="shared" si="300"/>
        <v>3.7087143340536763E-4</v>
      </c>
      <c r="L138" t="str">
        <f t="shared" si="317"/>
        <v>63 Community and civil enforcement occupations</v>
      </c>
      <c r="M138" s="27">
        <f t="shared" si="301"/>
        <v>-1.6602402294339531E-4</v>
      </c>
      <c r="N138" s="27">
        <f t="shared" si="301"/>
        <v>2.5672863259582381E-3</v>
      </c>
      <c r="O138" s="27">
        <f t="shared" si="301"/>
        <v>-1.8201423141657094E-3</v>
      </c>
      <c r="P138" s="27">
        <f t="shared" si="301"/>
        <v>5.3183136301092251E-3</v>
      </c>
      <c r="Q138" s="27">
        <f t="shared" si="302"/>
        <v>3.4981713159435157E-3</v>
      </c>
      <c r="W138" t="str">
        <f t="shared" si="318"/>
        <v>63 Community and civil enforcement occupations</v>
      </c>
      <c r="X138" s="27">
        <f t="shared" si="303"/>
        <v>-1.8325908331176741E-3</v>
      </c>
      <c r="Y138" s="27">
        <f t="shared" si="303"/>
        <v>5.4606724208032982E-3</v>
      </c>
      <c r="Z138" s="27">
        <f t="shared" si="303"/>
        <v>-2.5203575382890045E-3</v>
      </c>
      <c r="AA138" s="27">
        <f t="shared" si="303"/>
        <v>5.8986701268612593E-3</v>
      </c>
      <c r="AB138" s="27">
        <f t="shared" si="304"/>
        <v>3.3783125885722548E-3</v>
      </c>
      <c r="AH138" t="str">
        <f t="shared" si="319"/>
        <v>63 Community and civil enforcement occupations</v>
      </c>
      <c r="AI138" s="27">
        <f t="shared" si="305"/>
        <v>-1.2878009038954155E-3</v>
      </c>
      <c r="AJ138" s="27">
        <f t="shared" si="305"/>
        <v>3.7441706872535837E-3</v>
      </c>
      <c r="AK138" s="27">
        <f t="shared" si="305"/>
        <v>-4.1505799635714975E-3</v>
      </c>
      <c r="AL138" s="27">
        <f t="shared" si="305"/>
        <v>1.2848133693196878E-3</v>
      </c>
      <c r="AM138" s="27">
        <f t="shared" si="306"/>
        <v>-2.8657665942518097E-3</v>
      </c>
      <c r="AS138" t="str">
        <f t="shared" si="320"/>
        <v>63 Community and civil enforcement occupations</v>
      </c>
      <c r="AT138" s="27">
        <f t="shared" si="307"/>
        <v>-2.0347191566842089E-3</v>
      </c>
      <c r="AU138" s="27">
        <f t="shared" si="307"/>
        <v>3.6251609953349634E-3</v>
      </c>
      <c r="AV138" s="27">
        <f t="shared" si="307"/>
        <v>-4.6634931817548285E-3</v>
      </c>
      <c r="AW138" s="27">
        <f t="shared" si="307"/>
        <v>6.3014808277910526E-4</v>
      </c>
      <c r="AX138" s="27">
        <f t="shared" si="308"/>
        <v>-4.0333450989757233E-3</v>
      </c>
      <c r="BD138" t="str">
        <f t="shared" si="321"/>
        <v>63 Community and civil enforcement occupations</v>
      </c>
      <c r="BE138" s="27">
        <f t="shared" si="309"/>
        <v>-1.525708610700385E-2</v>
      </c>
      <c r="BF138" s="27">
        <f t="shared" si="309"/>
        <v>1.3930643715678617E-2</v>
      </c>
      <c r="BG138" s="27">
        <f t="shared" si="309"/>
        <v>-2.0638111295386456E-2</v>
      </c>
      <c r="BH138" s="27">
        <f t="shared" si="309"/>
        <v>2.8534554670656895E-3</v>
      </c>
      <c r="BI138" s="27">
        <f t="shared" si="310"/>
        <v>-1.7784655828320766E-2</v>
      </c>
      <c r="BO138" t="str">
        <f t="shared" si="322"/>
        <v>63 Community and civil enforcement occupations</v>
      </c>
      <c r="BP138" s="27">
        <f t="shared" si="311"/>
        <v>-1.5870677198864279E-2</v>
      </c>
      <c r="BQ138" s="27">
        <f t="shared" si="311"/>
        <v>1.8800761812673261E-2</v>
      </c>
      <c r="BR138" s="27">
        <f t="shared" si="311"/>
        <v>-2.8471197763100808E-2</v>
      </c>
      <c r="BS138" s="27">
        <f t="shared" si="311"/>
        <v>-3.2063425167129025E-3</v>
      </c>
      <c r="BT138" s="27">
        <f t="shared" si="312"/>
        <v>-3.1677540279813711E-2</v>
      </c>
      <c r="BZ138" t="str">
        <f t="shared" si="323"/>
        <v>63 Community and civil enforcement occupations</v>
      </c>
      <c r="CA138" s="68">
        <f t="shared" si="313"/>
        <v>-1.4126271968369283E-3</v>
      </c>
      <c r="CB138" s="68">
        <f t="shared" si="313"/>
        <v>1.0620945784485122E-2</v>
      </c>
      <c r="CC138" s="68">
        <f t="shared" si="313"/>
        <v>-1.897340227891945E-2</v>
      </c>
      <c r="CD138" s="68">
        <f t="shared" si="313"/>
        <v>-2.0219549433695555E-4</v>
      </c>
      <c r="CE138" s="68">
        <f t="shared" si="314"/>
        <v>-1.9175597773256406E-2</v>
      </c>
      <c r="CK138" t="str">
        <f t="shared" si="324"/>
        <v>63 Community and civil enforcement occupations</v>
      </c>
      <c r="CL138" s="68">
        <f t="shared" si="315"/>
        <v>-2.9678255788141879E-3</v>
      </c>
      <c r="CM138" s="68">
        <f t="shared" si="315"/>
        <v>1.0021344485030141E-2</v>
      </c>
      <c r="CN138" s="68">
        <f t="shared" si="315"/>
        <v>-1.3128657751582925E-2</v>
      </c>
      <c r="CO138" s="68">
        <f t="shared" si="315"/>
        <v>-1.312241915718655E-3</v>
      </c>
      <c r="CP138" s="68">
        <f t="shared" si="316"/>
        <v>-1.4440899667301579E-2</v>
      </c>
    </row>
    <row r="139" spans="1:94" x14ac:dyDescent="0.2">
      <c r="A139" t="str">
        <f t="shared" si="298"/>
        <v>71 Sales occupations</v>
      </c>
      <c r="B139" s="27">
        <f t="shared" si="299"/>
        <v>7.4830083579162168E-3</v>
      </c>
      <c r="C139" s="27">
        <f t="shared" si="299"/>
        <v>-7.6067618828607741E-3</v>
      </c>
      <c r="D139" s="27">
        <f t="shared" si="299"/>
        <v>1.7195824778406837E-2</v>
      </c>
      <c r="E139" s="27">
        <f t="shared" si="299"/>
        <v>2.9973587295550948E-2</v>
      </c>
      <c r="F139" s="27">
        <f t="shared" si="300"/>
        <v>4.7169412073957785E-2</v>
      </c>
      <c r="L139" t="str">
        <f t="shared" si="317"/>
        <v>71 Sales occupations</v>
      </c>
      <c r="M139" s="27">
        <f t="shared" si="301"/>
        <v>7.7177493440262368E-2</v>
      </c>
      <c r="N139" s="27">
        <f t="shared" si="301"/>
        <v>-4.4973756295150213E-3</v>
      </c>
      <c r="O139" s="27">
        <f t="shared" si="301"/>
        <v>0.31148878086209986</v>
      </c>
      <c r="P139" s="27">
        <f t="shared" si="301"/>
        <v>0.82347748635398954</v>
      </c>
      <c r="Q139" s="27">
        <f t="shared" si="302"/>
        <v>1.1349662672160894</v>
      </c>
      <c r="W139" t="str">
        <f t="shared" si="318"/>
        <v>71 Sales occupations</v>
      </c>
      <c r="X139" s="27">
        <f t="shared" si="303"/>
        <v>-0.10749034844226735</v>
      </c>
      <c r="Y139" s="27">
        <f t="shared" si="303"/>
        <v>0.200074989388904</v>
      </c>
      <c r="Z139" s="27">
        <f t="shared" si="303"/>
        <v>0.49418063030704928</v>
      </c>
      <c r="AA139" s="27">
        <f t="shared" si="303"/>
        <v>0.92332991558269661</v>
      </c>
      <c r="AB139" s="27">
        <f t="shared" si="304"/>
        <v>1.4175105458897459</v>
      </c>
      <c r="AH139" t="str">
        <f t="shared" si="319"/>
        <v>71 Sales occupations</v>
      </c>
      <c r="AI139" s="27">
        <f t="shared" si="305"/>
        <v>-5.9258001777350633E-2</v>
      </c>
      <c r="AJ139" s="27">
        <f t="shared" si="305"/>
        <v>9.8267582050694302E-2</v>
      </c>
      <c r="AK139" s="27">
        <f t="shared" si="305"/>
        <v>0.13642912570048182</v>
      </c>
      <c r="AL139" s="27">
        <f t="shared" si="305"/>
        <v>0.341987019722654</v>
      </c>
      <c r="AM139" s="27">
        <f t="shared" si="306"/>
        <v>0.47841614542313582</v>
      </c>
      <c r="AS139" t="str">
        <f t="shared" si="320"/>
        <v>71 Sales occupations</v>
      </c>
      <c r="AT139" s="27">
        <f t="shared" si="307"/>
        <v>-7.728367409642356E-2</v>
      </c>
      <c r="AU139" s="27">
        <f t="shared" si="307"/>
        <v>4.7294514092080742E-2</v>
      </c>
      <c r="AV139" s="27">
        <f t="shared" si="307"/>
        <v>9.1392093871830338E-2</v>
      </c>
      <c r="AW139" s="27">
        <f t="shared" si="307"/>
        <v>0.21799020765719757</v>
      </c>
      <c r="AX139" s="27">
        <f t="shared" si="308"/>
        <v>0.3093823015290279</v>
      </c>
      <c r="BD139" t="str">
        <f t="shared" si="321"/>
        <v>71 Sales occupations</v>
      </c>
      <c r="BE139" s="27">
        <f t="shared" si="309"/>
        <v>-1.7558833689199638E-2</v>
      </c>
      <c r="BF139" s="27">
        <f t="shared" si="309"/>
        <v>-2.7815520692911377E-2</v>
      </c>
      <c r="BG139" s="27">
        <f t="shared" si="309"/>
        <v>0.27984136170362994</v>
      </c>
      <c r="BH139" s="27">
        <f t="shared" si="309"/>
        <v>0.54856281342433988</v>
      </c>
      <c r="BI139" s="27">
        <f t="shared" si="310"/>
        <v>0.82840417512796982</v>
      </c>
      <c r="BO139" t="str">
        <f t="shared" si="322"/>
        <v>71 Sales occupations</v>
      </c>
      <c r="BP139" s="27">
        <f t="shared" si="311"/>
        <v>-0.81654905921902099</v>
      </c>
      <c r="BQ139" s="27">
        <f t="shared" si="311"/>
        <v>-0.36921816482770531</v>
      </c>
      <c r="BR139" s="27">
        <f t="shared" si="311"/>
        <v>-0.22954158229662536</v>
      </c>
      <c r="BS139" s="27">
        <f t="shared" si="311"/>
        <v>-0.770087438650922</v>
      </c>
      <c r="BT139" s="27">
        <f t="shared" si="312"/>
        <v>-0.99962902094754735</v>
      </c>
      <c r="BZ139" t="str">
        <f t="shared" si="323"/>
        <v>71 Sales occupations</v>
      </c>
      <c r="CA139" s="68">
        <f t="shared" si="313"/>
        <v>0.41492479509320201</v>
      </c>
      <c r="CB139" s="68">
        <f t="shared" si="313"/>
        <v>-0.14119581303940976</v>
      </c>
      <c r="CC139" s="68">
        <f t="shared" si="313"/>
        <v>-0.49044597728097727</v>
      </c>
      <c r="CD139" s="68">
        <f t="shared" si="313"/>
        <v>-2.1517220063417639</v>
      </c>
      <c r="CE139" s="68">
        <f t="shared" si="314"/>
        <v>-2.6421679836227412</v>
      </c>
      <c r="CK139" t="str">
        <f t="shared" si="324"/>
        <v>71 Sales occupations</v>
      </c>
      <c r="CL139" s="68">
        <f t="shared" si="315"/>
        <v>-0.28494973703280813</v>
      </c>
      <c r="CM139" s="68">
        <f t="shared" si="315"/>
        <v>0.1557225316164651</v>
      </c>
      <c r="CN139" s="68">
        <f t="shared" si="315"/>
        <v>-0.45153472654880455</v>
      </c>
      <c r="CO139" s="68">
        <f t="shared" si="315"/>
        <v>-0.19744741539446153</v>
      </c>
      <c r="CP139" s="68">
        <f t="shared" si="316"/>
        <v>-0.64898214194326609</v>
      </c>
    </row>
    <row r="140" spans="1:94" x14ac:dyDescent="0.2">
      <c r="A140" t="str">
        <f t="shared" si="298"/>
        <v>72 Customer service occupations</v>
      </c>
      <c r="B140" s="27">
        <f t="shared" si="299"/>
        <v>2.1721117230964898E-3</v>
      </c>
      <c r="C140" s="27">
        <f t="shared" si="299"/>
        <v>1.0067132647439397E-3</v>
      </c>
      <c r="D140" s="27">
        <f t="shared" si="299"/>
        <v>9.112755942577537E-3</v>
      </c>
      <c r="E140" s="27">
        <f t="shared" si="299"/>
        <v>1.5211752782769563E-2</v>
      </c>
      <c r="F140" s="27">
        <f t="shared" si="300"/>
        <v>2.43245087253471E-2</v>
      </c>
      <c r="L140" t="str">
        <f t="shared" si="317"/>
        <v>72 Customer service occupations</v>
      </c>
      <c r="M140" s="27">
        <f t="shared" si="301"/>
        <v>2.9794738353522782E-2</v>
      </c>
      <c r="N140" s="27">
        <f t="shared" si="301"/>
        <v>8.8762089413307044E-3</v>
      </c>
      <c r="O140" s="27">
        <f t="shared" si="301"/>
        <v>7.6277496713642201E-2</v>
      </c>
      <c r="P140" s="27">
        <f t="shared" si="301"/>
        <v>0.14465406621978177</v>
      </c>
      <c r="Q140" s="27">
        <f t="shared" si="302"/>
        <v>0.22093156293342398</v>
      </c>
      <c r="W140" t="str">
        <f t="shared" si="318"/>
        <v>72 Customer service occupations</v>
      </c>
      <c r="X140" s="27">
        <f t="shared" si="303"/>
        <v>6.038557107765441E-2</v>
      </c>
      <c r="Y140" s="27">
        <f t="shared" si="303"/>
        <v>8.1859995248213302E-2</v>
      </c>
      <c r="Z140" s="27">
        <f t="shared" si="303"/>
        <v>0.248726445897134</v>
      </c>
      <c r="AA140" s="27">
        <f t="shared" si="303"/>
        <v>0.41943280815589867</v>
      </c>
      <c r="AB140" s="27">
        <f t="shared" si="304"/>
        <v>0.66815925405303267</v>
      </c>
      <c r="AH140" t="str">
        <f t="shared" si="319"/>
        <v>72 Customer service occupations</v>
      </c>
      <c r="AI140" s="27">
        <f t="shared" si="305"/>
        <v>1.2067496110199555E-2</v>
      </c>
      <c r="AJ140" s="27">
        <f t="shared" si="305"/>
        <v>2.4779227662206638E-2</v>
      </c>
      <c r="AK140" s="27">
        <f t="shared" si="305"/>
        <v>5.6854744936641277E-2</v>
      </c>
      <c r="AL140" s="27">
        <f t="shared" si="305"/>
        <v>6.5732554417827771E-2</v>
      </c>
      <c r="AM140" s="27">
        <f t="shared" si="306"/>
        <v>0.12258729935446905</v>
      </c>
      <c r="AS140" t="str">
        <f t="shared" si="320"/>
        <v>72 Customer service occupations</v>
      </c>
      <c r="AT140" s="27">
        <f t="shared" si="307"/>
        <v>-3.3674942772375094E-3</v>
      </c>
      <c r="AU140" s="27">
        <f t="shared" si="307"/>
        <v>1.5603554029735761E-2</v>
      </c>
      <c r="AV140" s="27">
        <f t="shared" si="307"/>
        <v>5.4926380366659089E-2</v>
      </c>
      <c r="AW140" s="27">
        <f t="shared" si="307"/>
        <v>4.5036511479974506E-2</v>
      </c>
      <c r="AX140" s="27">
        <f t="shared" si="308"/>
        <v>9.9962891846633595E-2</v>
      </c>
      <c r="BD140" t="str">
        <f t="shared" si="321"/>
        <v>72 Customer service occupations</v>
      </c>
      <c r="BE140" s="27">
        <f t="shared" si="309"/>
        <v>0.10725410216089115</v>
      </c>
      <c r="BF140" s="27">
        <f t="shared" si="309"/>
        <v>4.0330236182599455E-2</v>
      </c>
      <c r="BG140" s="27">
        <f t="shared" si="309"/>
        <v>0.14248121402624947</v>
      </c>
      <c r="BH140" s="27">
        <f t="shared" si="309"/>
        <v>0.23057091641782601</v>
      </c>
      <c r="BI140" s="27">
        <f t="shared" si="310"/>
        <v>0.37305213044407548</v>
      </c>
      <c r="BO140" t="str">
        <f t="shared" si="322"/>
        <v>72 Customer service occupations</v>
      </c>
      <c r="BP140" s="27">
        <f t="shared" si="311"/>
        <v>9.0941460760599502E-2</v>
      </c>
      <c r="BQ140" s="27">
        <f t="shared" si="311"/>
        <v>-7.7092669183306262E-2</v>
      </c>
      <c r="BR140" s="27">
        <f t="shared" si="311"/>
        <v>1.6022184193112521E-2</v>
      </c>
      <c r="BS140" s="27">
        <f t="shared" si="311"/>
        <v>-0.10966776301225312</v>
      </c>
      <c r="BT140" s="27">
        <f t="shared" si="312"/>
        <v>-9.3645578819140596E-2</v>
      </c>
      <c r="BZ140" t="str">
        <f t="shared" si="323"/>
        <v>72 Customer service occupations</v>
      </c>
      <c r="CA140" s="68">
        <f t="shared" si="313"/>
        <v>7.3311723892694136E-2</v>
      </c>
      <c r="CB140" s="68">
        <f t="shared" si="313"/>
        <v>-1.0495082690953006E-2</v>
      </c>
      <c r="CC140" s="68">
        <f t="shared" si="313"/>
        <v>-3.1593012498929207E-2</v>
      </c>
      <c r="CD140" s="68">
        <f t="shared" si="313"/>
        <v>-6.1446127228412306E-2</v>
      </c>
      <c r="CE140" s="68">
        <f t="shared" si="314"/>
        <v>-9.3039139727341513E-2</v>
      </c>
      <c r="CK140" t="str">
        <f t="shared" si="324"/>
        <v>72 Customer service occupations</v>
      </c>
      <c r="CL140" s="68">
        <f t="shared" si="315"/>
        <v>1.2872916184647074E-2</v>
      </c>
      <c r="CM140" s="68">
        <f t="shared" si="315"/>
        <v>2.5546759870188118E-2</v>
      </c>
      <c r="CN140" s="68">
        <f t="shared" si="315"/>
        <v>2.3491329600914906E-2</v>
      </c>
      <c r="CO140" s="68">
        <f t="shared" si="315"/>
        <v>1.817700578110687E-2</v>
      </c>
      <c r="CP140" s="68">
        <f t="shared" si="316"/>
        <v>4.1668335382021776E-2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3.9586632507221855E-3</v>
      </c>
      <c r="C141" s="27">
        <f t="shared" si="299"/>
        <v>-3.5908548714793532E-3</v>
      </c>
      <c r="D141" s="27">
        <f t="shared" si="299"/>
        <v>8.3200781505991962E-3</v>
      </c>
      <c r="E141" s="27">
        <f t="shared" si="299"/>
        <v>2.5147449586563647E-2</v>
      </c>
      <c r="F141" s="27">
        <f t="shared" si="300"/>
        <v>3.3467527737162842E-2</v>
      </c>
      <c r="L141" t="str">
        <f t="shared" si="317"/>
        <v>81 Process, plant and machine operatives</v>
      </c>
      <c r="M141" s="27">
        <f t="shared" si="301"/>
        <v>1.2612462295557611E-2</v>
      </c>
      <c r="N141" s="27">
        <f t="shared" si="301"/>
        <v>-1.368651494736764E-2</v>
      </c>
      <c r="O141" s="27">
        <f t="shared" si="301"/>
        <v>8.2879548141894369E-2</v>
      </c>
      <c r="P141" s="27">
        <f t="shared" si="301"/>
        <v>0.15749476274489899</v>
      </c>
      <c r="Q141" s="27">
        <f t="shared" si="302"/>
        <v>0.24037431088679334</v>
      </c>
      <c r="W141" t="str">
        <f t="shared" si="318"/>
        <v>81 Process, plant and machine operatives</v>
      </c>
      <c r="X141" s="27">
        <f t="shared" si="303"/>
        <v>-4.4525143474243661E-2</v>
      </c>
      <c r="Y141" s="27">
        <f t="shared" si="303"/>
        <v>-1.3796000724049101E-2</v>
      </c>
      <c r="Z141" s="27">
        <f t="shared" si="303"/>
        <v>0.14576486986213355</v>
      </c>
      <c r="AA141" s="27">
        <f t="shared" si="303"/>
        <v>0.28729528739591875</v>
      </c>
      <c r="AB141" s="27">
        <f t="shared" si="304"/>
        <v>0.4330601572580523</v>
      </c>
      <c r="AH141" t="str">
        <f t="shared" si="319"/>
        <v>81 Process, plant and machine operatives</v>
      </c>
      <c r="AI141" s="27">
        <f t="shared" si="305"/>
        <v>-7.8614707025656955E-3</v>
      </c>
      <c r="AJ141" s="27">
        <f t="shared" si="305"/>
        <v>-6.262807939222223E-3</v>
      </c>
      <c r="AK141" s="27">
        <f t="shared" si="305"/>
        <v>6.5209357744530891E-2</v>
      </c>
      <c r="AL141" s="27">
        <f t="shared" si="305"/>
        <v>0.14507913327939861</v>
      </c>
      <c r="AM141" s="27">
        <f t="shared" si="306"/>
        <v>0.21028849102392949</v>
      </c>
      <c r="AS141" t="str">
        <f t="shared" si="320"/>
        <v>81 Process, plant and machine operatives</v>
      </c>
      <c r="AT141" s="27">
        <f t="shared" si="307"/>
        <v>-3.42542384447444E-2</v>
      </c>
      <c r="AU141" s="27">
        <f t="shared" si="307"/>
        <v>-2.0758981248525626E-2</v>
      </c>
      <c r="AV141" s="27">
        <f t="shared" si="307"/>
        <v>7.8676073407966368E-2</v>
      </c>
      <c r="AW141" s="27">
        <f t="shared" si="307"/>
        <v>0.1178292784406163</v>
      </c>
      <c r="AX141" s="27">
        <f t="shared" si="308"/>
        <v>0.19650535184858267</v>
      </c>
      <c r="BD141" t="str">
        <f t="shared" si="321"/>
        <v>81 Process, plant and machine operatives</v>
      </c>
      <c r="BE141" s="27">
        <f t="shared" si="309"/>
        <v>-0.12934248427867923</v>
      </c>
      <c r="BF141" s="27">
        <f t="shared" si="309"/>
        <v>-0.24559170565470523</v>
      </c>
      <c r="BG141" s="27">
        <f t="shared" si="309"/>
        <v>0.26416560190930793</v>
      </c>
      <c r="BH141" s="27">
        <f t="shared" si="309"/>
        <v>0.1692405229544045</v>
      </c>
      <c r="BI141" s="27">
        <f t="shared" si="310"/>
        <v>0.43340612486371244</v>
      </c>
      <c r="BO141" t="str">
        <f t="shared" si="322"/>
        <v>81 Process, plant and machine operatives</v>
      </c>
      <c r="BP141" s="27">
        <f t="shared" si="311"/>
        <v>-0.42825325630349731</v>
      </c>
      <c r="BQ141" s="27">
        <f t="shared" si="311"/>
        <v>-0.15321921936849403</v>
      </c>
      <c r="BR141" s="27">
        <f t="shared" si="311"/>
        <v>3.879607004298391E-2</v>
      </c>
      <c r="BS141" s="27">
        <f t="shared" si="311"/>
        <v>-0.27258617349830017</v>
      </c>
      <c r="BT141" s="27">
        <f t="shared" si="312"/>
        <v>-0.23379010345531626</v>
      </c>
      <c r="BZ141" t="str">
        <f t="shared" si="323"/>
        <v>81 Process, plant and machine operatives</v>
      </c>
      <c r="CA141" s="68">
        <f t="shared" si="313"/>
        <v>2.9418094812831086E-2</v>
      </c>
      <c r="CB141" s="68">
        <f t="shared" si="313"/>
        <v>-0.36492345071072152</v>
      </c>
      <c r="CC141" s="68">
        <f t="shared" si="313"/>
        <v>-7.4418072139952773E-2</v>
      </c>
      <c r="CD141" s="68">
        <f t="shared" si="313"/>
        <v>-0.77716254051630917</v>
      </c>
      <c r="CE141" s="68">
        <f t="shared" si="314"/>
        <v>-0.85158061265626195</v>
      </c>
      <c r="CK141" t="str">
        <f t="shared" si="324"/>
        <v>81 Process, plant and machine operatives</v>
      </c>
      <c r="CL141" s="68">
        <f t="shared" si="315"/>
        <v>-0.13006622064178081</v>
      </c>
      <c r="CM141" s="68">
        <f t="shared" si="315"/>
        <v>6.0240166402951212E-2</v>
      </c>
      <c r="CN141" s="68">
        <f t="shared" si="315"/>
        <v>-0.26498032068124999</v>
      </c>
      <c r="CO141" s="68">
        <f t="shared" si="315"/>
        <v>-0.11470027193255489</v>
      </c>
      <c r="CP141" s="68">
        <f t="shared" si="316"/>
        <v>-0.37968059261380482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3.2599661565092444E-3</v>
      </c>
      <c r="C142" s="27">
        <f t="shared" si="299"/>
        <v>-2.6364707358635213E-3</v>
      </c>
      <c r="D142" s="27">
        <f t="shared" si="299"/>
        <v>9.3733371460849729E-3</v>
      </c>
      <c r="E142" s="27">
        <f t="shared" si="299"/>
        <v>1.4363736450951622E-2</v>
      </c>
      <c r="F142" s="27">
        <f t="shared" si="300"/>
        <v>2.3737073597036595E-2</v>
      </c>
      <c r="L142" t="str">
        <f t="shared" si="317"/>
        <v>82 Transport and mobile machine drivers and operatives</v>
      </c>
      <c r="M142" s="27">
        <f t="shared" si="301"/>
        <v>4.9336347006275677E-2</v>
      </c>
      <c r="N142" s="27">
        <f t="shared" si="301"/>
        <v>-1.8633619450675015E-2</v>
      </c>
      <c r="O142" s="27">
        <f t="shared" si="301"/>
        <v>7.0754135613995989E-2</v>
      </c>
      <c r="P142" s="27">
        <f t="shared" si="301"/>
        <v>0.15787958708135993</v>
      </c>
      <c r="Q142" s="27">
        <f t="shared" si="302"/>
        <v>0.22863372269535592</v>
      </c>
      <c r="W142" t="str">
        <f t="shared" si="318"/>
        <v>82 Transport and mobile machine drivers and operatives</v>
      </c>
      <c r="X142" s="27">
        <f t="shared" si="303"/>
        <v>4.4150273228291959E-2</v>
      </c>
      <c r="Y142" s="27">
        <f t="shared" si="303"/>
        <v>-7.6727596826715039E-3</v>
      </c>
      <c r="Z142" s="27">
        <f t="shared" si="303"/>
        <v>0.13854040193971406</v>
      </c>
      <c r="AA142" s="27">
        <f t="shared" si="303"/>
        <v>0.29919686303873261</v>
      </c>
      <c r="AB142" s="27">
        <f t="shared" si="304"/>
        <v>0.43773726497844667</v>
      </c>
      <c r="AH142" t="str">
        <f t="shared" si="319"/>
        <v>82 Transport and mobile machine drivers and operatives</v>
      </c>
      <c r="AI142" s="27">
        <f t="shared" si="305"/>
        <v>2.3417683423363672E-2</v>
      </c>
      <c r="AJ142" s="27">
        <f t="shared" si="305"/>
        <v>-4.2518448722919377E-3</v>
      </c>
      <c r="AK142" s="27">
        <f t="shared" si="305"/>
        <v>5.2352279679374364E-2</v>
      </c>
      <c r="AL142" s="27">
        <f t="shared" si="305"/>
        <v>7.4867979572638826E-2</v>
      </c>
      <c r="AM142" s="27">
        <f t="shared" si="306"/>
        <v>0.12722025925201319</v>
      </c>
      <c r="AS142" t="str">
        <f t="shared" si="320"/>
        <v>82 Transport and mobile machine drivers and operatives</v>
      </c>
      <c r="AT142" s="27">
        <f t="shared" si="307"/>
        <v>-2.4818587549690907E-4</v>
      </c>
      <c r="AU142" s="27">
        <f t="shared" si="307"/>
        <v>-2.7500755675384958E-2</v>
      </c>
      <c r="AV142" s="27">
        <f t="shared" si="307"/>
        <v>6.5542111789656465E-2</v>
      </c>
      <c r="AW142" s="27">
        <f t="shared" si="307"/>
        <v>6.6868786544197478E-2</v>
      </c>
      <c r="AX142" s="27">
        <f t="shared" si="308"/>
        <v>0.13241089833385394</v>
      </c>
      <c r="BD142" t="str">
        <f t="shared" si="321"/>
        <v>82 Transport and mobile machine drivers and operatives</v>
      </c>
      <c r="BE142" s="27">
        <f t="shared" si="309"/>
        <v>-4.0582125039517303E-2</v>
      </c>
      <c r="BF142" s="27">
        <f t="shared" si="309"/>
        <v>-0.25422441498224457</v>
      </c>
      <c r="BG142" s="27">
        <f t="shared" si="309"/>
        <v>0.18877337693226881</v>
      </c>
      <c r="BH142" s="27">
        <f t="shared" si="309"/>
        <v>0.20770936913140514</v>
      </c>
      <c r="BI142" s="27">
        <f t="shared" si="310"/>
        <v>0.39648274606367395</v>
      </c>
      <c r="BO142" t="str">
        <f t="shared" si="322"/>
        <v>82 Transport and mobile machine drivers and operatives</v>
      </c>
      <c r="BP142" s="27">
        <f t="shared" si="311"/>
        <v>-0.21213997380698801</v>
      </c>
      <c r="BQ142" s="27">
        <f t="shared" si="311"/>
        <v>-0.1227839175900689</v>
      </c>
      <c r="BR142" s="27">
        <f t="shared" si="311"/>
        <v>-4.20364837674847E-2</v>
      </c>
      <c r="BS142" s="27">
        <f t="shared" si="311"/>
        <v>-0.13457444226874049</v>
      </c>
      <c r="BT142" s="27">
        <f t="shared" si="312"/>
        <v>-0.17661092603622519</v>
      </c>
      <c r="BZ142" t="str">
        <f t="shared" si="323"/>
        <v>82 Transport and mobile machine drivers and operatives</v>
      </c>
      <c r="CA142" s="68">
        <f t="shared" si="313"/>
        <v>0.19508316109344292</v>
      </c>
      <c r="CB142" s="68">
        <f t="shared" si="313"/>
        <v>-0.54661921025495852</v>
      </c>
      <c r="CC142" s="68">
        <f t="shared" si="313"/>
        <v>-0.1579576138196721</v>
      </c>
      <c r="CD142" s="68">
        <f t="shared" si="313"/>
        <v>-0.31001598189958091</v>
      </c>
      <c r="CE142" s="68">
        <f t="shared" si="314"/>
        <v>-0.46797359571925301</v>
      </c>
      <c r="CK142" t="str">
        <f t="shared" si="324"/>
        <v>82 Transport and mobile machine drivers and operatives</v>
      </c>
      <c r="CL142" s="68">
        <f t="shared" si="315"/>
        <v>6.6026832242309763E-2</v>
      </c>
      <c r="CM142" s="68">
        <f t="shared" si="315"/>
        <v>0.23202839705272915</v>
      </c>
      <c r="CN142" s="68">
        <f t="shared" si="315"/>
        <v>-0.19121645171728852</v>
      </c>
      <c r="CO142" s="68">
        <f t="shared" si="315"/>
        <v>-0.15720864638015253</v>
      </c>
      <c r="CP142" s="68">
        <f t="shared" si="316"/>
        <v>-0.34842509809744104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-9.4550704532165132E-6</v>
      </c>
      <c r="C143" s="27">
        <f t="shared" si="299"/>
        <v>-4.7866019969186466E-5</v>
      </c>
      <c r="D143" s="27">
        <f t="shared" si="299"/>
        <v>6.348278836918902E-4</v>
      </c>
      <c r="E143" s="27">
        <f t="shared" si="299"/>
        <v>9.9918142604463363E-4</v>
      </c>
      <c r="F143" s="27">
        <f t="shared" si="300"/>
        <v>1.6340093097365238E-3</v>
      </c>
      <c r="L143" t="str">
        <f t="shared" si="317"/>
        <v>91 Elementary trades and related occupations</v>
      </c>
      <c r="M143" s="27">
        <f t="shared" si="301"/>
        <v>1.9215330062404293E-2</v>
      </c>
      <c r="N143" s="27">
        <f t="shared" si="301"/>
        <v>-2.7968924242640081E-2</v>
      </c>
      <c r="O143" s="27">
        <f t="shared" si="301"/>
        <v>0.10601717534778338</v>
      </c>
      <c r="P143" s="27">
        <f t="shared" si="301"/>
        <v>0.1759342087287746</v>
      </c>
      <c r="Q143" s="27">
        <f t="shared" si="302"/>
        <v>0.28195138407655795</v>
      </c>
      <c r="W143" t="str">
        <f t="shared" si="318"/>
        <v>91 Elementary trades and related occupations</v>
      </c>
      <c r="X143" s="27">
        <f t="shared" si="303"/>
        <v>-3.2762712879381733E-2</v>
      </c>
      <c r="Y143" s="27">
        <f t="shared" si="303"/>
        <v>-1.3429002596249046E-2</v>
      </c>
      <c r="Z143" s="27">
        <f t="shared" si="303"/>
        <v>0.43928162340817684</v>
      </c>
      <c r="AA143" s="27">
        <f t="shared" si="303"/>
        <v>0.2686940905044074</v>
      </c>
      <c r="AB143" s="27">
        <f t="shared" si="304"/>
        <v>0.70797571391258418</v>
      </c>
      <c r="AH143" t="str">
        <f t="shared" si="319"/>
        <v>91 Elementary trades and related occupations</v>
      </c>
      <c r="AI143" s="27">
        <f t="shared" si="305"/>
        <v>-1.3728272258580365E-2</v>
      </c>
      <c r="AJ143" s="27">
        <f t="shared" si="305"/>
        <v>-1.7022906630376061E-2</v>
      </c>
      <c r="AK143" s="27">
        <f t="shared" si="305"/>
        <v>0.22781253641505442</v>
      </c>
      <c r="AL143" s="27">
        <f t="shared" si="305"/>
        <v>0.18426133301681857</v>
      </c>
      <c r="AM143" s="27">
        <f t="shared" si="306"/>
        <v>0.41207386943187296</v>
      </c>
      <c r="AS143" t="str">
        <f t="shared" si="320"/>
        <v>91 Elementary trades and related occupations</v>
      </c>
      <c r="AT143" s="27">
        <f t="shared" si="307"/>
        <v>-3.0132687755920207E-2</v>
      </c>
      <c r="AU143" s="27">
        <f t="shared" si="307"/>
        <v>-6.8247366966887602E-3</v>
      </c>
      <c r="AV143" s="27">
        <f t="shared" si="307"/>
        <v>0.25876782952560073</v>
      </c>
      <c r="AW143" s="27">
        <f t="shared" si="307"/>
        <v>0.13897957212836104</v>
      </c>
      <c r="AX143" s="27">
        <f t="shared" si="308"/>
        <v>0.39774740165396177</v>
      </c>
      <c r="BD143" t="str">
        <f t="shared" si="321"/>
        <v>91 Elementary trades and related occupations</v>
      </c>
      <c r="BE143" s="27">
        <f t="shared" si="309"/>
        <v>-0.1425454162851626</v>
      </c>
      <c r="BF143" s="27">
        <f t="shared" si="309"/>
        <v>-0.10031143085132543</v>
      </c>
      <c r="BG143" s="27">
        <f t="shared" si="309"/>
        <v>1.0055416750370942</v>
      </c>
      <c r="BH143" s="27">
        <f t="shared" si="309"/>
        <v>0.61613980325559092</v>
      </c>
      <c r="BI143" s="27">
        <f t="shared" si="310"/>
        <v>1.6216814782926852</v>
      </c>
      <c r="BO143" t="str">
        <f t="shared" si="322"/>
        <v>91 Elementary trades and related occupations</v>
      </c>
      <c r="BP143" s="27">
        <f t="shared" si="311"/>
        <v>-0.43952267171179549</v>
      </c>
      <c r="BQ143" s="27">
        <f t="shared" si="311"/>
        <v>-8.7587897237061618E-2</v>
      </c>
      <c r="BR143" s="27">
        <f t="shared" si="311"/>
        <v>0.84513452781053555</v>
      </c>
      <c r="BS143" s="27">
        <f t="shared" si="311"/>
        <v>-6.9582100905437816E-2</v>
      </c>
      <c r="BT143" s="27">
        <f t="shared" si="312"/>
        <v>0.77555242690509774</v>
      </c>
      <c r="BZ143" t="str">
        <f t="shared" si="323"/>
        <v>91 Elementary trades and related occupations</v>
      </c>
      <c r="CA143" s="68">
        <f t="shared" si="313"/>
        <v>-6.9366360579313557E-2</v>
      </c>
      <c r="CB143" s="68">
        <f t="shared" si="313"/>
        <v>-0.33734633079605558</v>
      </c>
      <c r="CC143" s="68">
        <f t="shared" si="313"/>
        <v>0.77095578063271386</v>
      </c>
      <c r="CD143" s="68">
        <f t="shared" si="313"/>
        <v>-7.5993888405772037E-2</v>
      </c>
      <c r="CE143" s="68">
        <f t="shared" si="314"/>
        <v>0.69496189222694182</v>
      </c>
      <c r="CK143" t="str">
        <f t="shared" si="324"/>
        <v>91 Elementary trades and related occupations</v>
      </c>
      <c r="CL143" s="68">
        <f t="shared" si="315"/>
        <v>-6.5748749711873611E-2</v>
      </c>
      <c r="CM143" s="68">
        <f t="shared" si="315"/>
        <v>6.6087260543354009E-2</v>
      </c>
      <c r="CN143" s="68">
        <f t="shared" si="315"/>
        <v>0.28202049699049503</v>
      </c>
      <c r="CO143" s="68">
        <f t="shared" si="315"/>
        <v>0.1127945976606155</v>
      </c>
      <c r="CP143" s="68">
        <f t="shared" si="316"/>
        <v>0.39481509465111053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1.9438836548547767E-3</v>
      </c>
      <c r="C144" s="27">
        <f t="shared" si="299"/>
        <v>-2.4436486429263715E-3</v>
      </c>
      <c r="D144" s="27">
        <f t="shared" si="299"/>
        <v>5.8040749622140508E-3</v>
      </c>
      <c r="E144" s="27">
        <f t="shared" si="299"/>
        <v>8.9447992047766642E-3</v>
      </c>
      <c r="F144" s="27">
        <f t="shared" si="300"/>
        <v>1.4748874166990715E-2</v>
      </c>
      <c r="L144" t="str">
        <f t="shared" ref="L144" si="325">A144</f>
        <v>92 Elementary administration and service occupations</v>
      </c>
      <c r="M144" s="27">
        <f t="shared" si="301"/>
        <v>0.20498520240735618</v>
      </c>
      <c r="N144" s="27">
        <f t="shared" si="301"/>
        <v>8.4458722713764978E-4</v>
      </c>
      <c r="O144" s="27">
        <f t="shared" si="301"/>
        <v>0.3779700318716479</v>
      </c>
      <c r="P144" s="27">
        <f t="shared" si="301"/>
        <v>0.8299833862467636</v>
      </c>
      <c r="Q144" s="27">
        <f t="shared" si="302"/>
        <v>1.2079534181184115</v>
      </c>
      <c r="W144" t="str">
        <f t="shared" ref="W144" si="326">A144</f>
        <v>92 Elementary administration and service occupations</v>
      </c>
      <c r="X144" s="27">
        <f t="shared" si="303"/>
        <v>0.2691945014755408</v>
      </c>
      <c r="Y144" s="27">
        <f t="shared" si="303"/>
        <v>0.15751936928671117</v>
      </c>
      <c r="Z144" s="27">
        <f t="shared" si="303"/>
        <v>0.40751056024695176</v>
      </c>
      <c r="AA144" s="27">
        <f t="shared" si="303"/>
        <v>0.83039889282098844</v>
      </c>
      <c r="AB144" s="27">
        <f t="shared" si="304"/>
        <v>1.2379094530679402</v>
      </c>
      <c r="AH144" t="str">
        <f t="shared" ref="AH144" si="327">L144</f>
        <v>92 Elementary administration and service occupations</v>
      </c>
      <c r="AI144" s="27">
        <f t="shared" si="305"/>
        <v>0.10014866093139363</v>
      </c>
      <c r="AJ144" s="27">
        <f t="shared" si="305"/>
        <v>8.0985142526849074E-2</v>
      </c>
      <c r="AK144" s="27">
        <f t="shared" si="305"/>
        <v>0.21873774224556297</v>
      </c>
      <c r="AL144" s="27">
        <f t="shared" si="305"/>
        <v>0.44100269367245337</v>
      </c>
      <c r="AM144" s="27">
        <f t="shared" si="306"/>
        <v>0.65974043591801634</v>
      </c>
      <c r="AS144" t="str">
        <f t="shared" ref="AS144" si="328">W144</f>
        <v>92 Elementary administration and service occupations</v>
      </c>
      <c r="AT144" s="27">
        <f t="shared" si="307"/>
        <v>7.552157513914215E-2</v>
      </c>
      <c r="AU144" s="27">
        <f t="shared" si="307"/>
        <v>0.13176924696227377</v>
      </c>
      <c r="AV144" s="27">
        <f t="shared" si="307"/>
        <v>0.18814978242532732</v>
      </c>
      <c r="AW144" s="27">
        <f t="shared" si="307"/>
        <v>0.43703562928722417</v>
      </c>
      <c r="AX144" s="27">
        <f t="shared" si="308"/>
        <v>0.62518541171255149</v>
      </c>
      <c r="BD144" t="str">
        <f t="shared" ref="BD144" si="329">AH144</f>
        <v>92 Elementary administration and service occupations</v>
      </c>
      <c r="BE144" s="27">
        <f t="shared" si="309"/>
        <v>0.2260333327585915</v>
      </c>
      <c r="BF144" s="27">
        <f t="shared" si="309"/>
        <v>-0.57731330607477549</v>
      </c>
      <c r="BG144" s="27">
        <f t="shared" si="309"/>
        <v>-0.62041012250955685</v>
      </c>
      <c r="BH144" s="27">
        <f t="shared" si="309"/>
        <v>-0.25713911280630875</v>
      </c>
      <c r="BI144" s="27">
        <f t="shared" si="310"/>
        <v>-0.87754923531586559</v>
      </c>
      <c r="BO144" t="str">
        <f t="shared" ref="BO144" si="330">AS144</f>
        <v>92 Elementary administration and service occupations</v>
      </c>
      <c r="BP144" s="27">
        <f t="shared" si="311"/>
        <v>-1.9776486604921928E-2</v>
      </c>
      <c r="BQ144" s="27">
        <f t="shared" si="311"/>
        <v>-0.98684003750344562</v>
      </c>
      <c r="BR144" s="27">
        <f t="shared" si="311"/>
        <v>-0.8432023301424536</v>
      </c>
      <c r="BS144" s="27">
        <f t="shared" si="311"/>
        <v>-1.3875839090401945</v>
      </c>
      <c r="BT144" s="27">
        <f t="shared" si="312"/>
        <v>-2.2307862391826481</v>
      </c>
      <c r="BZ144" t="str">
        <f t="shared" ref="BZ144" si="331">BD144</f>
        <v>92 Elementary administration and service occupations</v>
      </c>
      <c r="CA144" s="68">
        <f t="shared" si="313"/>
        <v>1.0977480821543999</v>
      </c>
      <c r="CB144" s="68">
        <f t="shared" si="313"/>
        <v>-0.89639308158362319</v>
      </c>
      <c r="CC144" s="68">
        <f t="shared" si="313"/>
        <v>-0.67680988415181176</v>
      </c>
      <c r="CD144" s="68">
        <f t="shared" si="313"/>
        <v>-1.9454563846851434</v>
      </c>
      <c r="CE144" s="68">
        <f t="shared" si="314"/>
        <v>-2.6222662688369551</v>
      </c>
      <c r="CK144" t="str">
        <f t="shared" ref="CK144" si="332">BO144</f>
        <v>92 Elementary administration and service occupations</v>
      </c>
      <c r="CL144" s="68">
        <f t="shared" si="315"/>
        <v>-0.52153670750904135</v>
      </c>
      <c r="CM144" s="68">
        <f t="shared" si="315"/>
        <v>0.21386812245412989</v>
      </c>
      <c r="CN144" s="68">
        <f t="shared" si="315"/>
        <v>-0.61462833936613426</v>
      </c>
      <c r="CO144" s="68">
        <f t="shared" si="315"/>
        <v>1.9142253901744954E-3</v>
      </c>
      <c r="CP144" s="68">
        <f t="shared" si="316"/>
        <v>-0.61271411397595976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0.8174410539573933</v>
      </c>
      <c r="C146" s="29">
        <f>D35-C35</f>
        <v>-8.7726384404619218E-2</v>
      </c>
      <c r="D146" s="29">
        <f>E35-D35</f>
        <v>1.2466213045782499</v>
      </c>
      <c r="E146" s="29">
        <f>F35-E35</f>
        <v>2.5049858370470144</v>
      </c>
      <c r="F146" s="29">
        <f t="shared" ref="F146" si="334">F35-D35</f>
        <v>3.7516071416252643</v>
      </c>
      <c r="L146" s="24" t="str">
        <f t="shared" ref="L146" si="335">L35</f>
        <v>All occupations</v>
      </c>
      <c r="M146" s="29">
        <f>N35-M35</f>
        <v>5.8230187235104474</v>
      </c>
      <c r="N146" s="29">
        <f t="shared" ref="N146" si="336">O35-N35</f>
        <v>0.3197507800527184</v>
      </c>
      <c r="O146" s="29">
        <f>P35-O35</f>
        <v>8.6551870520176308</v>
      </c>
      <c r="P146" s="29">
        <f>Q35-P35</f>
        <v>18.365757176015727</v>
      </c>
      <c r="Q146" s="29">
        <f>Q35-O35</f>
        <v>27.020944228033358</v>
      </c>
      <c r="W146" s="24" t="str">
        <f t="shared" ref="W146" si="337">W35</f>
        <v>All occupations</v>
      </c>
      <c r="X146" s="29">
        <f>Y35-X35</f>
        <v>1.0047141224680445</v>
      </c>
      <c r="Y146" s="29">
        <f t="shared" ref="Y146" si="338">Z35-Y35</f>
        <v>2.1550755646327886</v>
      </c>
      <c r="Z146" s="29">
        <f>AA35-Z35</f>
        <v>6.916171266176157</v>
      </c>
      <c r="AA146" s="29">
        <f>AB35-AA35</f>
        <v>9.6004557873194329</v>
      </c>
      <c r="AB146" s="29">
        <f>AB35-Z35</f>
        <v>16.51662705349559</v>
      </c>
      <c r="AH146" s="24" t="str">
        <f t="shared" ref="AH146" si="339">AH35</f>
        <v>All occupations</v>
      </c>
      <c r="AI146" s="29">
        <f>AJ35-AI35</f>
        <v>-1.3338515310554122</v>
      </c>
      <c r="AJ146" s="29">
        <f t="shared" ref="AJ146" si="340">AK35-AJ35</f>
        <v>0.72833797642633868</v>
      </c>
      <c r="AK146" s="29">
        <f>AL35-AK35</f>
        <v>0.94709129043911311</v>
      </c>
      <c r="AL146" s="29">
        <f>AM35-AL35</f>
        <v>2.1949478690285176</v>
      </c>
      <c r="AM146" s="29">
        <f>AM35-AK35</f>
        <v>3.1420391594676307</v>
      </c>
      <c r="AS146" s="24" t="str">
        <f t="shared" ref="AS146" si="341">AS35</f>
        <v>All occupations</v>
      </c>
      <c r="AT146" s="29">
        <f>AU35-AT35</f>
        <v>-0.17194108891228765</v>
      </c>
      <c r="AU146" s="29">
        <f t="shared" ref="AU146" si="342">AV35-AU35</f>
        <v>0.69965634919312336</v>
      </c>
      <c r="AV146" s="29">
        <f>AW35-AV35</f>
        <v>1.7125010683550848</v>
      </c>
      <c r="AW146" s="29">
        <f>AX35-AW35</f>
        <v>2.7034321596981314</v>
      </c>
      <c r="AX146" s="29">
        <f>AX35-AV35</f>
        <v>4.4159332280532162</v>
      </c>
      <c r="BD146" s="24" t="str">
        <f t="shared" ref="BD146" si="343">BD35</f>
        <v>All occupations</v>
      </c>
      <c r="BE146" s="29">
        <f>BF35-BE35</f>
        <v>2.8244224480417728</v>
      </c>
      <c r="BF146" s="29">
        <f t="shared" ref="BF146" si="344">BG35-BF35</f>
        <v>-3.2021008570664691</v>
      </c>
      <c r="BG146" s="29">
        <f>BH35-BG35</f>
        <v>2.314333114818794</v>
      </c>
      <c r="BH146" s="29">
        <f>BI35-BH35</f>
        <v>3.0863036569117668</v>
      </c>
      <c r="BI146" s="29">
        <f>BI35-BG35</f>
        <v>5.4006367717305608</v>
      </c>
      <c r="BO146" s="24" t="str">
        <f t="shared" ref="BO146" si="345">BO35</f>
        <v>All occupations</v>
      </c>
      <c r="BP146" s="29">
        <f>BQ35-BP35</f>
        <v>-3.4870822400385819</v>
      </c>
      <c r="BQ146" s="29">
        <f t="shared" ref="BQ146" si="346">BR35-BQ35</f>
        <v>-3.30019272901324</v>
      </c>
      <c r="BR146" s="29">
        <f>BS35-BR35</f>
        <v>-3.8510518047289679</v>
      </c>
      <c r="BS146" s="29">
        <f>BT35-BS35</f>
        <v>-9.4526050170010834</v>
      </c>
      <c r="BT146" s="29">
        <f>BT35-BR35</f>
        <v>-13.303656821730051</v>
      </c>
      <c r="BZ146" s="24" t="str">
        <f t="shared" ref="BZ146" si="347">BZ35</f>
        <v>All occupations</v>
      </c>
      <c r="CA146" s="70">
        <f>CB35-CA35</f>
        <v>4.8578760276756796</v>
      </c>
      <c r="CB146" s="70">
        <f t="shared" ref="CB146" si="348">CC35-CB35</f>
        <v>-3.8038555152822227</v>
      </c>
      <c r="CC146" s="70">
        <f>CD35-CC35</f>
        <v>-2.7850925661824846</v>
      </c>
      <c r="CD146" s="70">
        <f>CE35-CD35</f>
        <v>-9.1970839205884971</v>
      </c>
      <c r="CE146" s="70">
        <f>CE35-CC35</f>
        <v>-11.982176486770982</v>
      </c>
      <c r="CK146" s="24" t="str">
        <f t="shared" ref="CK146" si="349">CK35</f>
        <v>All occupations</v>
      </c>
      <c r="CL146" s="70">
        <f>CM35-CL35</f>
        <v>-0.93559751564689186</v>
      </c>
      <c r="CM146" s="70">
        <f t="shared" ref="CM146" si="350">CN35-CM35</f>
        <v>1.8420548154614149</v>
      </c>
      <c r="CN146" s="70">
        <f>CO35-CN35</f>
        <v>-2.5337607254736163</v>
      </c>
      <c r="CO146" s="70">
        <f>CP35-CO35</f>
        <v>-1.6541935484308006</v>
      </c>
      <c r="CP146" s="70">
        <f>CP35-CN35</f>
        <v>-4.1879542739044169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Cornwall and the Isles of Scilly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0.26678520339177447</v>
      </c>
      <c r="C8" s="69">
        <f>'Basic T2'!O8</f>
        <v>2.2619571991181453</v>
      </c>
      <c r="D8" s="69">
        <f>'Basic T2'!Z8</f>
        <v>4.9283060303391846</v>
      </c>
      <c r="E8" s="69">
        <f>'Basic T2'!AK8</f>
        <v>1.0280454950512676</v>
      </c>
      <c r="F8" s="69">
        <f>'Basic T2'!AV8</f>
        <v>1.4006883056766746</v>
      </c>
      <c r="G8" s="69">
        <f>'Basic T2'!BG8</f>
        <v>3.8613762436747714</v>
      </c>
      <c r="H8" s="69">
        <f>'Basic T2'!BR8</f>
        <v>2.7120279224757535</v>
      </c>
      <c r="I8" s="69">
        <f>'Basic T2'!CC8</f>
        <v>1.9668723333210387</v>
      </c>
      <c r="J8" s="69">
        <f>'Basic T2'!CN8</f>
        <v>0.36584676451949055</v>
      </c>
      <c r="K8" s="309">
        <f>SUM(B8:J8)</f>
        <v>18.791905497568099</v>
      </c>
      <c r="L8" s="97"/>
      <c r="M8" s="97">
        <f t="shared" ref="M8:M33" si="0">B8/B$35*100</f>
        <v>6.828998591517613</v>
      </c>
      <c r="N8" s="97">
        <f t="shared" ref="N8:N33" si="1">C8/C$35*100</f>
        <v>8.1842250710586324</v>
      </c>
      <c r="O8" s="97">
        <f t="shared" ref="O8:O33" si="2">D8/D$35*100</f>
        <v>9.9576843818478444</v>
      </c>
      <c r="P8" s="97">
        <f t="shared" ref="P8:P33" si="3">E8/E$35*100</f>
        <v>6.9346537914831101</v>
      </c>
      <c r="Q8" s="97">
        <f t="shared" ref="Q8:Q33" si="4">F8/F$35*100</f>
        <v>9.6578027815187681</v>
      </c>
      <c r="R8" s="97">
        <f t="shared" ref="R8:R33" si="5">G8/G$35*100</f>
        <v>6.425733030728269</v>
      </c>
      <c r="S8" s="97">
        <f t="shared" ref="S8:S33" si="6">H8/H$35*100</f>
        <v>5.1133887706069592</v>
      </c>
      <c r="T8" s="97">
        <f t="shared" ref="T8:T33" si="7">I8/I$35*100</f>
        <v>5.5838455633833686</v>
      </c>
      <c r="U8" s="97">
        <f t="shared" ref="U8:U33" si="8">J8/J$35*100</f>
        <v>3.5342691800186259</v>
      </c>
      <c r="V8" s="97">
        <f t="shared" ref="V8:V33" si="9">K8/K$35*100</f>
        <v>6.9839951156267706</v>
      </c>
      <c r="W8" s="97"/>
      <c r="X8" s="97">
        <f t="shared" ref="X8:X32" si="10">IF($K8&gt;0,B8/$K8*100,0)</f>
        <v>1.4196814869375527</v>
      </c>
      <c r="Y8" s="97">
        <f t="shared" ref="Y8:AG23" si="11">IF($K8&gt;0,C8/$K8*100,0)</f>
        <v>12.036869807646012</v>
      </c>
      <c r="Z8" s="97">
        <f t="shared" si="11"/>
        <v>26.225685473870481</v>
      </c>
      <c r="AA8" s="97">
        <f t="shared" si="11"/>
        <v>5.4706825509755213</v>
      </c>
      <c r="AB8" s="97">
        <f t="shared" si="11"/>
        <v>7.4536789569207906</v>
      </c>
      <c r="AC8" s="97">
        <f t="shared" si="11"/>
        <v>20.548082493148343</v>
      </c>
      <c r="AD8" s="97">
        <f t="shared" si="11"/>
        <v>14.431894215446766</v>
      </c>
      <c r="AE8" s="97">
        <f t="shared" si="11"/>
        <v>10.466593361570363</v>
      </c>
      <c r="AF8" s="97">
        <f>IF($K8&gt;0,J8/$K8*100,0)</f>
        <v>1.9468316534841854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0.13250091927510882</v>
      </c>
      <c r="C9" s="69">
        <f>'Basic T2'!O9</f>
        <v>1.1992109479302011</v>
      </c>
      <c r="D9" s="69">
        <f>'Basic T2'!Z9</f>
        <v>2.6199018234311646</v>
      </c>
      <c r="E9" s="69">
        <f>'Basic T2'!AK9</f>
        <v>0.83802440529205335</v>
      </c>
      <c r="F9" s="69">
        <f>'Basic T2'!AV9</f>
        <v>0.78934823314299685</v>
      </c>
      <c r="G9" s="69">
        <f>'Basic T2'!BG9</f>
        <v>2.1584010839253414</v>
      </c>
      <c r="H9" s="69">
        <f>'Basic T2'!BR9</f>
        <v>2.4390621003957551</v>
      </c>
      <c r="I9" s="69">
        <f>'Basic T2'!CC9</f>
        <v>1.8382744743176791</v>
      </c>
      <c r="J9" s="69">
        <f>'Basic T2'!CN9</f>
        <v>0.38135030944873327</v>
      </c>
      <c r="K9" s="309">
        <f>SUM(B9:J9)</f>
        <v>12.396074297159032</v>
      </c>
      <c r="L9" s="97"/>
      <c r="M9" s="97">
        <f t="shared" si="0"/>
        <v>3.3916745741544583</v>
      </c>
      <c r="N9" s="97">
        <f t="shared" si="1"/>
        <v>4.338991166307081</v>
      </c>
      <c r="O9" s="97">
        <f t="shared" si="2"/>
        <v>5.2935339868412585</v>
      </c>
      <c r="P9" s="97">
        <f t="shared" si="3"/>
        <v>5.6528715387484931</v>
      </c>
      <c r="Q9" s="97">
        <f t="shared" si="4"/>
        <v>5.4425881409443901</v>
      </c>
      <c r="R9" s="97">
        <f t="shared" si="5"/>
        <v>3.5918046476972423</v>
      </c>
      <c r="S9" s="97">
        <f t="shared" si="6"/>
        <v>4.5987257917283406</v>
      </c>
      <c r="T9" s="97">
        <f t="shared" si="7"/>
        <v>5.2187631061788098</v>
      </c>
      <c r="U9" s="97">
        <f t="shared" si="8"/>
        <v>3.6840414517412516</v>
      </c>
      <c r="V9" s="97">
        <f t="shared" si="9"/>
        <v>4.6069900870621652</v>
      </c>
      <c r="W9" s="97"/>
      <c r="X9" s="97">
        <f t="shared" si="10"/>
        <v>1.068894200686388</v>
      </c>
      <c r="Y9" s="97">
        <f t="shared" si="11"/>
        <v>9.6741187506841566</v>
      </c>
      <c r="Z9" s="97">
        <f t="shared" si="11"/>
        <v>21.134931597107329</v>
      </c>
      <c r="AA9" s="97">
        <f t="shared" si="11"/>
        <v>6.7604016013691872</v>
      </c>
      <c r="AB9" s="97">
        <f t="shared" si="11"/>
        <v>6.3677275096995984</v>
      </c>
      <c r="AC9" s="97">
        <f t="shared" si="11"/>
        <v>17.411972792225118</v>
      </c>
      <c r="AD9" s="97">
        <f t="shared" si="11"/>
        <v>19.676084879184259</v>
      </c>
      <c r="AE9" s="97">
        <f t="shared" si="11"/>
        <v>14.829488999908463</v>
      </c>
      <c r="AF9" s="97">
        <f t="shared" si="11"/>
        <v>3.0763796691355116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0.64092500501355476</v>
      </c>
      <c r="C10" s="69">
        <f>'Basic T2'!O10</f>
        <v>2.6436732594753574</v>
      </c>
      <c r="D10" s="69">
        <f>'Basic T2'!Z10</f>
        <v>4.0338268382249076</v>
      </c>
      <c r="E10" s="69">
        <f>'Basic T2'!AK10</f>
        <v>0.45920725375421523</v>
      </c>
      <c r="F10" s="69">
        <f>'Basic T2'!AV10</f>
        <v>1.1080592535505762</v>
      </c>
      <c r="G10" s="69">
        <f>'Basic T2'!BG10</f>
        <v>2.1903787193673696</v>
      </c>
      <c r="H10" s="69">
        <f>'Basic T2'!BR10</f>
        <v>1.3935484768386313</v>
      </c>
      <c r="I10" s="69">
        <f>'Basic T2'!CC10</f>
        <v>0.8069100594956361</v>
      </c>
      <c r="J10" s="69">
        <f>'Basic T2'!CN10</f>
        <v>0.18035928147134728</v>
      </c>
      <c r="K10" s="309">
        <f t="shared" ref="K10:K32" si="12">SUM(B10:J10)</f>
        <v>13.456888147191595</v>
      </c>
      <c r="L10" s="97"/>
      <c r="M10" s="97">
        <f t="shared" si="0"/>
        <v>16.405992164709886</v>
      </c>
      <c r="N10" s="97">
        <f t="shared" si="1"/>
        <v>9.5653520669271561</v>
      </c>
      <c r="O10" s="97">
        <f t="shared" si="2"/>
        <v>8.1503815426223341</v>
      </c>
      <c r="P10" s="97">
        <f t="shared" si="3"/>
        <v>3.0975704272352362</v>
      </c>
      <c r="Q10" s="97">
        <f t="shared" si="4"/>
        <v>7.6401135767735955</v>
      </c>
      <c r="R10" s="97">
        <f t="shared" si="5"/>
        <v>3.6450187701596728</v>
      </c>
      <c r="S10" s="97">
        <f t="shared" si="6"/>
        <v>2.6274637785654269</v>
      </c>
      <c r="T10" s="97">
        <f t="shared" si="7"/>
        <v>2.2907745863486557</v>
      </c>
      <c r="U10" s="97">
        <f t="shared" si="8"/>
        <v>1.7423640487068663</v>
      </c>
      <c r="V10" s="97">
        <f t="shared" si="9"/>
        <v>5.0012406194616297</v>
      </c>
      <c r="W10" s="97"/>
      <c r="X10" s="97">
        <f t="shared" si="10"/>
        <v>4.7628024993825449</v>
      </c>
      <c r="Y10" s="97">
        <f t="shared" si="11"/>
        <v>19.645502218334798</v>
      </c>
      <c r="Z10" s="97">
        <f t="shared" si="11"/>
        <v>29.97592603953354</v>
      </c>
      <c r="AA10" s="97">
        <f t="shared" si="11"/>
        <v>3.412432716475021</v>
      </c>
      <c r="AB10" s="97">
        <f t="shared" si="11"/>
        <v>8.2341418122125383</v>
      </c>
      <c r="AC10" s="97">
        <f t="shared" si="11"/>
        <v>16.27700769605114</v>
      </c>
      <c r="AD10" s="97">
        <f t="shared" si="11"/>
        <v>10.355651779192797</v>
      </c>
      <c r="AE10" s="97">
        <f t="shared" si="11"/>
        <v>5.9962604330930356</v>
      </c>
      <c r="AF10" s="97">
        <f t="shared" si="11"/>
        <v>1.3402748057245881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0.84762301285843289</v>
      </c>
      <c r="C11" s="69">
        <f>'Basic T2'!O11</f>
        <v>2.4014661806914019</v>
      </c>
      <c r="D11" s="69">
        <f>'Basic T2'!Z11</f>
        <v>4.4656865707023128</v>
      </c>
      <c r="E11" s="69">
        <f>'Basic T2'!AK11</f>
        <v>1.4440949913897925</v>
      </c>
      <c r="F11" s="69">
        <f>'Basic T2'!AV11</f>
        <v>0.34125505728029515</v>
      </c>
      <c r="G11" s="69">
        <f>'Basic T2'!BG11</f>
        <v>1.3976291498836897</v>
      </c>
      <c r="H11" s="69">
        <f>'Basic T2'!BR11</f>
        <v>0.96140509916009709</v>
      </c>
      <c r="I11" s="69">
        <f>'Basic T2'!CC11</f>
        <v>0.50451456175930809</v>
      </c>
      <c r="J11" s="69">
        <f>'Basic T2'!CN11</f>
        <v>6.2975468411998303E-2</v>
      </c>
      <c r="K11" s="309">
        <f t="shared" si="12"/>
        <v>12.426650092137329</v>
      </c>
      <c r="L11" s="97"/>
      <c r="M11" s="97">
        <f t="shared" si="0"/>
        <v>21.696916798072401</v>
      </c>
      <c r="N11" s="97">
        <f t="shared" si="1"/>
        <v>8.6889971795118068</v>
      </c>
      <c r="O11" s="97">
        <f t="shared" si="2"/>
        <v>9.0229578166536122</v>
      </c>
      <c r="P11" s="97">
        <f t="shared" si="3"/>
        <v>9.7411047035458171</v>
      </c>
      <c r="Q11" s="97">
        <f t="shared" si="4"/>
        <v>2.3529674860937657</v>
      </c>
      <c r="R11" s="97">
        <f t="shared" si="5"/>
        <v>2.3258007576515021</v>
      </c>
      <c r="S11" s="97">
        <f t="shared" si="6"/>
        <v>1.8126797284453333</v>
      </c>
      <c r="T11" s="97">
        <f t="shared" si="7"/>
        <v>1.432289910034642</v>
      </c>
      <c r="U11" s="97">
        <f t="shared" si="8"/>
        <v>0.60837563343792955</v>
      </c>
      <c r="V11" s="97">
        <f t="shared" si="9"/>
        <v>4.6183535543173875</v>
      </c>
      <c r="W11" s="97"/>
      <c r="X11" s="97">
        <f t="shared" si="10"/>
        <v>6.8210097377308987</v>
      </c>
      <c r="Y11" s="97">
        <f t="shared" si="11"/>
        <v>19.325129161002717</v>
      </c>
      <c r="Z11" s="97">
        <f t="shared" si="11"/>
        <v>35.936366901711274</v>
      </c>
      <c r="AA11" s="97">
        <f t="shared" si="11"/>
        <v>11.620951589386987</v>
      </c>
      <c r="AB11" s="97">
        <f t="shared" si="11"/>
        <v>2.746154874805852</v>
      </c>
      <c r="AC11" s="97">
        <f t="shared" si="11"/>
        <v>11.24703069227005</v>
      </c>
      <c r="AD11" s="97">
        <f t="shared" si="11"/>
        <v>7.7366393358770411</v>
      </c>
      <c r="AE11" s="97">
        <f t="shared" si="11"/>
        <v>4.0599401932024124</v>
      </c>
      <c r="AF11" s="97">
        <f t="shared" si="11"/>
        <v>0.50677751401276316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1.090173785564339</v>
      </c>
      <c r="C12" s="69">
        <f>'Basic T2'!O12</f>
        <v>6.2130656858938949</v>
      </c>
      <c r="D12" s="69">
        <f>'Basic T2'!Z12</f>
        <v>3.3675347434872389</v>
      </c>
      <c r="E12" s="69">
        <f>'Basic T2'!AK12</f>
        <v>0.30846164303140733</v>
      </c>
      <c r="F12" s="69">
        <f>'Basic T2'!AV12</f>
        <v>0.14702711456190118</v>
      </c>
      <c r="G12" s="69">
        <f>'Basic T2'!BG12</f>
        <v>0.62865025783559114</v>
      </c>
      <c r="H12" s="69">
        <f>'Basic T2'!BR12</f>
        <v>0.40804376303809126</v>
      </c>
      <c r="I12" s="69">
        <f>'Basic T2'!CC12</f>
        <v>0.36734426435933953</v>
      </c>
      <c r="J12" s="69">
        <f>'Basic T2'!CN12</f>
        <v>6.8361514214149779E-2</v>
      </c>
      <c r="K12" s="309">
        <f t="shared" si="12"/>
        <v>12.598662771985952</v>
      </c>
      <c r="L12" s="97"/>
      <c r="M12" s="97">
        <f t="shared" si="0"/>
        <v>27.905577788718674</v>
      </c>
      <c r="N12" s="97">
        <f t="shared" si="1"/>
        <v>22.480145943721276</v>
      </c>
      <c r="O12" s="97">
        <f t="shared" si="2"/>
        <v>6.8041326805034084</v>
      </c>
      <c r="P12" s="97">
        <f t="shared" si="3"/>
        <v>2.0807198831878395</v>
      </c>
      <c r="Q12" s="97">
        <f t="shared" si="4"/>
        <v>1.0137579290266321</v>
      </c>
      <c r="R12" s="97">
        <f t="shared" si="5"/>
        <v>1.0461396330303405</v>
      </c>
      <c r="S12" s="97">
        <f t="shared" si="6"/>
        <v>0.76934546969209405</v>
      </c>
      <c r="T12" s="97">
        <f t="shared" si="7"/>
        <v>1.0428707578156897</v>
      </c>
      <c r="U12" s="97">
        <f t="shared" si="8"/>
        <v>0.66040762477100734</v>
      </c>
      <c r="V12" s="97">
        <f t="shared" si="9"/>
        <v>4.6822819151770192</v>
      </c>
      <c r="W12" s="97"/>
      <c r="X12" s="97">
        <f t="shared" si="10"/>
        <v>8.6530912470204395</v>
      </c>
      <c r="Y12" s="97">
        <f t="shared" si="11"/>
        <v>49.315278917609426</v>
      </c>
      <c r="Z12" s="97">
        <f t="shared" si="11"/>
        <v>26.729302977893806</v>
      </c>
      <c r="AA12" s="97">
        <f t="shared" si="11"/>
        <v>2.4483681213953465</v>
      </c>
      <c r="AB12" s="97">
        <f t="shared" si="11"/>
        <v>1.1670057149940287</v>
      </c>
      <c r="AC12" s="97">
        <f t="shared" si="11"/>
        <v>4.989817325958124</v>
      </c>
      <c r="AD12" s="97">
        <f t="shared" si="11"/>
        <v>3.2387862936168625</v>
      </c>
      <c r="AE12" s="97">
        <f t="shared" si="11"/>
        <v>2.9157401147061131</v>
      </c>
      <c r="AF12" s="97">
        <f t="shared" si="11"/>
        <v>0.54260928680587117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0.2599446937292077</v>
      </c>
      <c r="C13" s="69">
        <f>'Basic T2'!O13</f>
        <v>3.6510114270580707</v>
      </c>
      <c r="D13" s="69">
        <f>'Basic T2'!Z13</f>
        <v>5.4535119185332119</v>
      </c>
      <c r="E13" s="69">
        <f>'Basic T2'!AK13</f>
        <v>0.57230025933017969</v>
      </c>
      <c r="F13" s="69">
        <f>'Basic T2'!AV13</f>
        <v>0.92668206040749856</v>
      </c>
      <c r="G13" s="69">
        <f>'Basic T2'!BG13</f>
        <v>2.5850766225977146</v>
      </c>
      <c r="H13" s="69">
        <f>'Basic T2'!BR13</f>
        <v>1.5727212885173452</v>
      </c>
      <c r="I13" s="69">
        <f>'Basic T2'!CC13</f>
        <v>1.0467870463379734</v>
      </c>
      <c r="J13" s="69">
        <f>'Basic T2'!CN13</f>
        <v>0.19579248876511648</v>
      </c>
      <c r="K13" s="309">
        <f t="shared" si="12"/>
        <v>16.263827805276318</v>
      </c>
      <c r="L13" s="97"/>
      <c r="M13" s="97">
        <f t="shared" si="0"/>
        <v>6.6538995595734329</v>
      </c>
      <c r="N13" s="97">
        <f t="shared" si="1"/>
        <v>13.210108161064943</v>
      </c>
      <c r="O13" s="97">
        <f t="shared" si="2"/>
        <v>11.018867359919572</v>
      </c>
      <c r="P13" s="97">
        <f t="shared" si="3"/>
        <v>3.8604363156446513</v>
      </c>
      <c r="Q13" s="97">
        <f t="shared" si="4"/>
        <v>6.3895104601901158</v>
      </c>
      <c r="R13" s="97">
        <f t="shared" si="5"/>
        <v>4.3018372705844747</v>
      </c>
      <c r="S13" s="97">
        <f t="shared" si="6"/>
        <v>2.9652848738584465</v>
      </c>
      <c r="T13" s="97">
        <f t="shared" si="7"/>
        <v>2.9717725474495347</v>
      </c>
      <c r="U13" s="97">
        <f t="shared" si="8"/>
        <v>1.8914568224501236</v>
      </c>
      <c r="V13" s="97">
        <f t="shared" si="9"/>
        <v>6.044437269447962</v>
      </c>
      <c r="W13" s="97"/>
      <c r="X13" s="97">
        <f t="shared" si="10"/>
        <v>1.5982995936840672</v>
      </c>
      <c r="Y13" s="97">
        <f t="shared" si="11"/>
        <v>22.448660123378879</v>
      </c>
      <c r="Z13" s="97">
        <f t="shared" si="11"/>
        <v>33.531539953736974</v>
      </c>
      <c r="AA13" s="97">
        <f t="shared" si="11"/>
        <v>3.5188534100472575</v>
      </c>
      <c r="AB13" s="97">
        <f t="shared" si="11"/>
        <v>5.6978103279405357</v>
      </c>
      <c r="AC13" s="97">
        <f t="shared" si="11"/>
        <v>15.894638418140797</v>
      </c>
      <c r="AD13" s="97">
        <f t="shared" si="11"/>
        <v>9.6700561967775034</v>
      </c>
      <c r="AE13" s="97">
        <f t="shared" si="11"/>
        <v>6.4362895307977519</v>
      </c>
      <c r="AF13" s="97">
        <f t="shared" si="11"/>
        <v>1.2038524454962405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0.10085845265230763</v>
      </c>
      <c r="C14" s="69">
        <f>'Basic T2'!O14</f>
        <v>0.53475267909829005</v>
      </c>
      <c r="D14" s="69">
        <f>'Basic T2'!Z14</f>
        <v>1.0359599382203624</v>
      </c>
      <c r="E14" s="69">
        <f>'Basic T2'!AK14</f>
        <v>0.20443978771349008</v>
      </c>
      <c r="F14" s="69">
        <f>'Basic T2'!AV14</f>
        <v>0.48012420247496901</v>
      </c>
      <c r="G14" s="69">
        <f>'Basic T2'!BG14</f>
        <v>0.90806529512546175</v>
      </c>
      <c r="H14" s="69">
        <f>'Basic T2'!BR14</f>
        <v>0.63587076509865548</v>
      </c>
      <c r="I14" s="69">
        <f>'Basic T2'!CC14</f>
        <v>0.52450807862090421</v>
      </c>
      <c r="J14" s="69">
        <f>'Basic T2'!CN14</f>
        <v>0.10996543013368407</v>
      </c>
      <c r="K14" s="309">
        <f t="shared" si="12"/>
        <v>4.5345446291381242</v>
      </c>
      <c r="L14" s="97"/>
      <c r="M14" s="97">
        <f t="shared" si="0"/>
        <v>2.5817107633732079</v>
      </c>
      <c r="N14" s="97">
        <f t="shared" si="1"/>
        <v>1.9348448700966792</v>
      </c>
      <c r="O14" s="97">
        <f t="shared" si="2"/>
        <v>2.0931658938247772</v>
      </c>
      <c r="P14" s="97">
        <f t="shared" si="3"/>
        <v>1.3790431997629207</v>
      </c>
      <c r="Q14" s="97">
        <f t="shared" si="4"/>
        <v>3.3104758848522842</v>
      </c>
      <c r="R14" s="97">
        <f t="shared" si="5"/>
        <v>1.5111154139677123</v>
      </c>
      <c r="S14" s="97">
        <f t="shared" si="6"/>
        <v>1.198901531531628</v>
      </c>
      <c r="T14" s="97">
        <f t="shared" si="7"/>
        <v>1.489050437158205</v>
      </c>
      <c r="U14" s="97">
        <f t="shared" si="8"/>
        <v>1.0623229949824138</v>
      </c>
      <c r="V14" s="97">
        <f t="shared" si="9"/>
        <v>1.6852595148262453</v>
      </c>
      <c r="W14" s="97"/>
      <c r="X14" s="97">
        <f t="shared" si="10"/>
        <v>2.2242245010493522</v>
      </c>
      <c r="Y14" s="97">
        <f t="shared" si="11"/>
        <v>11.792863955116257</v>
      </c>
      <c r="Z14" s="97">
        <f t="shared" si="11"/>
        <v>22.845953076820109</v>
      </c>
      <c r="AA14" s="97">
        <f t="shared" si="11"/>
        <v>4.5084965400891361</v>
      </c>
      <c r="AB14" s="97">
        <f t="shared" si="11"/>
        <v>10.588145927372329</v>
      </c>
      <c r="AC14" s="97">
        <f t="shared" si="11"/>
        <v>20.025501332380905</v>
      </c>
      <c r="AD14" s="97">
        <f t="shared" si="11"/>
        <v>14.022814132485772</v>
      </c>
      <c r="AE14" s="97">
        <f t="shared" si="11"/>
        <v>11.566940487265573</v>
      </c>
      <c r="AF14" s="97">
        <f t="shared" si="11"/>
        <v>2.4250600474205735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2.5956954605856418E-2</v>
      </c>
      <c r="C15" s="69">
        <f>'Basic T2'!O15</f>
        <v>0.57907411939456166</v>
      </c>
      <c r="D15" s="69">
        <f>'Basic T2'!Z15</f>
        <v>1.5668636004139405</v>
      </c>
      <c r="E15" s="69">
        <f>'Basic T2'!AK15</f>
        <v>0.78742505482760672</v>
      </c>
      <c r="F15" s="69">
        <f>'Basic T2'!AV15</f>
        <v>0.26443960235006475</v>
      </c>
      <c r="G15" s="69">
        <f>'Basic T2'!BG15</f>
        <v>1.0743908486041862</v>
      </c>
      <c r="H15" s="69">
        <f>'Basic T2'!BR15</f>
        <v>0.74320123503977087</v>
      </c>
      <c r="I15" s="69">
        <f>'Basic T2'!CC15</f>
        <v>0.24553911135065218</v>
      </c>
      <c r="J15" s="69">
        <f>'Basic T2'!CN15</f>
        <v>3.1908647294461211E-2</v>
      </c>
      <c r="K15" s="309">
        <f t="shared" si="12"/>
        <v>5.3187991738811009</v>
      </c>
      <c r="L15" s="97"/>
      <c r="M15" s="97">
        <f t="shared" si="0"/>
        <v>0.66442967672076447</v>
      </c>
      <c r="N15" s="97">
        <f t="shared" si="1"/>
        <v>2.0952089313616722</v>
      </c>
      <c r="O15" s="97">
        <f t="shared" si="2"/>
        <v>3.1658612728751279</v>
      </c>
      <c r="P15" s="97">
        <f t="shared" si="3"/>
        <v>5.3115549537977857</v>
      </c>
      <c r="Q15" s="97">
        <f t="shared" si="4"/>
        <v>1.8233218031233414</v>
      </c>
      <c r="R15" s="97">
        <f t="shared" si="5"/>
        <v>1.7878984921754155</v>
      </c>
      <c r="S15" s="97">
        <f t="shared" si="6"/>
        <v>1.4012675968632335</v>
      </c>
      <c r="T15" s="97">
        <f t="shared" si="7"/>
        <v>0.69707243033788036</v>
      </c>
      <c r="U15" s="97">
        <f t="shared" si="8"/>
        <v>0.30825405510150666</v>
      </c>
      <c r="V15" s="97">
        <f t="shared" si="9"/>
        <v>1.9767270251647719</v>
      </c>
      <c r="W15" s="97"/>
      <c r="X15" s="97">
        <f t="shared" si="10"/>
        <v>0.48802283668318613</v>
      </c>
      <c r="Y15" s="97">
        <f t="shared" si="11"/>
        <v>10.887309343022519</v>
      </c>
      <c r="Z15" s="97">
        <f t="shared" si="11"/>
        <v>29.458972771679363</v>
      </c>
      <c r="AA15" s="97">
        <f t="shared" si="11"/>
        <v>14.804564509492971</v>
      </c>
      <c r="AB15" s="97">
        <f t="shared" si="11"/>
        <v>4.9717914458707515</v>
      </c>
      <c r="AC15" s="97">
        <f t="shared" si="11"/>
        <v>20.199876202887516</v>
      </c>
      <c r="AD15" s="97">
        <f t="shared" si="11"/>
        <v>13.973102024407902</v>
      </c>
      <c r="AE15" s="97">
        <f t="shared" si="11"/>
        <v>4.6164388487614874</v>
      </c>
      <c r="AF15" s="97">
        <f t="shared" si="11"/>
        <v>0.59992201719429894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6.3338420701282636E-3</v>
      </c>
      <c r="C16" s="69">
        <f>'Basic T2'!O16</f>
        <v>0.10095487129772755</v>
      </c>
      <c r="D16" s="69">
        <f>'Basic T2'!Z16</f>
        <v>0.4181749148914608</v>
      </c>
      <c r="E16" s="69">
        <f>'Basic T2'!AK16</f>
        <v>0.11156092840771274</v>
      </c>
      <c r="F16" s="69">
        <f>'Basic T2'!AV16</f>
        <v>8.8999844097297401E-2</v>
      </c>
      <c r="G16" s="69">
        <f>'Basic T2'!BG16</f>
        <v>0.36927845311482638</v>
      </c>
      <c r="H16" s="69">
        <f>'Basic T2'!BR16</f>
        <v>0.39719997233805615</v>
      </c>
      <c r="I16" s="69">
        <f>'Basic T2'!CC16</f>
        <v>0.24990482947243542</v>
      </c>
      <c r="J16" s="69">
        <f>'Basic T2'!CN16</f>
        <v>2.9738804266978849E-2</v>
      </c>
      <c r="K16" s="309">
        <f t="shared" si="12"/>
        <v>1.7721464599566237</v>
      </c>
      <c r="L16" s="97"/>
      <c r="M16" s="97">
        <f t="shared" si="0"/>
        <v>0.16212967595613859</v>
      </c>
      <c r="N16" s="97">
        <f t="shared" si="1"/>
        <v>0.36527543007554658</v>
      </c>
      <c r="O16" s="97">
        <f t="shared" si="2"/>
        <v>0.84492598334212321</v>
      </c>
      <c r="P16" s="97">
        <f t="shared" si="3"/>
        <v>0.75253130225072418</v>
      </c>
      <c r="Q16" s="97">
        <f t="shared" si="4"/>
        <v>0.61365754136311512</v>
      </c>
      <c r="R16" s="97">
        <f t="shared" si="5"/>
        <v>0.61451788273757213</v>
      </c>
      <c r="S16" s="97">
        <f t="shared" si="6"/>
        <v>0.74890006161320011</v>
      </c>
      <c r="T16" s="97">
        <f t="shared" si="7"/>
        <v>0.70946647104521021</v>
      </c>
      <c r="U16" s="97">
        <f t="shared" si="8"/>
        <v>0.28729224791542546</v>
      </c>
      <c r="V16" s="97">
        <f t="shared" si="9"/>
        <v>0.65861666993344681</v>
      </c>
      <c r="W16" s="97"/>
      <c r="X16" s="97">
        <f t="shared" si="10"/>
        <v>0.3574107565738836</v>
      </c>
      <c r="Y16" s="97">
        <f t="shared" si="11"/>
        <v>5.6967566495716504</v>
      </c>
      <c r="Z16" s="97">
        <f t="shared" si="11"/>
        <v>23.597085474622475</v>
      </c>
      <c r="AA16" s="97">
        <f t="shared" si="11"/>
        <v>6.2952431375476374</v>
      </c>
      <c r="AB16" s="97">
        <f t="shared" si="11"/>
        <v>5.022149472875725</v>
      </c>
      <c r="AC16" s="97">
        <f t="shared" si="11"/>
        <v>20.837919520707395</v>
      </c>
      <c r="AD16" s="97">
        <f t="shared" si="11"/>
        <v>22.413495798071807</v>
      </c>
      <c r="AE16" s="97">
        <f t="shared" si="11"/>
        <v>14.101815799048136</v>
      </c>
      <c r="AF16" s="97">
        <f t="shared" si="11"/>
        <v>1.6781233909812825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7.0465466088439038E-2</v>
      </c>
      <c r="C17" s="69">
        <f>'Basic T2'!O17</f>
        <v>1.1503296689040992</v>
      </c>
      <c r="D17" s="69">
        <f>'Basic T2'!Z17</f>
        <v>1.9809532264370153</v>
      </c>
      <c r="E17" s="69">
        <f>'Basic T2'!AK17</f>
        <v>0.26474489266986312</v>
      </c>
      <c r="F17" s="69">
        <f>'Basic T2'!AV17</f>
        <v>0.32868358434083456</v>
      </c>
      <c r="G17" s="69">
        <f>'Basic T2'!BG17</f>
        <v>0.94101255753067126</v>
      </c>
      <c r="H17" s="69">
        <f>'Basic T2'!BR17</f>
        <v>0.39015469746186332</v>
      </c>
      <c r="I17" s="69">
        <f>'Basic T2'!CC17</f>
        <v>0.35762802150043299</v>
      </c>
      <c r="J17" s="69">
        <f>'Basic T2'!CN17</f>
        <v>9.3220647465760254E-2</v>
      </c>
      <c r="K17" s="309">
        <f t="shared" si="12"/>
        <v>5.5771927623989788</v>
      </c>
      <c r="L17" s="97"/>
      <c r="M17" s="97">
        <f t="shared" si="0"/>
        <v>1.8037303514240512</v>
      </c>
      <c r="N17" s="97">
        <f t="shared" si="1"/>
        <v>4.1621286733002272</v>
      </c>
      <c r="O17" s="97">
        <f t="shared" si="2"/>
        <v>4.0025328952036219</v>
      </c>
      <c r="P17" s="97">
        <f t="shared" si="3"/>
        <v>1.7858296958319924</v>
      </c>
      <c r="Q17" s="97">
        <f t="shared" si="4"/>
        <v>2.2662866693621262</v>
      </c>
      <c r="R17" s="97">
        <f t="shared" si="5"/>
        <v>1.5659430968841401</v>
      </c>
      <c r="S17" s="97">
        <f t="shared" si="6"/>
        <v>0.73561655920557112</v>
      </c>
      <c r="T17" s="97">
        <f t="shared" si="7"/>
        <v>1.0152868629886913</v>
      </c>
      <c r="U17" s="97">
        <f t="shared" si="8"/>
        <v>0.90055972399358342</v>
      </c>
      <c r="V17" s="97">
        <f t="shared" si="9"/>
        <v>2.0727587745981477</v>
      </c>
      <c r="W17" s="97"/>
      <c r="X17" s="97">
        <f t="shared" si="10"/>
        <v>1.2634576047561419</v>
      </c>
      <c r="Y17" s="97">
        <f t="shared" si="11"/>
        <v>20.62560355918728</v>
      </c>
      <c r="Z17" s="97">
        <f t="shared" si="11"/>
        <v>35.518823014195519</v>
      </c>
      <c r="AA17" s="97">
        <f t="shared" si="11"/>
        <v>4.7469202508967161</v>
      </c>
      <c r="AB17" s="97">
        <f t="shared" si="11"/>
        <v>5.8933516975922906</v>
      </c>
      <c r="AC17" s="97">
        <f t="shared" si="11"/>
        <v>16.872512707018274</v>
      </c>
      <c r="AD17" s="97">
        <f t="shared" si="11"/>
        <v>6.995539047749209</v>
      </c>
      <c r="AE17" s="97">
        <f t="shared" si="11"/>
        <v>6.4123303019313713</v>
      </c>
      <c r="AF17" s="97">
        <f t="shared" si="11"/>
        <v>1.6714618166732012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0.17233761263983866</v>
      </c>
      <c r="C18" s="69">
        <f>'Basic T2'!O18</f>
        <v>1.9901452680416392</v>
      </c>
      <c r="D18" s="69">
        <f>'Basic T2'!Z18</f>
        <v>3.6058095554958176</v>
      </c>
      <c r="E18" s="69">
        <f>'Basic T2'!AK18</f>
        <v>1.0497861007303522</v>
      </c>
      <c r="F18" s="69">
        <f>'Basic T2'!AV18</f>
        <v>0.89820380674532085</v>
      </c>
      <c r="G18" s="69">
        <f>'Basic T2'!BG18</f>
        <v>3.125392033062536</v>
      </c>
      <c r="H18" s="69">
        <f>'Basic T2'!BR18</f>
        <v>2.2573532716692819</v>
      </c>
      <c r="I18" s="69">
        <f>'Basic T2'!CC18</f>
        <v>1.4530333337190386</v>
      </c>
      <c r="J18" s="69">
        <f>'Basic T2'!CN18</f>
        <v>0.28194642822243865</v>
      </c>
      <c r="K18" s="309">
        <f t="shared" si="12"/>
        <v>14.834007410326263</v>
      </c>
      <c r="L18" s="97"/>
      <c r="M18" s="97">
        <f t="shared" si="0"/>
        <v>4.4113890089125247</v>
      </c>
      <c r="N18" s="97">
        <f t="shared" si="1"/>
        <v>7.2007537561299131</v>
      </c>
      <c r="O18" s="97">
        <f t="shared" si="2"/>
        <v>7.285568971090715</v>
      </c>
      <c r="P18" s="97">
        <f t="shared" si="3"/>
        <v>7.0813044740913575</v>
      </c>
      <c r="Q18" s="97">
        <f t="shared" si="4"/>
        <v>6.1931517440384125</v>
      </c>
      <c r="R18" s="97">
        <f t="shared" si="5"/>
        <v>5.2009784992390449</v>
      </c>
      <c r="S18" s="97">
        <f t="shared" si="6"/>
        <v>4.256123167090947</v>
      </c>
      <c r="T18" s="97">
        <f t="shared" si="7"/>
        <v>4.125084072048355</v>
      </c>
      <c r="U18" s="97">
        <f t="shared" si="8"/>
        <v>2.7237484879541998</v>
      </c>
      <c r="V18" s="97">
        <f t="shared" si="9"/>
        <v>5.5130457798596915</v>
      </c>
      <c r="W18" s="97"/>
      <c r="X18" s="97">
        <f t="shared" si="10"/>
        <v>1.1617738071228874</v>
      </c>
      <c r="Y18" s="97">
        <f t="shared" si="11"/>
        <v>13.416099999088967</v>
      </c>
      <c r="Z18" s="97">
        <f t="shared" si="11"/>
        <v>24.30772383857472</v>
      </c>
      <c r="AA18" s="97">
        <f t="shared" si="11"/>
        <v>7.0768880700408303</v>
      </c>
      <c r="AB18" s="97">
        <f t="shared" si="11"/>
        <v>6.0550314011577369</v>
      </c>
      <c r="AC18" s="97">
        <f t="shared" si="11"/>
        <v>21.069101198418476</v>
      </c>
      <c r="AD18" s="97">
        <f t="shared" si="11"/>
        <v>15.217420412624918</v>
      </c>
      <c r="AE18" s="97">
        <f t="shared" si="11"/>
        <v>9.7952852086857636</v>
      </c>
      <c r="AF18" s="97">
        <f t="shared" si="11"/>
        <v>1.9006760642857021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0.10857695535689002</v>
      </c>
      <c r="C19" s="69">
        <f>'Basic T2'!O19</f>
        <v>1.2996416610056092</v>
      </c>
      <c r="D19" s="69">
        <f>'Basic T2'!Z19</f>
        <v>3.870379182756063</v>
      </c>
      <c r="E19" s="69">
        <f>'Basic T2'!AK19</f>
        <v>1.5329714473395877</v>
      </c>
      <c r="F19" s="69">
        <f>'Basic T2'!AV19</f>
        <v>1.420295485399466</v>
      </c>
      <c r="G19" s="69">
        <f>'Basic T2'!BG19</f>
        <v>4.5815529355165374</v>
      </c>
      <c r="H19" s="69">
        <f>'Basic T2'!BR19</f>
        <v>4.4758073481551159</v>
      </c>
      <c r="I19" s="69">
        <f>'Basic T2'!CC19</f>
        <v>2.48617672026836</v>
      </c>
      <c r="J19" s="69">
        <f>'Basic T2'!CN19</f>
        <v>0.43568339266655681</v>
      </c>
      <c r="K19" s="309">
        <f t="shared" si="12"/>
        <v>20.211085128464187</v>
      </c>
      <c r="L19" s="97"/>
      <c r="M19" s="97">
        <f t="shared" si="0"/>
        <v>2.7792841048782608</v>
      </c>
      <c r="N19" s="97">
        <f t="shared" si="1"/>
        <v>4.7023700844300667</v>
      </c>
      <c r="O19" s="97">
        <f t="shared" si="2"/>
        <v>7.8201341602373269</v>
      </c>
      <c r="P19" s="97">
        <f t="shared" si="3"/>
        <v>10.34061849470843</v>
      </c>
      <c r="Q19" s="97">
        <f t="shared" si="4"/>
        <v>9.792995082401891</v>
      </c>
      <c r="R19" s="97">
        <f t="shared" si="5"/>
        <v>7.6241822013597789</v>
      </c>
      <c r="S19" s="97">
        <f t="shared" si="6"/>
        <v>8.4389039079523318</v>
      </c>
      <c r="T19" s="97">
        <f t="shared" si="7"/>
        <v>7.0581229976514015</v>
      </c>
      <c r="U19" s="97">
        <f t="shared" si="8"/>
        <v>4.2089271691928012</v>
      </c>
      <c r="V19" s="97">
        <f t="shared" si="9"/>
        <v>7.5114319746327913</v>
      </c>
      <c r="W19" s="97"/>
      <c r="X19" s="97">
        <f t="shared" si="10"/>
        <v>0.5372148732577261</v>
      </c>
      <c r="Y19" s="97">
        <f t="shared" si="11"/>
        <v>6.4303408389253924</v>
      </c>
      <c r="Z19" s="97">
        <f t="shared" si="11"/>
        <v>19.149784181084033</v>
      </c>
      <c r="AA19" s="97">
        <f t="shared" si="11"/>
        <v>7.5848052570944571</v>
      </c>
      <c r="AB19" s="97">
        <f t="shared" si="11"/>
        <v>7.0273094016075346</v>
      </c>
      <c r="AC19" s="97">
        <f t="shared" si="11"/>
        <v>22.668515353805169</v>
      </c>
      <c r="AD19" s="97">
        <f t="shared" si="11"/>
        <v>22.145309466099043</v>
      </c>
      <c r="AE19" s="97">
        <f t="shared" si="11"/>
        <v>12.301055111419846</v>
      </c>
      <c r="AF19" s="97">
        <f t="shared" si="11"/>
        <v>2.1556655167067906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1.6661348704297758E-2</v>
      </c>
      <c r="C20" s="69">
        <f>'Basic T2'!O20</f>
        <v>0.26463696213626364</v>
      </c>
      <c r="D20" s="69">
        <f>'Basic T2'!Z20</f>
        <v>0.73118000002441341</v>
      </c>
      <c r="E20" s="69">
        <f>'Basic T2'!AK20</f>
        <v>0.32595420724269686</v>
      </c>
      <c r="F20" s="69">
        <f>'Basic T2'!AV20</f>
        <v>0.27018094202736942</v>
      </c>
      <c r="G20" s="69">
        <f>'Basic T2'!BG20</f>
        <v>0.9804217016778014</v>
      </c>
      <c r="H20" s="69">
        <f>'Basic T2'!BR20</f>
        <v>1.1065088005015384</v>
      </c>
      <c r="I20" s="69">
        <f>'Basic T2'!CC20</f>
        <v>1.012897942189074</v>
      </c>
      <c r="J20" s="69">
        <f>'Basic T2'!CN20</f>
        <v>0.16346008455225766</v>
      </c>
      <c r="K20" s="309">
        <f t="shared" si="12"/>
        <v>4.8719019890557123</v>
      </c>
      <c r="L20" s="97"/>
      <c r="M20" s="97">
        <f t="shared" si="0"/>
        <v>0.42648664689003241</v>
      </c>
      <c r="N20" s="97">
        <f t="shared" si="1"/>
        <v>0.957510805725585</v>
      </c>
      <c r="O20" s="97">
        <f t="shared" si="2"/>
        <v>1.4773554283644013</v>
      </c>
      <c r="P20" s="97">
        <f t="shared" si="3"/>
        <v>2.1987155140373589</v>
      </c>
      <c r="Q20" s="97">
        <f t="shared" si="4"/>
        <v>1.8629085734850244</v>
      </c>
      <c r="R20" s="97">
        <f t="shared" si="5"/>
        <v>1.6315240253610683</v>
      </c>
      <c r="S20" s="97">
        <f t="shared" si="6"/>
        <v>2.0862652733668257</v>
      </c>
      <c r="T20" s="97">
        <f t="shared" si="7"/>
        <v>2.8755631897586094</v>
      </c>
      <c r="U20" s="97">
        <f t="shared" si="8"/>
        <v>1.5791090560963679</v>
      </c>
      <c r="V20" s="97">
        <f t="shared" si="9"/>
        <v>1.8106380803043491</v>
      </c>
      <c r="W20" s="97"/>
      <c r="X20" s="97">
        <f t="shared" si="10"/>
        <v>0.34198858560221396</v>
      </c>
      <c r="Y20" s="97">
        <f t="shared" si="11"/>
        <v>5.4319024219031222</v>
      </c>
      <c r="Z20" s="97">
        <f t="shared" si="11"/>
        <v>15.008101592908544</v>
      </c>
      <c r="AA20" s="97">
        <f t="shared" si="11"/>
        <v>6.6904918854058142</v>
      </c>
      <c r="AB20" s="97">
        <f t="shared" si="11"/>
        <v>5.5456974018423706</v>
      </c>
      <c r="AC20" s="97">
        <f t="shared" si="11"/>
        <v>20.124002984465413</v>
      </c>
      <c r="AD20" s="97">
        <f t="shared" si="11"/>
        <v>22.712049687929078</v>
      </c>
      <c r="AE20" s="97">
        <f t="shared" si="11"/>
        <v>20.790605896105006</v>
      </c>
      <c r="AF20" s="97">
        <f t="shared" si="11"/>
        <v>3.3551595438384432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1.6871561017207704E-2</v>
      </c>
      <c r="C21" s="69">
        <f>'Basic T2'!O21</f>
        <v>8.2236271025566909E-2</v>
      </c>
      <c r="D21" s="69">
        <f>'Basic T2'!Z21</f>
        <v>0.67358370564072179</v>
      </c>
      <c r="E21" s="69">
        <f>'Basic T2'!AK21</f>
        <v>0.2882029110981259</v>
      </c>
      <c r="F21" s="69">
        <f>'Basic T2'!AV21</f>
        <v>0.4636255367325261</v>
      </c>
      <c r="G21" s="69">
        <f>'Basic T2'!BG21</f>
        <v>0.8647027013098203</v>
      </c>
      <c r="H21" s="69">
        <f>'Basic T2'!BR21</f>
        <v>1.0846519528434646</v>
      </c>
      <c r="I21" s="69">
        <f>'Basic T2'!CC21</f>
        <v>0.98893829818647172</v>
      </c>
      <c r="J21" s="69">
        <f>'Basic T2'!CN21</f>
        <v>0.75757158658163493</v>
      </c>
      <c r="K21" s="309">
        <f t="shared" si="12"/>
        <v>5.2203845244355405</v>
      </c>
      <c r="L21" s="97"/>
      <c r="M21" s="97">
        <f t="shared" si="0"/>
        <v>0.43186752847765775</v>
      </c>
      <c r="N21" s="97">
        <f t="shared" si="1"/>
        <v>0.29754769512889595</v>
      </c>
      <c r="O21" s="97">
        <f t="shared" si="2"/>
        <v>1.3609816241594452</v>
      </c>
      <c r="P21" s="97">
        <f t="shared" si="3"/>
        <v>1.9440651408753273</v>
      </c>
      <c r="Q21" s="97">
        <f t="shared" si="4"/>
        <v>3.1967169141712688</v>
      </c>
      <c r="R21" s="97">
        <f t="shared" si="5"/>
        <v>1.4389555326726307</v>
      </c>
      <c r="S21" s="97">
        <f t="shared" si="6"/>
        <v>2.0450553144097525</v>
      </c>
      <c r="T21" s="97">
        <f t="shared" si="7"/>
        <v>2.8075430393921246</v>
      </c>
      <c r="U21" s="97">
        <f t="shared" si="8"/>
        <v>7.3185337955083707</v>
      </c>
      <c r="V21" s="97">
        <f t="shared" si="9"/>
        <v>1.9401513074376442</v>
      </c>
      <c r="W21" s="97"/>
      <c r="X21" s="97">
        <f t="shared" si="10"/>
        <v>0.3231861740880469</v>
      </c>
      <c r="Y21" s="97">
        <f t="shared" si="11"/>
        <v>1.5752914491381991</v>
      </c>
      <c r="Z21" s="97">
        <f t="shared" si="11"/>
        <v>12.902951927924386</v>
      </c>
      <c r="AA21" s="97">
        <f t="shared" si="11"/>
        <v>5.5207218883802076</v>
      </c>
      <c r="AB21" s="97">
        <f t="shared" si="11"/>
        <v>8.881061051391729</v>
      </c>
      <c r="AC21" s="97">
        <f t="shared" si="11"/>
        <v>16.563965686096989</v>
      </c>
      <c r="AD21" s="97">
        <f t="shared" si="11"/>
        <v>20.77724251473111</v>
      </c>
      <c r="AE21" s="97">
        <f t="shared" si="11"/>
        <v>18.94378265733982</v>
      </c>
      <c r="AF21" s="97">
        <f t="shared" si="11"/>
        <v>14.511796650909506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1.0129351214281065E-2</v>
      </c>
      <c r="C22" s="69">
        <f>'Basic T2'!O22</f>
        <v>0.15712836218914344</v>
      </c>
      <c r="D22" s="69">
        <f>'Basic T2'!Z22</f>
        <v>0.42197379324784773</v>
      </c>
      <c r="E22" s="69">
        <f>'Basic T2'!AK22</f>
        <v>0.17523341097382031</v>
      </c>
      <c r="F22" s="69">
        <f>'Basic T2'!AV22</f>
        <v>0.64308128646858465</v>
      </c>
      <c r="G22" s="69">
        <f>'Basic T2'!BG22</f>
        <v>4.0814775169268822</v>
      </c>
      <c r="H22" s="69">
        <f>'Basic T2'!BR22</f>
        <v>2.1632460281762569</v>
      </c>
      <c r="I22" s="69">
        <f>'Basic T2'!CC22</f>
        <v>1.0579166799210733</v>
      </c>
      <c r="J22" s="69">
        <f>'Basic T2'!CN22</f>
        <v>0.3784150380960371</v>
      </c>
      <c r="K22" s="309">
        <f t="shared" si="12"/>
        <v>9.0886014672139268</v>
      </c>
      <c r="L22" s="97"/>
      <c r="M22" s="97">
        <f t="shared" si="0"/>
        <v>0.259284714054143</v>
      </c>
      <c r="N22" s="97">
        <f t="shared" si="1"/>
        <v>0.56852264123482232</v>
      </c>
      <c r="O22" s="97">
        <f t="shared" si="2"/>
        <v>0.8526016494726476</v>
      </c>
      <c r="P22" s="97">
        <f t="shared" si="3"/>
        <v>1.1820323552349412</v>
      </c>
      <c r="Q22" s="97">
        <f t="shared" si="4"/>
        <v>4.4340716003897391</v>
      </c>
      <c r="R22" s="97">
        <f t="shared" si="5"/>
        <v>6.7920045185062827</v>
      </c>
      <c r="S22" s="97">
        <f t="shared" si="6"/>
        <v>4.0786888132179513</v>
      </c>
      <c r="T22" s="97">
        <f t="shared" si="7"/>
        <v>3.0033689830962462</v>
      </c>
      <c r="U22" s="97">
        <f t="shared" si="8"/>
        <v>3.6556852105962712</v>
      </c>
      <c r="V22" s="97">
        <f t="shared" si="9"/>
        <v>3.3777707249067834</v>
      </c>
      <c r="W22" s="97"/>
      <c r="X22" s="97">
        <f t="shared" si="10"/>
        <v>0.11145115396270287</v>
      </c>
      <c r="Y22" s="97">
        <f t="shared" si="11"/>
        <v>1.7288508331668599</v>
      </c>
      <c r="Z22" s="97">
        <f t="shared" si="11"/>
        <v>4.642890270522579</v>
      </c>
      <c r="AA22" s="97">
        <f t="shared" si="11"/>
        <v>1.9280569359978481</v>
      </c>
      <c r="AB22" s="97">
        <f t="shared" si="11"/>
        <v>7.075690234503357</v>
      </c>
      <c r="AC22" s="97">
        <f t="shared" si="11"/>
        <v>44.907651981994569</v>
      </c>
      <c r="AD22" s="97">
        <f t="shared" si="11"/>
        <v>23.801748112511209</v>
      </c>
      <c r="AE22" s="97">
        <f t="shared" si="11"/>
        <v>11.640038170200166</v>
      </c>
      <c r="AF22" s="97">
        <f t="shared" si="11"/>
        <v>4.1636223071407121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2.5530792910241108E-3</v>
      </c>
      <c r="C23" s="69">
        <f>'Basic T2'!O23</f>
        <v>8.4576255603513423E-2</v>
      </c>
      <c r="D23" s="69">
        <f>'Basic T2'!Z23</f>
        <v>0.29842267888078522</v>
      </c>
      <c r="E23" s="69">
        <f>'Basic T2'!AK23</f>
        <v>0.20598797715035633</v>
      </c>
      <c r="F23" s="69">
        <f>'Basic T2'!AV23</f>
        <v>0.31428236644476781</v>
      </c>
      <c r="G23" s="69">
        <f>'Basic T2'!BG23</f>
        <v>3.4407880286284018</v>
      </c>
      <c r="H23" s="69">
        <f>'Basic T2'!BR23</f>
        <v>3.0061956595767012</v>
      </c>
      <c r="I23" s="69">
        <f>'Basic T2'!CC23</f>
        <v>1.4716254544885439</v>
      </c>
      <c r="J23" s="69">
        <f>'Basic T2'!CN23</f>
        <v>0.69777521802733233</v>
      </c>
      <c r="K23" s="309">
        <f t="shared" si="12"/>
        <v>9.5222067180914269</v>
      </c>
      <c r="L23" s="97"/>
      <c r="M23" s="97">
        <f t="shared" si="0"/>
        <v>6.5352105966810875E-2</v>
      </c>
      <c r="N23" s="97">
        <f t="shared" si="1"/>
        <v>0.30601423925987536</v>
      </c>
      <c r="O23" s="97">
        <f t="shared" si="2"/>
        <v>0.60296556877493113</v>
      </c>
      <c r="P23" s="97">
        <f t="shared" si="3"/>
        <v>1.3894864708048926</v>
      </c>
      <c r="Q23" s="97">
        <f t="shared" si="4"/>
        <v>2.1669896868070393</v>
      </c>
      <c r="R23" s="97">
        <f t="shared" si="5"/>
        <v>5.7258303496089278</v>
      </c>
      <c r="S23" s="97">
        <f t="shared" si="6"/>
        <v>5.6680268667345599</v>
      </c>
      <c r="T23" s="97">
        <f t="shared" si="7"/>
        <v>4.1778661104724755</v>
      </c>
      <c r="U23" s="97">
        <f t="shared" si="8"/>
        <v>6.7408699128276544</v>
      </c>
      <c r="V23" s="97">
        <f t="shared" si="9"/>
        <v>3.5389197342305314</v>
      </c>
      <c r="W23" s="97"/>
      <c r="X23" s="97">
        <f t="shared" si="10"/>
        <v>2.6811844844467254E-2</v>
      </c>
      <c r="Y23" s="97">
        <f t="shared" si="11"/>
        <v>0.88820016312842009</v>
      </c>
      <c r="Z23" s="97">
        <f t="shared" si="11"/>
        <v>3.1339655577294505</v>
      </c>
      <c r="AA23" s="97">
        <f t="shared" si="11"/>
        <v>2.1632378213234515</v>
      </c>
      <c r="AB23" s="97">
        <f t="shared" si="11"/>
        <v>3.3005203074163112</v>
      </c>
      <c r="AC23" s="97">
        <f t="shared" si="11"/>
        <v>36.134355517520753</v>
      </c>
      <c r="AD23" s="97">
        <f t="shared" si="11"/>
        <v>31.570367547946333</v>
      </c>
      <c r="AE23" s="97">
        <f t="shared" si="11"/>
        <v>15.454668209340319</v>
      </c>
      <c r="AF23" s="97">
        <f t="shared" si="11"/>
        <v>7.3278730307504825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1.845148359128913E-2</v>
      </c>
      <c r="C24" s="69">
        <f>'Basic T2'!O24</f>
        <v>0.22017975413172053</v>
      </c>
      <c r="D24" s="69">
        <f>'Basic T2'!Z24</f>
        <v>0.4740905438786252</v>
      </c>
      <c r="E24" s="69">
        <f>'Basic T2'!AK24</f>
        <v>0.25931838138115526</v>
      </c>
      <c r="F24" s="69">
        <f>'Basic T2'!AV24</f>
        <v>0.24159551037172097</v>
      </c>
      <c r="G24" s="69">
        <f>'Basic T2'!BG24</f>
        <v>1.3954767944218558</v>
      </c>
      <c r="H24" s="69">
        <f>'Basic T2'!BR24</f>
        <v>1.6651874359713486</v>
      </c>
      <c r="I24" s="69">
        <f>'Basic T2'!CC24</f>
        <v>1.4425516759542436</v>
      </c>
      <c r="J24" s="69">
        <f>'Basic T2'!CN24</f>
        <v>0.44789475068969953</v>
      </c>
      <c r="K24" s="309">
        <f t="shared" si="12"/>
        <v>6.1647463303916581</v>
      </c>
      <c r="L24" s="97"/>
      <c r="M24" s="97">
        <f t="shared" si="0"/>
        <v>0.47230938543201384</v>
      </c>
      <c r="N24" s="97">
        <f t="shared" si="1"/>
        <v>0.79665550904627502</v>
      </c>
      <c r="O24" s="97">
        <f t="shared" si="2"/>
        <v>0.9579039887742179</v>
      </c>
      <c r="P24" s="97">
        <f t="shared" si="3"/>
        <v>1.7492253069562962</v>
      </c>
      <c r="Q24" s="97">
        <f t="shared" si="4"/>
        <v>1.6658108607133988</v>
      </c>
      <c r="R24" s="97">
        <f t="shared" si="5"/>
        <v>2.3222190135498675</v>
      </c>
      <c r="S24" s="97">
        <f t="shared" si="6"/>
        <v>3.1396250257920464</v>
      </c>
      <c r="T24" s="97">
        <f t="shared" si="7"/>
        <v>4.0953272051611025</v>
      </c>
      <c r="U24" s="97">
        <f t="shared" si="8"/>
        <v>4.326895210714369</v>
      </c>
      <c r="V24" s="97">
        <f t="shared" si="9"/>
        <v>2.2911225402929567</v>
      </c>
      <c r="W24" s="97"/>
      <c r="X24" s="97">
        <f t="shared" si="10"/>
        <v>0.29930645321649224</v>
      </c>
      <c r="Y24" s="97">
        <f t="shared" ref="Y24:AG32" si="13">IF($K24&gt;0,C24/$K24*100,0)</f>
        <v>3.571594715037238</v>
      </c>
      <c r="Z24" s="97">
        <f t="shared" si="13"/>
        <v>7.6903495856982858</v>
      </c>
      <c r="AA24" s="97">
        <f t="shared" si="13"/>
        <v>4.2064728617094653</v>
      </c>
      <c r="AB24" s="97">
        <f t="shared" si="13"/>
        <v>3.9189854281704393</v>
      </c>
      <c r="AC24" s="97">
        <f t="shared" si="13"/>
        <v>22.636402531962712</v>
      </c>
      <c r="AD24" s="97">
        <f t="shared" si="13"/>
        <v>27.011451026980961</v>
      </c>
      <c r="AE24" s="97">
        <f t="shared" si="13"/>
        <v>23.400016783214429</v>
      </c>
      <c r="AF24" s="97">
        <f t="shared" si="13"/>
        <v>7.2654206140099831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1.3357430716086076E-2</v>
      </c>
      <c r="C25" s="69">
        <f>'Basic T2'!O25</f>
        <v>0.73122992601865855</v>
      </c>
      <c r="D25" s="69">
        <f>'Basic T2'!Z25</f>
        <v>2.3103104725403569</v>
      </c>
      <c r="E25" s="69">
        <f>'Basic T2'!AK25</f>
        <v>1.8738783421445</v>
      </c>
      <c r="F25" s="69">
        <f>'Basic T2'!AV25</f>
        <v>1.2060561504826302</v>
      </c>
      <c r="G25" s="69">
        <f>'Basic T2'!BG25</f>
        <v>7.3627683830636732</v>
      </c>
      <c r="H25" s="69">
        <f>'Basic T2'!BR25</f>
        <v>4.6669724182334047</v>
      </c>
      <c r="I25" s="69">
        <f>'Basic T2'!CC25</f>
        <v>0.79134410196322258</v>
      </c>
      <c r="J25" s="69">
        <f>'Basic T2'!CN25</f>
        <v>0.15603164318704241</v>
      </c>
      <c r="K25" s="309">
        <f t="shared" si="12"/>
        <v>19.111948868349575</v>
      </c>
      <c r="L25" s="97"/>
      <c r="M25" s="97">
        <f t="shared" si="0"/>
        <v>0.34191504771159414</v>
      </c>
      <c r="N25" s="97">
        <f t="shared" si="1"/>
        <v>2.6457398466971047</v>
      </c>
      <c r="O25" s="97">
        <f t="shared" si="2"/>
        <v>4.6680020209806887</v>
      </c>
      <c r="P25" s="97">
        <f t="shared" si="3"/>
        <v>12.640196968600506</v>
      </c>
      <c r="Q25" s="97">
        <f t="shared" si="4"/>
        <v>8.3158061630077427</v>
      </c>
      <c r="R25" s="97">
        <f t="shared" si="5"/>
        <v>12.252414945099776</v>
      </c>
      <c r="S25" s="97">
        <f t="shared" si="6"/>
        <v>8.7993357879376504</v>
      </c>
      <c r="T25" s="97">
        <f t="shared" si="7"/>
        <v>2.2465836638191687</v>
      </c>
      <c r="U25" s="97">
        <f t="shared" si="8"/>
        <v>1.5073464660755478</v>
      </c>
      <c r="V25" s="97">
        <f t="shared" si="9"/>
        <v>7.1029389523023987</v>
      </c>
      <c r="W25" s="97"/>
      <c r="X25" s="97">
        <f t="shared" si="10"/>
        <v>6.9890469088721277E-2</v>
      </c>
      <c r="Y25" s="97">
        <f t="shared" si="13"/>
        <v>3.8260353826585156</v>
      </c>
      <c r="Z25" s="97">
        <f t="shared" si="13"/>
        <v>12.088303963424455</v>
      </c>
      <c r="AA25" s="97">
        <f t="shared" si="13"/>
        <v>9.8047475694524504</v>
      </c>
      <c r="AB25" s="97">
        <f t="shared" si="13"/>
        <v>6.3104822997926941</v>
      </c>
      <c r="AC25" s="97">
        <f t="shared" si="13"/>
        <v>38.524424870437038</v>
      </c>
      <c r="AD25" s="97">
        <f t="shared" si="13"/>
        <v>24.419134073564649</v>
      </c>
      <c r="AE25" s="97">
        <f t="shared" si="13"/>
        <v>4.1405725152066069</v>
      </c>
      <c r="AF25" s="97">
        <f t="shared" si="13"/>
        <v>0.8164088563748686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1.0652881108057715E-2</v>
      </c>
      <c r="C26" s="69">
        <f>'Basic T2'!O26</f>
        <v>0.15600032476337278</v>
      </c>
      <c r="D26" s="69">
        <f>'Basic T2'!Z26</f>
        <v>0.59028318053535933</v>
      </c>
      <c r="E26" s="69">
        <f>'Basic T2'!AK26</f>
        <v>0.41694549504262102</v>
      </c>
      <c r="F26" s="69">
        <f>'Basic T2'!AV26</f>
        <v>0.47655895749144916</v>
      </c>
      <c r="G26" s="69">
        <f>'Basic T2'!BG26</f>
        <v>1.4415302854692813</v>
      </c>
      <c r="H26" s="69">
        <f>'Basic T2'!BR26</f>
        <v>1.5549258849481125</v>
      </c>
      <c r="I26" s="69">
        <f>'Basic T2'!CC26</f>
        <v>1.1536830371694149</v>
      </c>
      <c r="J26" s="69">
        <f>'Basic T2'!CN26</f>
        <v>0.26324312627678853</v>
      </c>
      <c r="K26" s="309">
        <f t="shared" si="12"/>
        <v>6.0638231728044572</v>
      </c>
      <c r="L26" s="97"/>
      <c r="M26" s="97">
        <f t="shared" si="0"/>
        <v>0.27268570054726549</v>
      </c>
      <c r="N26" s="97">
        <f t="shared" si="1"/>
        <v>0.56444117046929054</v>
      </c>
      <c r="O26" s="97">
        <f t="shared" si="2"/>
        <v>1.1926722024768179</v>
      </c>
      <c r="P26" s="97">
        <f t="shared" si="3"/>
        <v>2.8124948477060578</v>
      </c>
      <c r="Q26" s="97">
        <f t="shared" si="4"/>
        <v>3.285893375825053</v>
      </c>
      <c r="R26" s="97">
        <f t="shared" si="5"/>
        <v>2.3988568286523302</v>
      </c>
      <c r="S26" s="97">
        <f t="shared" si="6"/>
        <v>2.931732558255344</v>
      </c>
      <c r="T26" s="97">
        <f t="shared" si="7"/>
        <v>3.2752445593516857</v>
      </c>
      <c r="U26" s="97">
        <f t="shared" si="8"/>
        <v>2.5430649066249682</v>
      </c>
      <c r="V26" s="97">
        <f t="shared" si="9"/>
        <v>2.2536145377259018</v>
      </c>
      <c r="W26" s="97"/>
      <c r="X26" s="97">
        <f t="shared" si="10"/>
        <v>0.175679283588523</v>
      </c>
      <c r="Y26" s="97">
        <f t="shared" si="13"/>
        <v>2.5726397409313666</v>
      </c>
      <c r="Z26" s="97">
        <f t="shared" si="13"/>
        <v>9.7345051746019049</v>
      </c>
      <c r="AA26" s="97">
        <f t="shared" si="13"/>
        <v>6.8759507518717431</v>
      </c>
      <c r="AB26" s="97">
        <f t="shared" si="13"/>
        <v>7.8590510295346476</v>
      </c>
      <c r="AC26" s="97">
        <f t="shared" si="13"/>
        <v>23.772630638940417</v>
      </c>
      <c r="AD26" s="97">
        <f t="shared" si="13"/>
        <v>25.642665371935223</v>
      </c>
      <c r="AE26" s="97">
        <f t="shared" si="13"/>
        <v>19.025670839867978</v>
      </c>
      <c r="AF26" s="97">
        <f t="shared" si="13"/>
        <v>4.3412071687281939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3.7166401430975993E-4</v>
      </c>
      <c r="C27" s="69">
        <f>'Basic T2'!O27</f>
        <v>9.2323097660564016E-3</v>
      </c>
      <c r="D27" s="69">
        <f>'Basic T2'!Z27</f>
        <v>3.3024582624412664E-2</v>
      </c>
      <c r="E27" s="69">
        <f>'Basic T2'!AK27</f>
        <v>1.1902409015153801E-2</v>
      </c>
      <c r="F27" s="69">
        <f>'Basic T2'!AV27</f>
        <v>1.1293240522907781E-2</v>
      </c>
      <c r="G27" s="69">
        <f>'Basic T2'!BG27</f>
        <v>4.5104356252968408E-2</v>
      </c>
      <c r="H27" s="69">
        <f>'Basic T2'!BR27</f>
        <v>6.3947939459864739E-2</v>
      </c>
      <c r="I27" s="69">
        <f>'Basic T2'!CC27</f>
        <v>5.5492724549106073E-2</v>
      </c>
      <c r="J27" s="69">
        <f>'Basic T2'!CN27</f>
        <v>1.7963758573986775E-2</v>
      </c>
      <c r="K27" s="309">
        <f t="shared" si="12"/>
        <v>0.24833298477876639</v>
      </c>
      <c r="L27" s="97"/>
      <c r="M27" s="97">
        <f t="shared" si="0"/>
        <v>9.5136199383289606E-3</v>
      </c>
      <c r="N27" s="97">
        <f t="shared" si="1"/>
        <v>3.3404390269009543E-2</v>
      </c>
      <c r="O27" s="97">
        <f t="shared" si="2"/>
        <v>6.6726450953275132E-2</v>
      </c>
      <c r="P27" s="97">
        <f t="shared" si="3"/>
        <v>8.0287386309302294E-2</v>
      </c>
      <c r="Q27" s="97">
        <f t="shared" si="4"/>
        <v>7.7867352281354538E-2</v>
      </c>
      <c r="R27" s="97">
        <f t="shared" si="5"/>
        <v>7.5058355755721937E-2</v>
      </c>
      <c r="S27" s="97">
        <f t="shared" si="6"/>
        <v>0.12057054163329668</v>
      </c>
      <c r="T27" s="97">
        <f t="shared" si="7"/>
        <v>0.15754088281387429</v>
      </c>
      <c r="U27" s="97">
        <f t="shared" si="8"/>
        <v>0.17353920942480941</v>
      </c>
      <c r="V27" s="97">
        <f t="shared" si="9"/>
        <v>9.2292734920807709E-2</v>
      </c>
      <c r="W27" s="97"/>
      <c r="X27" s="97">
        <f t="shared" si="10"/>
        <v>0.1496635715311303</v>
      </c>
      <c r="Y27" s="97">
        <f t="shared" si="13"/>
        <v>3.7177138487185806</v>
      </c>
      <c r="Z27" s="97">
        <f t="shared" si="13"/>
        <v>13.298508312874116</v>
      </c>
      <c r="AA27" s="97">
        <f t="shared" si="13"/>
        <v>4.7929231091702773</v>
      </c>
      <c r="AB27" s="97">
        <f t="shared" si="13"/>
        <v>4.547620016313437</v>
      </c>
      <c r="AC27" s="97">
        <f t="shared" si="13"/>
        <v>18.162853514264626</v>
      </c>
      <c r="AD27" s="97">
        <f t="shared" si="13"/>
        <v>25.75088424795214</v>
      </c>
      <c r="AE27" s="97">
        <f t="shared" si="13"/>
        <v>22.34609494125122</v>
      </c>
      <c r="AF27" s="97">
        <f t="shared" si="13"/>
        <v>7.2337384379244805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4.0557219074902291E-2</v>
      </c>
      <c r="C28" s="69">
        <f>'Basic T2'!O28</f>
        <v>0.68992926264845766</v>
      </c>
      <c r="D28" s="69">
        <f>'Basic T2'!Z28</f>
        <v>2.5250267165404452</v>
      </c>
      <c r="E28" s="69">
        <f>'Basic T2'!AK28</f>
        <v>0.9131377391562866</v>
      </c>
      <c r="F28" s="69">
        <f>'Basic T2'!AV28</f>
        <v>0.70808219347326717</v>
      </c>
      <c r="G28" s="69">
        <f>'Basic T2'!BG28</f>
        <v>5.967082714114694</v>
      </c>
      <c r="H28" s="69">
        <f>'Basic T2'!BR28</f>
        <v>5.4432445704383863</v>
      </c>
      <c r="I28" s="69">
        <f>'Basic T2'!CC28</f>
        <v>3.8864817000322969</v>
      </c>
      <c r="J28" s="69">
        <f>'Basic T2'!CN28</f>
        <v>1.1106470833866782</v>
      </c>
      <c r="K28" s="309">
        <f t="shared" si="12"/>
        <v>21.284189198865416</v>
      </c>
      <c r="L28" s="97"/>
      <c r="M28" s="97">
        <f t="shared" si="0"/>
        <v>1.0381579953355031</v>
      </c>
      <c r="N28" s="97">
        <f t="shared" si="1"/>
        <v>2.4963055759082806</v>
      </c>
      <c r="O28" s="97">
        <f t="shared" si="2"/>
        <v>5.1018380239087691</v>
      </c>
      <c r="P28" s="97">
        <f t="shared" si="3"/>
        <v>6.1595465526267121</v>
      </c>
      <c r="Q28" s="97">
        <f t="shared" si="4"/>
        <v>4.8822554953554294</v>
      </c>
      <c r="R28" s="97">
        <f t="shared" si="5"/>
        <v>9.9298483425392785</v>
      </c>
      <c r="S28" s="97">
        <f t="shared" si="6"/>
        <v>10.262956893429914</v>
      </c>
      <c r="T28" s="97">
        <f t="shared" si="7"/>
        <v>11.033514087441185</v>
      </c>
      <c r="U28" s="97">
        <f t="shared" si="8"/>
        <v>10.729425916467251</v>
      </c>
      <c r="V28" s="97">
        <f t="shared" si="9"/>
        <v>7.9102501566000907</v>
      </c>
      <c r="W28" s="97"/>
      <c r="X28" s="97">
        <f t="shared" si="10"/>
        <v>0.19055092348579691</v>
      </c>
      <c r="Y28" s="97">
        <f t="shared" si="13"/>
        <v>3.2415106641000695</v>
      </c>
      <c r="Z28" s="97">
        <f t="shared" si="13"/>
        <v>11.863391614067428</v>
      </c>
      <c r="AA28" s="97">
        <f t="shared" si="13"/>
        <v>4.2902162286969459</v>
      </c>
      <c r="AB28" s="97">
        <f t="shared" si="13"/>
        <v>3.3267990002222518</v>
      </c>
      <c r="AC28" s="97">
        <f t="shared" si="13"/>
        <v>28.035283178335863</v>
      </c>
      <c r="AD28" s="97">
        <f t="shared" si="13"/>
        <v>25.574122272548422</v>
      </c>
      <c r="AE28" s="97">
        <f t="shared" si="13"/>
        <v>18.25994715476158</v>
      </c>
      <c r="AF28" s="97">
        <f t="shared" si="13"/>
        <v>5.2181789637816358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1.3617298750069621E-2</v>
      </c>
      <c r="C29" s="69">
        <f>'Basic T2'!O29</f>
        <v>0.15404696106055249</v>
      </c>
      <c r="D29" s="69">
        <f>'Basic T2'!Z29</f>
        <v>0.76850897251341233</v>
      </c>
      <c r="E29" s="69">
        <f>'Basic T2'!AK29</f>
        <v>0.21591594444991419</v>
      </c>
      <c r="F29" s="69">
        <f>'Basic T2'!AV29</f>
        <v>0.23535840735613694</v>
      </c>
      <c r="G29" s="69">
        <f>'Basic T2'!BG29</f>
        <v>1.1080935065719992</v>
      </c>
      <c r="H29" s="69">
        <f>'Basic T2'!BR29</f>
        <v>0.97862919195075326</v>
      </c>
      <c r="I29" s="69">
        <f>'Basic T2'!CC29</f>
        <v>0.52593268663746717</v>
      </c>
      <c r="J29" s="69">
        <f>'Basic T2'!CN29</f>
        <v>0.14553532375493611</v>
      </c>
      <c r="K29" s="309">
        <f t="shared" si="12"/>
        <v>4.1456382930452413</v>
      </c>
      <c r="L29" s="97"/>
      <c r="M29" s="97">
        <f t="shared" si="0"/>
        <v>0.34856698498357253</v>
      </c>
      <c r="N29" s="97">
        <f t="shared" si="1"/>
        <v>0.55737349995998542</v>
      </c>
      <c r="O29" s="97">
        <f t="shared" si="2"/>
        <v>1.5527789357634638</v>
      </c>
      <c r="P29" s="97">
        <f t="shared" si="3"/>
        <v>1.4564553125604474</v>
      </c>
      <c r="Q29" s="97">
        <f t="shared" si="4"/>
        <v>1.6228057819900306</v>
      </c>
      <c r="R29" s="97">
        <f t="shared" si="5"/>
        <v>1.8439832321387541</v>
      </c>
      <c r="S29" s="97">
        <f t="shared" si="6"/>
        <v>1.8451548670417059</v>
      </c>
      <c r="T29" s="97">
        <f t="shared" si="7"/>
        <v>1.4930948232721799</v>
      </c>
      <c r="U29" s="97">
        <f t="shared" si="8"/>
        <v>1.4059465853871194</v>
      </c>
      <c r="V29" s="97">
        <f t="shared" si="9"/>
        <v>1.5407228177861025</v>
      </c>
      <c r="W29" s="97"/>
      <c r="X29" s="97">
        <f>IF($K29&gt;0,B29/$K29*100,0)</f>
        <v>0.32847291026122849</v>
      </c>
      <c r="Y29" s="97">
        <f t="shared" si="13"/>
        <v>3.7158804066187585</v>
      </c>
      <c r="Z29" s="97">
        <f t="shared" si="13"/>
        <v>18.53777194702851</v>
      </c>
      <c r="AA29" s="97">
        <f t="shared" si="13"/>
        <v>5.2082678031061374</v>
      </c>
      <c r="AB29" s="97">
        <f t="shared" si="13"/>
        <v>5.6772537958986016</v>
      </c>
      <c r="AC29" s="97">
        <f t="shared" si="13"/>
        <v>26.729141045202777</v>
      </c>
      <c r="AD29" s="97">
        <f t="shared" si="13"/>
        <v>23.606236790906483</v>
      </c>
      <c r="AE29" s="97">
        <f t="shared" si="13"/>
        <v>12.686410377860904</v>
      </c>
      <c r="AF29" s="97">
        <f t="shared" si="13"/>
        <v>3.5105649231166027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1.220103977197645E-2</v>
      </c>
      <c r="C30" s="69">
        <f>'Basic T2'!O30</f>
        <v>0.10184294046461577</v>
      </c>
      <c r="D30" s="69">
        <f>'Basic T2'!Z30</f>
        <v>0.22576277158525887</v>
      </c>
      <c r="E30" s="69">
        <f>'Basic T2'!AK30</f>
        <v>0.10384113213651873</v>
      </c>
      <c r="F30" s="69">
        <f>'Basic T2'!AV30</f>
        <v>0.21425554278278905</v>
      </c>
      <c r="G30" s="69">
        <f>'Basic T2'!BG30</f>
        <v>1.557389832107777</v>
      </c>
      <c r="H30" s="69">
        <f>'Basic T2'!BR30</f>
        <v>1.7761546314529131</v>
      </c>
      <c r="I30" s="69">
        <f>'Basic T2'!CC30</f>
        <v>1.4317522188491667</v>
      </c>
      <c r="J30" s="69">
        <f>'Basic T2'!CN30</f>
        <v>0.50256522640610912</v>
      </c>
      <c r="K30" s="309">
        <f t="shared" si="12"/>
        <v>5.9257653355571254</v>
      </c>
      <c r="L30" s="97"/>
      <c r="M30" s="97">
        <f t="shared" si="0"/>
        <v>0.3123144850560573</v>
      </c>
      <c r="N30" s="97">
        <f t="shared" si="1"/>
        <v>0.36848864646324581</v>
      </c>
      <c r="O30" s="97">
        <f t="shared" si="2"/>
        <v>0.45615560616118916</v>
      </c>
      <c r="P30" s="97">
        <f t="shared" si="3"/>
        <v>0.70045761996797362</v>
      </c>
      <c r="Q30" s="97">
        <f t="shared" si="4"/>
        <v>1.477300673288467</v>
      </c>
      <c r="R30" s="97">
        <f t="shared" si="5"/>
        <v>2.5916592050018776</v>
      </c>
      <c r="S30" s="97">
        <f t="shared" si="6"/>
        <v>3.3488479495601742</v>
      </c>
      <c r="T30" s="97">
        <f t="shared" si="7"/>
        <v>4.0646681229108008</v>
      </c>
      <c r="U30" s="97">
        <f t="shared" si="8"/>
        <v>4.8550403144034551</v>
      </c>
      <c r="V30" s="97">
        <f t="shared" si="9"/>
        <v>2.2023054641923987</v>
      </c>
      <c r="W30" s="97"/>
      <c r="X30" s="97">
        <f t="shared" si="10"/>
        <v>0.20589812591404852</v>
      </c>
      <c r="Y30" s="97">
        <f t="shared" si="13"/>
        <v>1.718646195007328</v>
      </c>
      <c r="Z30" s="97">
        <f t="shared" si="13"/>
        <v>3.8098500160069744</v>
      </c>
      <c r="AA30" s="97">
        <f t="shared" si="13"/>
        <v>1.7523665932808297</v>
      </c>
      <c r="AB30" s="97">
        <f t="shared" si="13"/>
        <v>3.6156602674959841</v>
      </c>
      <c r="AC30" s="97">
        <f t="shared" si="13"/>
        <v>26.281665640095</v>
      </c>
      <c r="AD30" s="97">
        <f t="shared" si="13"/>
        <v>29.973421674247309</v>
      </c>
      <c r="AE30" s="97">
        <f t="shared" si="13"/>
        <v>24.161473459943501</v>
      </c>
      <c r="AF30" s="97">
        <f t="shared" si="13"/>
        <v>8.4810180280090215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1.4750081979180662E-2</v>
      </c>
      <c r="C31" s="69">
        <f>'Basic T2'!O31</f>
        <v>0.14763682019086027</v>
      </c>
      <c r="D31" s="69">
        <f>'Basic T2'!Z31</f>
        <v>0.39739357634269157</v>
      </c>
      <c r="E31" s="69">
        <f>'Basic T2'!AK31</f>
        <v>0.16859592704914506</v>
      </c>
      <c r="F31" s="69">
        <f>'Basic T2'!AV31</f>
        <v>0.25126589528837023</v>
      </c>
      <c r="G31" s="69">
        <f>'Basic T2'!BG31</f>
        <v>1.5583861619759463</v>
      </c>
      <c r="H31" s="69">
        <f>'Basic T2'!BR31</f>
        <v>2.1488550484732301</v>
      </c>
      <c r="I31" s="69">
        <f>'Basic T2'!CC31</f>
        <v>1.7699884379494644</v>
      </c>
      <c r="J31" s="69">
        <f>'Basic T2'!CN31</f>
        <v>0.85701680747942111</v>
      </c>
      <c r="K31" s="309">
        <f t="shared" si="12"/>
        <v>7.3138887567283097</v>
      </c>
      <c r="L31" s="97"/>
      <c r="M31" s="97">
        <f t="shared" si="0"/>
        <v>0.377563252309291</v>
      </c>
      <c r="N31" s="97">
        <f t="shared" si="1"/>
        <v>0.53418029558140323</v>
      </c>
      <c r="O31" s="97">
        <f t="shared" si="2"/>
        <v>0.80293711150115721</v>
      </c>
      <c r="P31" s="97">
        <f t="shared" si="3"/>
        <v>1.137259382359979</v>
      </c>
      <c r="Q31" s="97">
        <f t="shared" si="4"/>
        <v>1.7324885576484446</v>
      </c>
      <c r="R31" s="97">
        <f t="shared" si="5"/>
        <v>2.5933172018764075</v>
      </c>
      <c r="S31" s="97">
        <f t="shared" si="6"/>
        <v>4.0515553632259191</v>
      </c>
      <c r="T31" s="97">
        <f t="shared" si="7"/>
        <v>5.0249026940127219</v>
      </c>
      <c r="U31" s="97">
        <f t="shared" si="8"/>
        <v>8.2792261219276337</v>
      </c>
      <c r="V31" s="97">
        <f t="shared" si="9"/>
        <v>2.7182003102260421</v>
      </c>
      <c r="W31" s="97"/>
      <c r="X31" s="97">
        <f t="shared" si="10"/>
        <v>0.20167222212139238</v>
      </c>
      <c r="Y31" s="97">
        <f t="shared" si="13"/>
        <v>2.0185817025866553</v>
      </c>
      <c r="Z31" s="97">
        <f t="shared" si="13"/>
        <v>5.4334101811039295</v>
      </c>
      <c r="AA31" s="97">
        <f t="shared" si="13"/>
        <v>2.3051475440345954</v>
      </c>
      <c r="AB31" s="97">
        <f t="shared" si="13"/>
        <v>3.4354623599821874</v>
      </c>
      <c r="AC31" s="97">
        <f t="shared" si="13"/>
        <v>21.30721718377697</v>
      </c>
      <c r="AD31" s="97">
        <f t="shared" si="13"/>
        <v>29.380472139344761</v>
      </c>
      <c r="AE31" s="97">
        <f t="shared" si="13"/>
        <v>24.200374066684951</v>
      </c>
      <c r="AF31" s="97">
        <f t="shared" si="13"/>
        <v>11.717662600364552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1.524936301201879E-4</v>
      </c>
      <c r="C32" s="69">
        <f>'Basic T2'!O32</f>
        <v>8.3082837914018132E-2</v>
      </c>
      <c r="D32" s="69">
        <f>'Basic T2'!Z32</f>
        <v>0.22890484071196321</v>
      </c>
      <c r="E32" s="69">
        <f>'Basic T2'!AK32</f>
        <v>0.13982948304917261</v>
      </c>
      <c r="F32" s="69">
        <f>'Basic T2'!AV32</f>
        <v>0.17535432283662805</v>
      </c>
      <c r="G32" s="69">
        <f>'Basic T2'!BG32</f>
        <v>0.79808269528344011</v>
      </c>
      <c r="H32" s="69">
        <f>'Basic T2'!BR32</f>
        <v>1.0105468240430922</v>
      </c>
      <c r="I32" s="69">
        <f>'Basic T2'!CC32</f>
        <v>1.1214257552455498</v>
      </c>
      <c r="J32" s="69">
        <f>'Basic T2'!CN32</f>
        <v>0.62107920236522973</v>
      </c>
      <c r="K32" s="309">
        <f t="shared" si="12"/>
        <v>4.1784584550792134</v>
      </c>
      <c r="L32" s="97"/>
      <c r="M32" s="97">
        <f t="shared" si="0"/>
        <v>3.9034353182507827E-3</v>
      </c>
      <c r="N32" s="97">
        <f t="shared" si="1"/>
        <v>0.30061074776114366</v>
      </c>
      <c r="O32" s="97">
        <f t="shared" si="2"/>
        <v>0.46250418363934481</v>
      </c>
      <c r="P32" s="97">
        <f t="shared" si="3"/>
        <v>0.94321609253266714</v>
      </c>
      <c r="Q32" s="97">
        <f t="shared" si="4"/>
        <v>1.2090751810944662</v>
      </c>
      <c r="R32" s="97">
        <f t="shared" si="5"/>
        <v>1.3280928903874456</v>
      </c>
      <c r="S32" s="97">
        <f t="shared" si="6"/>
        <v>1.9053339161483767</v>
      </c>
      <c r="T32" s="97">
        <f t="shared" si="7"/>
        <v>3.1836678578515678</v>
      </c>
      <c r="U32" s="97">
        <f t="shared" si="8"/>
        <v>5.9999466884803914</v>
      </c>
      <c r="V32" s="97">
        <f t="shared" si="9"/>
        <v>1.5529204020794571</v>
      </c>
      <c r="W32" s="97"/>
      <c r="X32" s="97">
        <f t="shared" si="10"/>
        <v>3.6495188778249321E-3</v>
      </c>
      <c r="Y32" s="97">
        <f t="shared" si="13"/>
        <v>1.9883609902361248</v>
      </c>
      <c r="Z32" s="97">
        <f t="shared" si="13"/>
        <v>5.4782126751484892</v>
      </c>
      <c r="AA32" s="97">
        <f t="shared" si="13"/>
        <v>3.3464370784684943</v>
      </c>
      <c r="AB32" s="97">
        <f t="shared" si="13"/>
        <v>4.1966271705650771</v>
      </c>
      <c r="AC32" s="97">
        <f t="shared" si="13"/>
        <v>19.099931323077147</v>
      </c>
      <c r="AD32" s="97">
        <f t="shared" si="13"/>
        <v>24.184680424779636</v>
      </c>
      <c r="AE32" s="97">
        <f t="shared" si="13"/>
        <v>26.838265051609572</v>
      </c>
      <c r="AF32" s="97">
        <f t="shared" si="13"/>
        <v>14.863835767237646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1.3843066311563158E-2</v>
      </c>
      <c r="C33" s="69">
        <f>'Basic T2'!O33</f>
        <v>0.73097116672739104</v>
      </c>
      <c r="D33" s="69">
        <f>'Basic T2'!Z33</f>
        <v>2.4671166597618392</v>
      </c>
      <c r="E33" s="69">
        <f>'Basic T2'!AK33</f>
        <v>1.1249502510661509</v>
      </c>
      <c r="F33" s="69">
        <f>'Basic T2'!AV33</f>
        <v>1.0983808635202008</v>
      </c>
      <c r="G33" s="69">
        <f>'Basic T2'!BG33</f>
        <v>5.6698763052412451</v>
      </c>
      <c r="H33" s="69">
        <f>'Basic T2'!BR33</f>
        <v>7.9823183734063194</v>
      </c>
      <c r="I33" s="69">
        <f>'Basic T2'!CC33</f>
        <v>6.6668090560051239</v>
      </c>
      <c r="J33" s="69">
        <f>'Basic T2'!CN33</f>
        <v>1.9950639880800567</v>
      </c>
      <c r="K33" s="309">
        <f t="shared" ref="K33" si="14">SUM(B33:J33)</f>
        <v>27.749329730119889</v>
      </c>
      <c r="L33" s="97"/>
      <c r="M33" s="97">
        <f t="shared" si="0"/>
        <v>0.35434603996806369</v>
      </c>
      <c r="N33" s="97">
        <f t="shared" si="1"/>
        <v>2.6448036025100854</v>
      </c>
      <c r="O33" s="97">
        <f t="shared" si="2"/>
        <v>4.9848302601079162</v>
      </c>
      <c r="P33" s="97">
        <f t="shared" si="3"/>
        <v>7.5883222691391916</v>
      </c>
      <c r="Q33" s="97">
        <f t="shared" si="4"/>
        <v>7.5733806842541371</v>
      </c>
      <c r="R33" s="97">
        <f t="shared" si="5"/>
        <v>9.4352658626344521</v>
      </c>
      <c r="S33" s="97">
        <f t="shared" si="6"/>
        <v>15.050249592092978</v>
      </c>
      <c r="T33" s="97">
        <f t="shared" si="7"/>
        <v>18.92671503820582</v>
      </c>
      <c r="U33" s="97">
        <f t="shared" si="8"/>
        <v>19.273351165200051</v>
      </c>
      <c r="V33" s="97">
        <f t="shared" si="9"/>
        <v>10.313013936886511</v>
      </c>
      <c r="W33" s="97"/>
      <c r="X33" s="97">
        <f t="shared" ref="X33" si="15">IF($K33&gt;0,B33/$K33*100,0)</f>
        <v>4.98861285883151E-2</v>
      </c>
      <c r="Y33" s="97">
        <f t="shared" ref="Y33" si="16">IF($K33&gt;0,C33/$K33*100,0)</f>
        <v>2.6341939565263615</v>
      </c>
      <c r="Z33" s="97">
        <f t="shared" ref="Z33" si="17">IF($K33&gt;0,D33/$K33*100,0)</f>
        <v>8.8907252310457174</v>
      </c>
      <c r="AA33" s="97">
        <f t="shared" ref="AA33" si="18">IF($K33&gt;0,E33/$K33*100,0)</f>
        <v>4.0539726977444746</v>
      </c>
      <c r="AB33" s="97">
        <f t="shared" ref="AB33" si="19">IF($K33&gt;0,F33/$K33*100,0)</f>
        <v>3.9582248443571872</v>
      </c>
      <c r="AC33" s="97">
        <f t="shared" ref="AC33" si="20">IF($K33&gt;0,G33/$K33*100,0)</f>
        <v>20.432480209015662</v>
      </c>
      <c r="AD33" s="97">
        <f t="shared" ref="AD33" si="21">IF($K33&gt;0,H33/$K33*100,0)</f>
        <v>28.765806061045467</v>
      </c>
      <c r="AE33" s="97">
        <f t="shared" ref="AE33" si="22">IF($K33&gt;0,I33/$K33*100,0)</f>
        <v>24.025117438309817</v>
      </c>
      <c r="AF33" s="97">
        <f>IF($K33&gt;0,J33/$K33*100,0)</f>
        <v>7.1895934333670013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3.9066519024202435</v>
      </c>
      <c r="C35" s="310">
        <f t="shared" ref="C35:K35" si="24">SUM(C8:C33)</f>
        <v>27.638013122549189</v>
      </c>
      <c r="D35" s="310">
        <f t="shared" si="24"/>
        <v>49.492490837760819</v>
      </c>
      <c r="E35" s="310">
        <f t="shared" si="24"/>
        <v>14.824755870493144</v>
      </c>
      <c r="F35" s="310">
        <f t="shared" si="24"/>
        <v>14.503177765827239</v>
      </c>
      <c r="G35" s="310">
        <f t="shared" si="24"/>
        <v>60.092385183284492</v>
      </c>
      <c r="H35" s="310">
        <f t="shared" si="24"/>
        <v>53.037780699663799</v>
      </c>
      <c r="I35" s="310">
        <f t="shared" si="24"/>
        <v>35.224332603663015</v>
      </c>
      <c r="J35" s="310">
        <f t="shared" si="24"/>
        <v>10.351412014337926</v>
      </c>
      <c r="K35" s="310">
        <f t="shared" si="24"/>
        <v>269.07099999999986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1.4519037363447735</v>
      </c>
      <c r="Y35" s="98">
        <f t="shared" ref="Y35:AG35" si="26">IF($K35&gt;0,C35/$K35*100,0)</f>
        <v>10.271643217793521</v>
      </c>
      <c r="Z35" s="98">
        <f t="shared" si="26"/>
        <v>18.393840598860837</v>
      </c>
      <c r="AA35" s="98">
        <f t="shared" si="26"/>
        <v>5.5096074532347039</v>
      </c>
      <c r="AB35" s="98">
        <f t="shared" si="26"/>
        <v>5.390093234063591</v>
      </c>
      <c r="AC35" s="98">
        <f t="shared" si="26"/>
        <v>22.333281989989455</v>
      </c>
      <c r="AD35" s="98">
        <f t="shared" si="26"/>
        <v>19.711444451339545</v>
      </c>
      <c r="AE35" s="98">
        <f t="shared" si="26"/>
        <v>13.091092166626295</v>
      </c>
      <c r="AF35" s="98">
        <f t="shared" si="26"/>
        <v>3.8470931517472828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automation\Data\Results\Workbooks\LSIPs\CI_LSIP\[CI_LSIP_MainTables.Main.xlsm]Manager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automation\Data\Results\Workbooks\LSIPs\CI_LSIP\[CI_LSIP_MainTables.Main.xlsm]Manager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automation\Data\Results\Workbooks\LSIPs\CI_LSIP\[CI_LSIP_MainTables.Main.xlsm]Manager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automation\Data\Results\Workbooks\LSIPs\CI_LSIP\[CI_LSIP_MainTables.Main.xlsm]Manager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automation\Data\Results\Workbooks\LSIPs\CI_LSIP\[CI_LSIP_MainTables.Main.xlsm]Manager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automation\Data\Results\Workbooks\LSIPs\CI_LSIP\[CI_LSIP_MainTables.Main.xlsm]Manager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automation\Data\Results\Workbooks\LSIPs\CI_LSIP\[CI_LSIP_MainTables.Main.xlsm]Manager</v>
      </c>
      <c r="Y79" s="91" t="str">
        <f ca="1">CELL("filename")</f>
        <v>M:\IE\Projects\Nuffield via NFER AI and automation\Data\Results\Workbooks\LSIPs\CI_LSIP\[CI_LSIP_MainTables.Main.xlsm]Manager</v>
      </c>
      <c r="AW79" s="91" t="str">
        <f ca="1">CELL("filename")</f>
        <v>M:\IE\Projects\Nuffield via NFER AI and automation\Data\Results\Workbooks\LSIPs\CI_LSIP\[CI_LSIP_MainTables.Main.xlsm]Manager</v>
      </c>
      <c r="BU79" s="91" t="str">
        <f ca="1">CELL("filename")</f>
        <v>M:\IE\Projects\Nuffield via NFER AI and automation\Data\Results\Workbooks\LSIPs\CI_LSIP\[CI_LSIP_MainTables.Main.xlsm]Manager</v>
      </c>
      <c r="CS79" s="91" t="str">
        <f ca="1">CELL("filename")</f>
        <v>M:\IE\Projects\Nuffield via NFER AI and automation\Data\Results\Workbooks\LSIPs\CI_LSIP\[CI_LSIP_MainTables.Main.xlsm]Manager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automation\Data\Results\Workbooks\LSIPs\CI_LSIP\[CI_LSIP_MainTables.Main.xlsm]Manager</v>
      </c>
      <c r="Y96" s="91" t="str">
        <f ca="1">CELL("filename")</f>
        <v>M:\IE\Projects\Nuffield via NFER AI and automation\Data\Results\Workbooks\LSIPs\CI_LSIP\[CI_LSIP_MainTables.Main.xlsm]Manager</v>
      </c>
      <c r="AW96" s="91" t="str">
        <f ca="1">CELL("filename")</f>
        <v>M:\IE\Projects\Nuffield via NFER AI and automation\Data\Results\Workbooks\LSIPs\CI_LSIP\[CI_LSIP_MainTables.Main.xlsm]Manager</v>
      </c>
      <c r="BU96" s="91" t="str">
        <f ca="1">CELL("filename")</f>
        <v>M:\IE\Projects\Nuffield via NFER AI and automation\Data\Results\Workbooks\LSIPs\CI_LSIP\[CI_LSIP_MainTables.Main.xlsm]Manager</v>
      </c>
      <c r="CS96" s="91" t="str">
        <f ca="1">CELL("filename")</f>
        <v>M:\IE\Projects\Nuffield via NFER AI and automation\Data\Results\Workbooks\LSIPs\CI_LSIP\[CI_LSIP_MainTables.Main.xlsm]Manager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9CAE4BD-33A1-4A16-99B9-8DDCDCBC2E4A}"/>
</file>

<file path=customXml/itemProps2.xml><?xml version="1.0" encoding="utf-8"?>
<ds:datastoreItem xmlns:ds="http://schemas.openxmlformats.org/officeDocument/2006/customXml" ds:itemID="{D3E28A01-7942-4283-BD60-872C9E5398BD}"/>
</file>

<file path=customXml/itemProps3.xml><?xml version="1.0" encoding="utf-8"?>
<ds:datastoreItem xmlns:ds="http://schemas.openxmlformats.org/officeDocument/2006/customXml" ds:itemID="{17A95AE9-BFB6-4872-9531-0C58F0B39C7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